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11640" tabRatio="612" activeTab="1"/>
  </bookViews>
  <sheets>
    <sheet name="webcomparison" sheetId="1" r:id="rId1"/>
    <sheet name="brochure covers" sheetId="2" r:id="rId2"/>
    <sheet name="brochure inside" sheetId="3" r:id="rId3"/>
    <sheet name="Performance Data" sheetId="4" r:id="rId4"/>
  </sheets>
  <externalReferences>
    <externalReference r:id="rId7"/>
  </externalReferences>
  <definedNames>
    <definedName name="_xlnm.Print_Area" localSheetId="2">'brochure inside'!$A$1:$M$34</definedName>
  </definedNames>
  <calcPr fullCalcOnLoad="1"/>
</workbook>
</file>

<file path=xl/sharedStrings.xml><?xml version="1.0" encoding="utf-8"?>
<sst xmlns="http://schemas.openxmlformats.org/spreadsheetml/2006/main" count="445" uniqueCount="283">
  <si>
    <r>
      <t>1</t>
    </r>
    <r>
      <rPr>
        <sz val="11"/>
        <rFont val="Times New Roman"/>
        <family val="0"/>
      </rPr>
      <t xml:space="preserve"> Moore Universal Telephone Service Act (AB 1348), 1983.</t>
    </r>
  </si>
  <si>
    <r>
      <t>2</t>
    </r>
    <r>
      <rPr>
        <sz val="11"/>
        <rFont val="Times New Roman"/>
        <family val="0"/>
      </rPr>
      <t xml:space="preserve"> PUC Code 739.1, 1988.  Notably, in 2006,  AB 1240 was passed to extend CARE discounts to tenants of master-metered housing.</t>
    </r>
  </si>
  <si>
    <r>
      <t xml:space="preserve">4 </t>
    </r>
    <r>
      <rPr>
        <sz val="11"/>
        <rFont val="Times New Roman"/>
        <family val="0"/>
      </rPr>
      <t xml:space="preserve">D.06-12-038.  </t>
    </r>
    <r>
      <rPr>
        <i/>
        <sz val="11"/>
        <rFont val="Times New Roman"/>
        <family val="0"/>
      </rPr>
      <t xml:space="preserve">California Statewide LIEE Policy and Procedures Manual, 2007-2008 </t>
    </r>
    <r>
      <rPr>
        <sz val="11"/>
        <rFont val="Times New Roman"/>
        <family val="0"/>
      </rPr>
      <t>also specifies 80-20 measures require 80% of all multi-family complexes to be LIEE-eligible.</t>
    </r>
  </si>
  <si>
    <t>Legislation and Policy</t>
  </si>
  <si>
    <r>
      <t>LIFELINE</t>
    </r>
    <r>
      <rPr>
        <b/>
        <vertAlign val="superscript"/>
        <sz val="16"/>
        <color indexed="9"/>
        <rFont val="Times New Roman"/>
        <family val="0"/>
      </rPr>
      <t>1</t>
    </r>
  </si>
  <si>
    <t>Program</t>
  </si>
  <si>
    <t>Bill discount</t>
  </si>
  <si>
    <t>WATER</t>
  </si>
  <si>
    <t>Medi-Cal, Food Stamps, TANF (AFDC), WIC, LIHEAP, Healthy Families Categories A &amp; B</t>
  </si>
  <si>
    <t>TELECOMMUNICATIONS</t>
  </si>
  <si>
    <t>ENERGY</t>
  </si>
  <si>
    <t>Same as CARE</t>
  </si>
  <si>
    <t>OR</t>
  </si>
  <si>
    <t>Random</t>
  </si>
  <si>
    <t>Every 2 years</t>
  </si>
  <si>
    <r>
      <t>CARE</t>
    </r>
    <r>
      <rPr>
        <b/>
        <vertAlign val="superscript"/>
        <sz val="16"/>
        <color indexed="9"/>
        <rFont val="Times New Roman"/>
        <family val="0"/>
      </rPr>
      <t>2</t>
    </r>
  </si>
  <si>
    <r>
      <t>LIEE</t>
    </r>
    <r>
      <rPr>
        <b/>
        <vertAlign val="superscript"/>
        <sz val="16"/>
        <color indexed="9"/>
        <rFont val="Times New Roman"/>
        <family val="0"/>
      </rPr>
      <t>3</t>
    </r>
  </si>
  <si>
    <t>Re-certification</t>
  </si>
  <si>
    <t>200% FPL.  
Adjusted annually for inflation.</t>
  </si>
  <si>
    <t>Not tied to FPL.  
Changes annually for CPI.</t>
  </si>
  <si>
    <t>PGE</t>
  </si>
  <si>
    <t>SDGE</t>
  </si>
  <si>
    <t>SCG</t>
  </si>
  <si>
    <t>SCE</t>
  </si>
  <si>
    <t>Every year</t>
  </si>
  <si>
    <t>Program Enrollment</t>
  </si>
  <si>
    <t>Eligibility</t>
  </si>
  <si>
    <r>
      <t xml:space="preserve">1. Customer submits application.
2. 3rd Party Administrator reviews application </t>
    </r>
    <r>
      <rPr>
        <i/>
        <sz val="14"/>
        <rFont val="Times New Roman"/>
        <family val="0"/>
      </rPr>
      <t>with</t>
    </r>
    <r>
      <rPr>
        <sz val="14"/>
        <rFont val="Times New Roman"/>
        <family val="0"/>
      </rPr>
      <t xml:space="preserve"> energy efficiency audit.</t>
    </r>
  </si>
  <si>
    <t>TOTAL</t>
  </si>
  <si>
    <t>Great Oaks</t>
  </si>
  <si>
    <t>San Jose</t>
  </si>
  <si>
    <t>San gabriel</t>
  </si>
  <si>
    <t>Valencia</t>
  </si>
  <si>
    <t>Park</t>
  </si>
  <si>
    <t>Apple valley</t>
  </si>
  <si>
    <t>Delta (2007 - 2006)</t>
  </si>
  <si>
    <t>Vs. Sean's 2006 complete # ...</t>
  </si>
  <si>
    <r>
      <t xml:space="preserve">Bill discount </t>
    </r>
    <r>
      <rPr>
        <i/>
        <sz val="14"/>
        <rFont val="Times New Roman"/>
        <family val="0"/>
      </rPr>
      <t xml:space="preserve">AND </t>
    </r>
    <r>
      <rPr>
        <sz val="14"/>
        <rFont val="Times New Roman"/>
        <family val="0"/>
      </rPr>
      <t>free service</t>
    </r>
  </si>
  <si>
    <r>
      <t>FERA</t>
    </r>
    <r>
      <rPr>
        <b/>
        <vertAlign val="superscript"/>
        <sz val="16"/>
        <color indexed="9"/>
        <rFont val="Times New Roman"/>
        <family val="1"/>
      </rPr>
      <t>5</t>
    </r>
  </si>
  <si>
    <r>
      <t xml:space="preserve">Must meet definition of "low-income residential housing" for bill discount (incentives) </t>
    </r>
    <r>
      <rPr>
        <i/>
        <sz val="14"/>
        <rFont val="Times New Roman"/>
        <family val="1"/>
      </rPr>
      <t>AND</t>
    </r>
    <r>
      <rPr>
        <sz val="14"/>
        <rFont val="Times New Roman"/>
        <family val="0"/>
      </rPr>
      <t xml:space="preserve"> must meet definition of "low income residential housing" and have incomes less than or equal to 50% of area median income for free service (1 kW PV system).</t>
    </r>
    <r>
      <rPr>
        <vertAlign val="superscript"/>
        <sz val="14"/>
        <rFont val="Times New Roman"/>
        <family val="0"/>
      </rPr>
      <t xml:space="preserve">7 
</t>
    </r>
  </si>
  <si>
    <r>
      <t>WATER</t>
    </r>
    <r>
      <rPr>
        <b/>
        <vertAlign val="superscript"/>
        <sz val="16"/>
        <color indexed="9"/>
        <rFont val="Times New Roman"/>
        <family val="0"/>
      </rPr>
      <t>8</t>
    </r>
  </si>
  <si>
    <r>
      <t>8</t>
    </r>
    <r>
      <rPr>
        <sz val="11"/>
        <rFont val="Times New Roman"/>
        <family val="0"/>
      </rPr>
      <t xml:space="preserve"> PUC Code 739.8, 1993.</t>
    </r>
  </si>
  <si>
    <r>
      <t>7</t>
    </r>
    <r>
      <rPr>
        <sz val="11"/>
        <rFont val="Times New Roman"/>
        <family val="0"/>
      </rPr>
      <t xml:space="preserve"> PUC Code 2852 defines "low income residential housing" as households financed with various types of local, state, and federal programs, including loans, grants, and tax-exempt mortgage revenue bonds (also see Health and Safety Code 500079.5).  Homeowners may or may not be CARE eligible (D.07-11-045).</t>
    </r>
  </si>
  <si>
    <r>
      <t>6</t>
    </r>
    <r>
      <rPr>
        <sz val="11"/>
        <rFont val="Times New Roman"/>
        <family val="0"/>
      </rPr>
      <t xml:space="preserve"> SB 1, 2006 (multi-family program still under development).</t>
    </r>
  </si>
  <si>
    <r>
      <t xml:space="preserve">CSI </t>
    </r>
    <r>
      <rPr>
        <b/>
        <sz val="12"/>
        <color indexed="9"/>
        <rFont val="Times New Roman"/>
        <family val="1"/>
      </rPr>
      <t>- Single-family</t>
    </r>
    <r>
      <rPr>
        <b/>
        <vertAlign val="superscript"/>
        <sz val="16"/>
        <color indexed="9"/>
        <rFont val="Times New Roman"/>
        <family val="0"/>
      </rPr>
      <t>6</t>
    </r>
  </si>
  <si>
    <t>CARE</t>
  </si>
  <si>
    <t>ADMIN COSTS</t>
  </si>
  <si>
    <t>% Expenses</t>
  </si>
  <si>
    <t>LIFELINE</t>
  </si>
  <si>
    <r>
      <t xml:space="preserve">Household Income </t>
    </r>
    <r>
      <rPr>
        <sz val="10"/>
        <rFont val="Times New Roman"/>
        <family val="1"/>
      </rPr>
      <t>(6/1/08 - 5/31/09)</t>
    </r>
  </si>
  <si>
    <t>1, 2 members - 
$30,500 annual income</t>
  </si>
  <si>
    <t>3  - $35,800  4 - $43,200 
Each additional - $7,400</t>
  </si>
  <si>
    <t>1, 2 members - 
$22,900 annual income</t>
  </si>
  <si>
    <t xml:space="preserve">3 - $26,900  4 - $32,400 
Each additional - $5,500 </t>
  </si>
  <si>
    <t>250% FPL.  
Adjusted annually for inflation.</t>
  </si>
  <si>
    <t>Each additional member - 
$7,400-9,200 annual income</t>
  </si>
  <si>
    <t>Electric &amp; gas bill discount</t>
  </si>
  <si>
    <t>Electric &amp; gas free services</t>
  </si>
  <si>
    <t>Electric bill discount</t>
  </si>
  <si>
    <t>FERA</t>
  </si>
  <si>
    <t>TOTAL COSTS</t>
  </si>
  <si>
    <t>ENROLLED as of Dec 2007</t>
  </si>
  <si>
    <t>minimum 3 members - 
$35,801-44,800 annual income</t>
  </si>
  <si>
    <t>CUSTOMER DISCOUNTS</t>
  </si>
  <si>
    <r>
      <t>Landline bill discount</t>
    </r>
    <r>
      <rPr>
        <sz val="10"/>
        <rFont val="Times New Roman"/>
        <family val="1"/>
      </rPr>
      <t xml:space="preserve"> 
(basic service &amp; connection)</t>
    </r>
  </si>
  <si>
    <t>LIEE</t>
  </si>
  <si>
    <t>-exemption from CARE &amp; CSI surcharges</t>
  </si>
  <si>
    <t>CARE electric &amp; gas</t>
  </si>
  <si>
    <t>LIEE electric &amp; gas</t>
  </si>
  <si>
    <t>-for owners &amp; renters, small landlord co-pay for some services</t>
  </si>
  <si>
    <t>-free in-home energy audit &amp; conservation education</t>
  </si>
  <si>
    <t>LIEE** last 10 yrs</t>
  </si>
  <si>
    <t>eligible 2007</t>
  </si>
  <si>
    <t>penetration rate for low income households</t>
  </si>
  <si>
    <t>Lifeline subscribers</t>
  </si>
  <si>
    <t>Lifel sub div by LI penetration rate</t>
  </si>
  <si>
    <t>Eligible</t>
  </si>
  <si>
    <t>Enrolled</t>
  </si>
  <si>
    <t>combined withPark</t>
  </si>
  <si>
    <t>eligible 2006</t>
  </si>
  <si>
    <t>Golden State</t>
  </si>
  <si>
    <t>no program 06 so used 07 numbers</t>
  </si>
  <si>
    <t>na</t>
  </si>
  <si>
    <t>san gabriel valley**</t>
  </si>
  <si>
    <t>** admin not broken out</t>
  </si>
  <si>
    <t>2007 wo inspections &amp; training</t>
  </si>
  <si>
    <t>2007 energy</t>
  </si>
  <si>
    <t>2006 telco &amp; water</t>
  </si>
  <si>
    <t>PROGRAM EXPENDITURES</t>
  </si>
  <si>
    <t>ADMINSTRATIVE COSTS PER CUSTOMER</t>
  </si>
  <si>
    <t>Cost Per Enrolled</t>
  </si>
  <si>
    <t>Cost Per Eligible</t>
  </si>
  <si>
    <t>FERA as % of CARE</t>
  </si>
  <si>
    <t>LIEE as % of CARE</t>
  </si>
  <si>
    <t>FERA rate impact as % of CARE</t>
  </si>
  <si>
    <t>LIEE gas rate impact as % of CARE</t>
  </si>
  <si>
    <t>LIEE elec rate impact as % of CARE</t>
  </si>
  <si>
    <t>electric</t>
  </si>
  <si>
    <t>gas</t>
  </si>
  <si>
    <t>FERA electric</t>
  </si>
  <si>
    <t>Participant Savings</t>
  </si>
  <si>
    <t>average monthly per household</t>
  </si>
  <si>
    <t>Ratepayer Cost (res)</t>
  </si>
  <si>
    <t>-for households of 3 or more</t>
  </si>
  <si>
    <t>-20% off rates</t>
  </si>
  <si>
    <t xml:space="preserve"> (Lifeline, DDTP, CTF, CASF, CHCF-A&amp;B)</t>
  </si>
  <si>
    <t>2007 enrollment: 33,059</t>
  </si>
  <si>
    <t>Ratepayer Cost (all)</t>
  </si>
  <si>
    <t xml:space="preserve">-% discount varies by water company </t>
  </si>
  <si>
    <t>-exemption from water low-inc surcharge</t>
  </si>
  <si>
    <t>LIFELINE landline phone</t>
  </si>
  <si>
    <t xml:space="preserve">1st year </t>
  </si>
  <si>
    <t>lifecycle</t>
  </si>
  <si>
    <t>$1.60/yr</t>
  </si>
  <si>
    <t>CSI - single family electric</t>
  </si>
  <si>
    <t>-free 1kW PV system for 1,800 households</t>
  </si>
  <si>
    <t>$4.75-$7 Watt</t>
  </si>
  <si>
    <t>average per household</t>
  </si>
  <si>
    <t xml:space="preserve">Class A WATER </t>
  </si>
  <si>
    <t>for 5,000 homes</t>
  </si>
  <si>
    <t>for 1,800 homes</t>
  </si>
  <si>
    <t>all electric costs</t>
  </si>
  <si>
    <t>CARE '07</t>
  </si>
  <si>
    <t>FERA '07</t>
  </si>
  <si>
    <t>LIEE '07</t>
  </si>
  <si>
    <t>Water '06</t>
  </si>
  <si>
    <t>PROGRAM PARTICIPATION</t>
  </si>
  <si>
    <t>Direct Benefits</t>
  </si>
  <si>
    <t>Total Costs</t>
  </si>
  <si>
    <t xml:space="preserve">% Admin Costs </t>
  </si>
  <si>
    <t>Participation</t>
  </si>
  <si>
    <t>BILL DISCOUNTS</t>
  </si>
  <si>
    <t>annual</t>
  </si>
  <si>
    <t>annual          (IOU 2007)</t>
  </si>
  <si>
    <t>Energy Savings                                   38 GW</t>
  </si>
  <si>
    <t>Energy Savings                       53 GW   2.3MMTh</t>
  </si>
  <si>
    <t>Partici-      pation</t>
  </si>
  <si>
    <t xml:space="preserve">   A COMPARISON OF LOW-INCOME PROGRAMS</t>
  </si>
  <si>
    <t>CAN COORDINATION &amp; INTEGRATION</t>
  </si>
  <si>
    <t xml:space="preserve">     -improve the customer experience?</t>
  </si>
  <si>
    <t xml:space="preserve">     -lower the cost of delivering services?</t>
  </si>
  <si>
    <t>1.15%of instate bill</t>
  </si>
  <si>
    <r>
      <t>5</t>
    </r>
    <r>
      <rPr>
        <sz val="11"/>
        <rFont val="Times New Roman"/>
        <family val="0"/>
      </rPr>
      <t xml:space="preserve"> D.04-02-057, 2004. Offered by PGE, SCE, and SDGE.</t>
    </r>
  </si>
  <si>
    <r>
      <t>3</t>
    </r>
    <r>
      <rPr>
        <sz val="11"/>
        <rFont val="Times New Roman"/>
        <family val="0"/>
      </rPr>
      <t xml:space="preserve"> SB 845 (PUC Code 2790), 1990.  Notably, in 2001, D.01-05-033 mandated installment of all feasible measures, and in 2007, D.07-12-051 required increased LIEE penetration.</t>
    </r>
  </si>
  <si>
    <t xml:space="preserve">2007 energy </t>
  </si>
  <si>
    <t>Lifeline '07*</t>
  </si>
  <si>
    <t>Lifeline '07</t>
  </si>
  <si>
    <t>-incentive amount based on fed taxable income                &amp; CARE eligibility</t>
  </si>
  <si>
    <t>-if needed, free home weatherization &amp; energy efficient         appliances</t>
  </si>
  <si>
    <t xml:space="preserve">-reduced rate for large households with higher </t>
  </si>
  <si>
    <t xml:space="preserve">  than average electricity use</t>
  </si>
  <si>
    <t>Haven't enrolled yet: 4 million</t>
  </si>
  <si>
    <t>Haven't enrolled yet: 900,000</t>
  </si>
  <si>
    <r>
      <t xml:space="preserve">Enrolled: 29,000
</t>
    </r>
    <r>
      <rPr>
        <sz val="10"/>
        <rFont val="Times New Roman"/>
        <family val="1"/>
      </rPr>
      <t xml:space="preserve">
</t>
    </r>
    <r>
      <rPr>
        <sz val="14"/>
        <rFont val="Times New Roman"/>
        <family val="1"/>
      </rPr>
      <t>Still to enroll: 127,000</t>
    </r>
  </si>
  <si>
    <t>NO</t>
  </si>
  <si>
    <t>English</t>
  </si>
  <si>
    <t>1-866-272-0349</t>
  </si>
  <si>
    <t>Spanish</t>
  </si>
  <si>
    <t>1-866-272-0350</t>
  </si>
  <si>
    <t>Laotian/Hmong</t>
  </si>
  <si>
    <t>1-866-272-0351</t>
  </si>
  <si>
    <t>Cambodian</t>
  </si>
  <si>
    <t>1-866-272-0352</t>
  </si>
  <si>
    <t>Tagalog</t>
  </si>
  <si>
    <t>1-866-272-0353</t>
  </si>
  <si>
    <t>Korean</t>
  </si>
  <si>
    <t>1-866-272-0354</t>
  </si>
  <si>
    <t>Vietnamese</t>
  </si>
  <si>
    <t>1-866-272-0355</t>
  </si>
  <si>
    <t>Chinese (Mandarin/Cantonese)</t>
  </si>
  <si>
    <t>1-866-272-0356</t>
  </si>
  <si>
    <t>TTY</t>
  </si>
  <si>
    <t>1-866-272-0358</t>
  </si>
  <si>
    <t>Phone</t>
  </si>
  <si>
    <t>Online</t>
  </si>
  <si>
    <t>https://www.californialifeline.com/source/MainPage.aspx</t>
  </si>
  <si>
    <t>Call water company</t>
  </si>
  <si>
    <t>http://www.gosolarcalifornia.ca.gov/csi/low_income.html</t>
  </si>
  <si>
    <t>CALL STATEWIDE FOR APPLICATION          English: 1-866-272-0349 Spanish: 1-866-272-0350 Laotian/Hmong: 1-866-272-0351                     Cambodian: 1-866-272-0352 Tagalog: 1-866-272-0353 Korean: 1-866-272-0354 Vietnamese: 1-866-272-0355 Chinese (Mandarin/Cantonese): 1-866-272-0356         TTY: 1-866-272-0358 AFTER RECEIVING PINK ENVELOPE ENROLL VIA MAIL OR ONLINE</t>
  </si>
  <si>
    <t xml:space="preserve">SDGE (Energy Team): 1-866-597-0697                        PG&amp;E (Energy Partners): 1-800-933-9555                       SoCalGas (Direct Assistance): 1-800-331-7593                                    SCE (Energy Management): 1-800-736-4777 </t>
  </si>
  <si>
    <t>How To Enroll</t>
  </si>
  <si>
    <t>Required Information</t>
  </si>
  <si>
    <t>http://liheap.ncat.org/profiles/California.htm</t>
  </si>
  <si>
    <t>One-time emergency bill-payment assistance</t>
  </si>
  <si>
    <t>Third-Party Notification (have a friend or relative receive a warning if you overlook paying your bill)</t>
  </si>
  <si>
    <t>Summer Discount Plans: discount for allowing the company to lower usage on hottest days</t>
  </si>
  <si>
    <t>t</t>
  </si>
  <si>
    <t>to make KEMA</t>
  </si>
  <si>
    <t>total</t>
  </si>
  <si>
    <t>additional</t>
  </si>
  <si>
    <t>Partial subsidy for 5,000 homes
Full subsidy for 1,800 homes</t>
  </si>
  <si>
    <t>~ FREE SERVICES &amp; ENERGY RESOURCE</t>
  </si>
  <si>
    <t>●</t>
  </si>
  <si>
    <t>$3-$19</t>
  </si>
  <si>
    <t>*SCE and SDG7E have 3 tiers for CARE rates, PG&amp;E has 2 tiers for CARE rates</t>
  </si>
  <si>
    <r>
      <t>-$5.47 basic service, $10 connection fee</t>
    </r>
    <r>
      <rPr>
        <sz val="12"/>
        <rFont val="Arial"/>
        <family val="0"/>
      </rPr>
      <t>**</t>
    </r>
  </si>
  <si>
    <t>-exemption from all CA &amp; fed telco surcharges</t>
  </si>
  <si>
    <t>$5.47 (unlimited local calls) AND $6 off fed surcharges</t>
  </si>
  <si>
    <t>** $5.47 flat rate basic service, $2.85 measured rate</t>
  </si>
  <si>
    <r>
      <t>-high usage (tiers 3/4-5) charged at lower tier rate</t>
    </r>
    <r>
      <rPr>
        <sz val="10"/>
        <rFont val="Arial"/>
        <family val="0"/>
      </rPr>
      <t>*</t>
    </r>
  </si>
  <si>
    <t xml:space="preserve">$11-$33 </t>
  </si>
  <si>
    <t xml:space="preserve">$6-$9 </t>
  </si>
  <si>
    <t xml:space="preserve">$0.79-$1.30 </t>
  </si>
  <si>
    <t xml:space="preserve">$0.47-$1.04 </t>
  </si>
  <si>
    <t>$12-$21</t>
  </si>
  <si>
    <t>$61-$75</t>
  </si>
  <si>
    <t>$533-$929</t>
  </si>
  <si>
    <t>$0.22-$0.42 monthly</t>
  </si>
  <si>
    <t>-most programs began 2005 or 2006</t>
  </si>
  <si>
    <t>$0.01/ccf--$2.27/month</t>
  </si>
  <si>
    <t>-incentives $3-$5/Watt greater than residential</t>
  </si>
  <si>
    <t xml:space="preserve">Additional Assistance Programs For Utility Customers </t>
  </si>
  <si>
    <t>Home Energy Audits, Energy Conservation Education</t>
  </si>
  <si>
    <t>SDGE  1-800-411-7343      PG&amp;E: 1-866-743-2273                                          SoCalGas: 1-800-427-2200                                                                           SCE: 1-800-798-5723</t>
  </si>
  <si>
    <t>SDGE:  1-800-411-7343                                                                           PGE: 1-800-743-5000                                                                      SCE: 1-800-447-6620</t>
  </si>
  <si>
    <r>
      <t xml:space="preserve">SDG&amp;E                     http://www.sdge.com/residential/assistance_services.shtml                      </t>
    </r>
    <r>
      <rPr>
        <b/>
        <sz val="14"/>
        <rFont val="Times New Roman"/>
        <family val="1"/>
      </rPr>
      <t>PG&amp;E</t>
    </r>
    <r>
      <rPr>
        <sz val="14"/>
        <rFont val="Times New Roman"/>
        <family val="1"/>
      </rPr>
      <t xml:space="preserve">                                           http://www.pge.com/myhome/customerservice/financialassistance/                                                                                    </t>
    </r>
    <r>
      <rPr>
        <b/>
        <sz val="14"/>
        <rFont val="Times New Roman"/>
        <family val="1"/>
      </rPr>
      <t>SoCalGas</t>
    </r>
    <r>
      <rPr>
        <sz val="14"/>
        <rFont val="Times New Roman"/>
        <family val="1"/>
      </rPr>
      <t xml:space="preserve">                            http://www.socalgas.com/residential/assistance/                                                  </t>
    </r>
    <r>
      <rPr>
        <b/>
        <sz val="14"/>
        <rFont val="Times New Roman"/>
        <family val="1"/>
      </rPr>
      <t>SCE</t>
    </r>
    <r>
      <rPr>
        <sz val="14"/>
        <rFont val="Times New Roman"/>
        <family val="1"/>
      </rPr>
      <t xml:space="preserve">                      http://www.sce.com/RebatesandSavings/incomequalified/</t>
    </r>
  </si>
  <si>
    <r>
      <t xml:space="preserve">Yes-during Contractor visit, </t>
    </r>
    <r>
      <rPr>
        <i/>
        <sz val="14"/>
        <rFont val="Times New Roman"/>
        <family val="1"/>
      </rPr>
      <t>unless</t>
    </r>
    <r>
      <rPr>
        <sz val="14"/>
        <rFont val="Times New Roman"/>
        <family val="1"/>
      </rPr>
      <t xml:space="preserve"> categorical eligibility or CARE-audited in last year.</t>
    </r>
    <r>
      <rPr>
        <sz val="14"/>
        <rFont val="Times New Roman"/>
        <family val="0"/>
      </rPr>
      <t xml:space="preserve">
</t>
    </r>
  </si>
  <si>
    <t>Random, proof required if chosen for verification</t>
  </si>
  <si>
    <t>Medical Baseline and Life Support Program (no shut-off allowed, lower rates)</t>
  </si>
  <si>
    <t>Industry</t>
  </si>
  <si>
    <t>Low-Income Assistance Program</t>
  </si>
  <si>
    <t>Energy</t>
  </si>
  <si>
    <t>CSI-multi-family residence</t>
  </si>
  <si>
    <t>CSI-single family residence</t>
  </si>
  <si>
    <t>Low-Income Energy Efficiency (LIEE)</t>
  </si>
  <si>
    <t>California Alternate Rates for Energy (CARE)</t>
  </si>
  <si>
    <t>Family Electric Rate Assistance (FERA)</t>
  </si>
  <si>
    <t>Communications</t>
  </si>
  <si>
    <t>Water</t>
  </si>
  <si>
    <t>PG&amp;E</t>
  </si>
  <si>
    <t>SDG&amp;E</t>
  </si>
  <si>
    <t>SoCalGas</t>
  </si>
  <si>
    <t>PacifiCorp</t>
  </si>
  <si>
    <t>Southwest Gas</t>
  </si>
  <si>
    <t>Sierra Pacific Power Company</t>
  </si>
  <si>
    <t>Bear Valley Electric Service</t>
  </si>
  <si>
    <t>West Coast Gas</t>
  </si>
  <si>
    <t>Alpine Natural Gas</t>
  </si>
  <si>
    <t>California Water Service</t>
  </si>
  <si>
    <t>California-American</t>
  </si>
  <si>
    <t>Suburban Water</t>
  </si>
  <si>
    <t>San Gabriel Valley</t>
  </si>
  <si>
    <t>Park/Apple Valley</t>
  </si>
  <si>
    <t>Company and/or Administrator</t>
  </si>
  <si>
    <t>Statewide: Grid Alternatives</t>
  </si>
  <si>
    <t>Statewide: Solix</t>
  </si>
  <si>
    <t>Quick Description</t>
  </si>
  <si>
    <t>Enrollment Process</t>
  </si>
  <si>
    <t>Total CA housholds qualifying in 2007</t>
  </si>
  <si>
    <t>Total CA households enrolled in CA</t>
  </si>
  <si>
    <t>Total CA households not enrolled in 2007</t>
  </si>
  <si>
    <t>Participation Rate in 2007</t>
  </si>
  <si>
    <t>Ratepayer Cost</t>
  </si>
  <si>
    <t>Program Funding</t>
  </si>
  <si>
    <t>Phone Number to Enroll</t>
  </si>
  <si>
    <t>Website To Enroll</t>
  </si>
  <si>
    <t>Energy Savings to California</t>
  </si>
  <si>
    <t>Lifeline (ULTS: Universal Lifeline Telephone Service)</t>
  </si>
  <si>
    <t>gg</t>
  </si>
  <si>
    <t xml:space="preserve">Either income documentation OR proof of enrollment in other low-income program required to enroll  
</t>
  </si>
  <si>
    <t>2008 enrollment: 3,917,387</t>
  </si>
  <si>
    <t>2008 enrollment: 40,959</t>
  </si>
  <si>
    <t>2008 enrollment: 184,695</t>
  </si>
  <si>
    <t>1,000 systems to be installed by 2011</t>
  </si>
  <si>
    <t>2008 enrollment: 2,100,997</t>
  </si>
  <si>
    <t>Medi-Cal, Food Stamps, TANF(incl. Tribal)/CalWorks/Stanworks, WIC, LIHEAP, Healthy Families Category A, SSI, Medicaid, Federal Public Housing/Section 8, NSL Free Lunch, Supplemental Nutrition Assistance/SNAP, Bureau of Indian Affairs General Assistance, Head Start Income Eligible (Tribal only)</t>
  </si>
  <si>
    <r>
      <t>Same as Lifeline</t>
    </r>
    <r>
      <rPr>
        <sz val="14"/>
        <rFont val="Times New Roman"/>
        <family val="0"/>
      </rPr>
      <t xml:space="preserve"> except Healthy Families Categories B included, Federal Public Housing/Section 8 selectively included</t>
    </r>
  </si>
  <si>
    <t>Enrolled: 3.9 million</t>
  </si>
  <si>
    <t>Haven't enrolled yet: 1 million</t>
  </si>
  <si>
    <t>Enrolled: 39,000</t>
  </si>
  <si>
    <t>Haven't enrolled yet: 450,000</t>
  </si>
  <si>
    <t>2008 eligible households</t>
  </si>
  <si>
    <t>Enrolled: 2 million</t>
  </si>
  <si>
    <t>Grid Alternatives statewide administrator                                                    In 2009, establishing offices statewide                                                                                                                                                                  For more info call 415-355-5586.</t>
  </si>
  <si>
    <t>Received Service '08: 189,000 Require Service by 2012: 929,000</t>
  </si>
  <si>
    <t>Proof of qualification at time of enrollment?</t>
  </si>
  <si>
    <t xml:space="preserve">Verification </t>
  </si>
  <si>
    <t>Cool Zones: cooled buildings for relief on hot summer days and to reduce air conditioning use</t>
  </si>
  <si>
    <r>
      <t xml:space="preserve">Same as CARE 
</t>
    </r>
    <r>
      <rPr>
        <sz val="10"/>
        <rFont val="Times New Roman"/>
        <family val="1"/>
      </rPr>
      <t>(except Golden State and San Jose Water, 175% FPL)</t>
    </r>
  </si>
  <si>
    <t xml:space="preserve">Check water bill for phone number. Programs for:                        California Water Service, Golden State, California-American, Suburban Water, San Gabriel Valley, Park/Apple Vallely, Valencia, Great Oaks, San Jose </t>
  </si>
  <si>
    <t>LIHEAP-federally funded (more free home weatherization &amp; energy bill payment assistance)</t>
  </si>
  <si>
    <t>Payment Programs (spread payments over time or equalize payments) Rebates for Appliances</t>
  </si>
  <si>
    <t>Listing of Companies and Contact Information for many of these CA programs, as well as for municipal utility programs, can be found online at: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</si>
</sst>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* #,##0_);_(* \(#,##0\);_(* &quot;-&quot;??_);_(@_)"/>
    <numFmt numFmtId="170" formatCode="0.0E+00"/>
    <numFmt numFmtId="171" formatCode="0.0%"/>
    <numFmt numFmtId="172" formatCode="&quot;$&quot;#,##0.00"/>
    <numFmt numFmtId="173" formatCode="0.000%"/>
    <numFmt numFmtId="174" formatCode="#,##0.0"/>
    <numFmt numFmtId="175" formatCode="&quot;$&quot;#,##0.000"/>
    <numFmt numFmtId="176" formatCode="&quot;$&quot;#,##0.0"/>
    <numFmt numFmtId="177" formatCode="00000"/>
    <numFmt numFmtId="178" formatCode="#,##0.00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0"/>
    </font>
    <font>
      <b/>
      <sz val="16"/>
      <name val="Times New Roman"/>
      <family val="0"/>
    </font>
    <font>
      <sz val="15"/>
      <name val="Times New Roman"/>
      <family val="0"/>
    </font>
    <font>
      <b/>
      <i/>
      <sz val="16"/>
      <name val="Times New Roman"/>
      <family val="0"/>
    </font>
    <font>
      <b/>
      <sz val="16"/>
      <color indexed="9"/>
      <name val="Times New Roman"/>
      <family val="0"/>
    </font>
    <font>
      <b/>
      <vertAlign val="superscript"/>
      <sz val="16"/>
      <color indexed="9"/>
      <name val="Times New Roman"/>
      <family val="0"/>
    </font>
    <font>
      <i/>
      <sz val="14"/>
      <name val="Times New Roman"/>
      <family val="0"/>
    </font>
    <font>
      <sz val="16"/>
      <name val="Times New Roman"/>
      <family val="0"/>
    </font>
    <font>
      <sz val="16"/>
      <color indexed="9"/>
      <name val="Times New Roman"/>
      <family val="0"/>
    </font>
    <font>
      <b/>
      <sz val="14"/>
      <name val="Times New Roman"/>
      <family val="0"/>
    </font>
    <font>
      <vertAlign val="superscript"/>
      <sz val="14"/>
      <name val="Times New Roman"/>
      <family val="0"/>
    </font>
    <font>
      <b/>
      <sz val="11"/>
      <name val="Times New Roman"/>
      <family val="0"/>
    </font>
    <font>
      <vertAlign val="superscript"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9"/>
      <name val="Times New Roman"/>
      <family val="1"/>
    </font>
    <font>
      <i/>
      <sz val="12"/>
      <name val="Times New Roman"/>
      <family val="1"/>
    </font>
    <font>
      <b/>
      <sz val="12"/>
      <name val="Arial"/>
      <family val="0"/>
    </font>
    <font>
      <sz val="16"/>
      <name val="Arial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6" fontId="3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8" fontId="11" fillId="4" borderId="0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0" fillId="0" borderId="0" xfId="2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6" fontId="2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6" fontId="4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5" borderId="17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wrapText="1"/>
    </xf>
    <xf numFmtId="171" fontId="3" fillId="0" borderId="0" xfId="0" applyNumberFormat="1" applyFont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5" borderId="0" xfId="0" applyFont="1" applyFill="1" applyAlignment="1">
      <alignment/>
    </xf>
    <xf numFmtId="7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/>
    </xf>
    <xf numFmtId="0" fontId="3" fillId="9" borderId="0" xfId="0" applyFont="1" applyFill="1" applyAlignment="1">
      <alignment/>
    </xf>
    <xf numFmtId="38" fontId="3" fillId="0" borderId="0" xfId="0" applyNumberFormat="1" applyFont="1" applyAlignment="1">
      <alignment horizontal="center" vertical="center"/>
    </xf>
    <xf numFmtId="38" fontId="22" fillId="0" borderId="0" xfId="0" applyNumberFormat="1" applyFont="1" applyAlignment="1">
      <alignment horizontal="center" vertical="center"/>
    </xf>
    <xf numFmtId="0" fontId="3" fillId="10" borderId="0" xfId="0" applyFont="1" applyFill="1" applyAlignment="1">
      <alignment/>
    </xf>
    <xf numFmtId="38" fontId="5" fillId="5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7" fontId="27" fillId="0" borderId="0" xfId="0" applyNumberFormat="1" applyFont="1" applyAlignment="1">
      <alignment/>
    </xf>
    <xf numFmtId="7" fontId="28" fillId="0" borderId="0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vertical="center"/>
    </xf>
    <xf numFmtId="0" fontId="26" fillId="4" borderId="21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vertical="center"/>
    </xf>
    <xf numFmtId="0" fontId="26" fillId="2" borderId="21" xfId="0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26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90" wrapText="1"/>
    </xf>
    <xf numFmtId="0" fontId="26" fillId="2" borderId="2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26" fillId="2" borderId="2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vertical="center"/>
    </xf>
    <xf numFmtId="0" fontId="26" fillId="2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vertical="top" wrapText="1"/>
    </xf>
    <xf numFmtId="0" fontId="26" fillId="11" borderId="20" xfId="0" applyFont="1" applyFill="1" applyBorder="1" applyAlignment="1">
      <alignment vertical="center"/>
    </xf>
    <xf numFmtId="0" fontId="26" fillId="2" borderId="21" xfId="0" applyFont="1" applyFill="1" applyBorder="1" applyAlignment="1">
      <alignment vertical="center"/>
    </xf>
    <xf numFmtId="0" fontId="26" fillId="2" borderId="27" xfId="0" applyFont="1" applyFill="1" applyBorder="1" applyAlignment="1">
      <alignment horizontal="right" vertical="center" wrapText="1"/>
    </xf>
    <xf numFmtId="0" fontId="26" fillId="2" borderId="23" xfId="0" applyFont="1" applyFill="1" applyBorder="1" applyAlignment="1">
      <alignment horizontal="right" vertical="center" wrapText="1"/>
    </xf>
    <xf numFmtId="0" fontId="26" fillId="2" borderId="24" xfId="0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textRotation="90"/>
    </xf>
    <xf numFmtId="0" fontId="9" fillId="7" borderId="37" xfId="0" applyFont="1" applyFill="1" applyBorder="1" applyAlignment="1">
      <alignment horizontal="center" vertical="center" textRotation="90"/>
    </xf>
    <xf numFmtId="0" fontId="5" fillId="7" borderId="3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Border="1" applyAlignment="1" quotePrefix="1">
      <alignment vertical="top"/>
    </xf>
    <xf numFmtId="0" fontId="5" fillId="13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3" fontId="5" fillId="5" borderId="41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wrapText="1"/>
    </xf>
    <xf numFmtId="0" fontId="5" fillId="11" borderId="43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33" fillId="7" borderId="45" xfId="2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20" applyAlignment="1">
      <alignment horizontal="left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/>
    </xf>
    <xf numFmtId="0" fontId="33" fillId="5" borderId="50" xfId="20" applyFill="1" applyBorder="1" applyAlignment="1">
      <alignment horizontal="center" vertical="center" wrapText="1"/>
    </xf>
    <xf numFmtId="0" fontId="26" fillId="0" borderId="46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11" borderId="5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6" fillId="4" borderId="27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56" xfId="0" applyFont="1" applyFill="1" applyBorder="1" applyAlignment="1">
      <alignment horizontal="center" vertical="center" textRotation="90"/>
    </xf>
    <xf numFmtId="0" fontId="3" fillId="2" borderId="57" xfId="0" applyFont="1" applyFill="1" applyBorder="1" applyAlignment="1">
      <alignment horizontal="center" vertical="center" textRotation="90"/>
    </xf>
    <xf numFmtId="0" fontId="26" fillId="4" borderId="20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29" fillId="5" borderId="6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9" fillId="5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3" fillId="2" borderId="64" xfId="0" applyFont="1" applyFill="1" applyBorder="1" applyAlignment="1" quotePrefix="1">
      <alignment horizontal="left" vertical="center"/>
    </xf>
    <xf numFmtId="0" fontId="3" fillId="2" borderId="63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64" xfId="0" applyFont="1" applyFill="1" applyBorder="1" applyAlignment="1" quotePrefix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4" borderId="22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 quotePrefix="1">
      <alignment horizontal="left" vertical="center" wrapText="1"/>
    </xf>
    <xf numFmtId="0" fontId="3" fillId="2" borderId="65" xfId="0" applyFont="1" applyFill="1" applyBorder="1" applyAlignment="1" quotePrefix="1">
      <alignment horizontal="left" vertical="center" wrapText="1"/>
    </xf>
    <xf numFmtId="0" fontId="30" fillId="4" borderId="66" xfId="0" applyFont="1" applyFill="1" applyBorder="1" applyAlignment="1">
      <alignment horizontal="center" vertical="center"/>
    </xf>
    <xf numFmtId="0" fontId="29" fillId="7" borderId="60" xfId="0" applyFont="1" applyFill="1" applyBorder="1" applyAlignment="1">
      <alignment horizontal="center" vertical="center"/>
    </xf>
    <xf numFmtId="0" fontId="29" fillId="7" borderId="61" xfId="0" applyFont="1" applyFill="1" applyBorder="1" applyAlignment="1">
      <alignment horizontal="center" vertical="center"/>
    </xf>
    <xf numFmtId="0" fontId="29" fillId="7" borderId="62" xfId="0" applyFont="1" applyFill="1" applyBorder="1" applyAlignment="1">
      <alignment horizontal="center" vertical="center"/>
    </xf>
    <xf numFmtId="0" fontId="26" fillId="11" borderId="63" xfId="0" applyFont="1" applyFill="1" applyBorder="1" applyAlignment="1" quotePrefix="1">
      <alignment horizontal="left" vertical="center"/>
    </xf>
    <xf numFmtId="0" fontId="26" fillId="11" borderId="0" xfId="0" applyFont="1" applyFill="1" applyBorder="1" applyAlignment="1" quotePrefix="1">
      <alignment horizontal="left" vertical="center"/>
    </xf>
    <xf numFmtId="0" fontId="26" fillId="11" borderId="64" xfId="0" applyFont="1" applyFill="1" applyBorder="1" applyAlignment="1" quotePrefix="1">
      <alignment horizontal="left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/>
    </xf>
    <xf numFmtId="0" fontId="26" fillId="2" borderId="23" xfId="0" applyFont="1" applyFill="1" applyBorder="1" applyAlignment="1">
      <alignment horizontal="right" vertical="center"/>
    </xf>
    <xf numFmtId="0" fontId="26" fillId="2" borderId="24" xfId="0" applyFont="1" applyFill="1" applyBorder="1" applyAlignment="1">
      <alignment horizontal="right" vertical="center"/>
    </xf>
    <xf numFmtId="0" fontId="26" fillId="2" borderId="63" xfId="0" applyFont="1" applyFill="1" applyBorder="1" applyAlignment="1" quotePrefix="1">
      <alignment horizontal="left" vertical="center"/>
    </xf>
    <xf numFmtId="0" fontId="26" fillId="2" borderId="0" xfId="0" applyFont="1" applyFill="1" applyBorder="1" applyAlignment="1" quotePrefix="1">
      <alignment horizontal="left" vertical="center"/>
    </xf>
    <xf numFmtId="0" fontId="26" fillId="2" borderId="64" xfId="0" applyFont="1" applyFill="1" applyBorder="1" applyAlignment="1" quotePrefix="1">
      <alignment horizontal="left" vertical="center"/>
    </xf>
    <xf numFmtId="0" fontId="26" fillId="2" borderId="67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30" fillId="11" borderId="6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 textRotation="90"/>
    </xf>
    <xf numFmtId="0" fontId="26" fillId="2" borderId="63" xfId="0" applyFont="1" applyFill="1" applyBorder="1" applyAlignment="1" quotePrefix="1">
      <alignment horizontal="left" vertical="center" wrapText="1"/>
    </xf>
    <xf numFmtId="0" fontId="26" fillId="2" borderId="0" xfId="0" applyFont="1" applyFill="1" applyBorder="1" applyAlignment="1" quotePrefix="1">
      <alignment horizontal="left" vertical="center" wrapText="1"/>
    </xf>
    <xf numFmtId="0" fontId="26" fillId="2" borderId="64" xfId="0" applyFont="1" applyFill="1" applyBorder="1" applyAlignment="1" quotePrefix="1">
      <alignment horizontal="left" vertical="center" wrapText="1"/>
    </xf>
    <xf numFmtId="0" fontId="26" fillId="2" borderId="63" xfId="0" applyFont="1" applyFill="1" applyBorder="1" applyAlignment="1" quotePrefix="1">
      <alignment horizontal="left" vertical="top" wrapText="1"/>
    </xf>
    <xf numFmtId="0" fontId="26" fillId="2" borderId="0" xfId="0" applyFont="1" applyFill="1" applyBorder="1" applyAlignment="1" quotePrefix="1">
      <alignment horizontal="left" vertical="top" wrapText="1"/>
    </xf>
    <xf numFmtId="0" fontId="26" fillId="2" borderId="64" xfId="0" applyFont="1" applyFill="1" applyBorder="1" applyAlignment="1" quotePrefix="1">
      <alignment horizontal="left" vertical="top" wrapText="1"/>
    </xf>
    <xf numFmtId="0" fontId="26" fillId="2" borderId="68" xfId="0" applyFont="1" applyFill="1" applyBorder="1" applyAlignment="1" quotePrefix="1">
      <alignment horizontal="left" vertical="center"/>
    </xf>
    <xf numFmtId="0" fontId="26" fillId="2" borderId="24" xfId="0" applyFont="1" applyFill="1" applyBorder="1" applyAlignment="1" quotePrefix="1">
      <alignment horizontal="left" vertical="center"/>
    </xf>
    <xf numFmtId="0" fontId="26" fillId="2" borderId="65" xfId="0" applyFont="1" applyFill="1" applyBorder="1" applyAlignment="1" quotePrefix="1">
      <alignment horizontal="left" vertical="center"/>
    </xf>
    <xf numFmtId="0" fontId="26" fillId="11" borderId="24" xfId="0" applyFont="1" applyFill="1" applyBorder="1" applyAlignment="1" quotePrefix="1">
      <alignment horizontal="left" vertical="center"/>
    </xf>
    <xf numFmtId="0" fontId="26" fillId="11" borderId="65" xfId="0" applyFont="1" applyFill="1" applyBorder="1" applyAlignment="1" quotePrefix="1">
      <alignment horizontal="left" vertical="center"/>
    </xf>
    <xf numFmtId="0" fontId="3" fillId="2" borderId="24" xfId="0" applyFont="1" applyFill="1" applyBorder="1" applyAlignment="1" quotePrefix="1">
      <alignment horizontal="left" vertical="center"/>
    </xf>
    <xf numFmtId="0" fontId="3" fillId="2" borderId="65" xfId="0" applyFont="1" applyFill="1" applyBorder="1" applyAlignment="1" quotePrefix="1">
      <alignment horizontal="left" vertical="center"/>
    </xf>
    <xf numFmtId="0" fontId="29" fillId="13" borderId="60" xfId="0" applyFont="1" applyFill="1" applyBorder="1" applyAlignment="1">
      <alignment horizontal="center" vertical="center"/>
    </xf>
    <xf numFmtId="0" fontId="29" fillId="13" borderId="61" xfId="0" applyFont="1" applyFill="1" applyBorder="1" applyAlignment="1">
      <alignment horizontal="center" vertical="center"/>
    </xf>
    <xf numFmtId="0" fontId="29" fillId="13" borderId="62" xfId="0" applyFont="1" applyFill="1" applyBorder="1" applyAlignment="1">
      <alignment horizontal="center" vertical="center"/>
    </xf>
    <xf numFmtId="0" fontId="26" fillId="4" borderId="63" xfId="0" applyFont="1" applyFill="1" applyBorder="1" applyAlignment="1" quotePrefix="1">
      <alignment horizontal="left" vertical="center"/>
    </xf>
    <xf numFmtId="0" fontId="26" fillId="4" borderId="0" xfId="0" applyFont="1" applyFill="1" applyBorder="1" applyAlignment="1" quotePrefix="1">
      <alignment horizontal="left" vertical="center"/>
    </xf>
    <xf numFmtId="0" fontId="26" fillId="4" borderId="64" xfId="0" applyFont="1" applyFill="1" applyBorder="1" applyAlignment="1" quotePrefix="1">
      <alignment horizontal="left" vertical="center"/>
    </xf>
    <xf numFmtId="0" fontId="26" fillId="4" borderId="24" xfId="0" applyFont="1" applyFill="1" applyBorder="1" applyAlignment="1">
      <alignment horizontal="left" vertical="top"/>
    </xf>
    <xf numFmtId="0" fontId="26" fillId="4" borderId="24" xfId="0" applyFont="1" applyFill="1" applyBorder="1" applyAlignment="1" quotePrefix="1">
      <alignment horizontal="left" vertical="top"/>
    </xf>
    <xf numFmtId="0" fontId="26" fillId="4" borderId="65" xfId="0" applyFont="1" applyFill="1" applyBorder="1" applyAlignment="1" quotePrefix="1">
      <alignment horizontal="left" vertical="top"/>
    </xf>
    <xf numFmtId="0" fontId="26" fillId="11" borderId="22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8" fontId="26" fillId="2" borderId="22" xfId="0" applyNumberFormat="1" applyFont="1" applyFill="1" applyBorder="1" applyAlignment="1">
      <alignment horizontal="center" vertical="center" wrapText="1"/>
    </xf>
    <xf numFmtId="8" fontId="26" fillId="2" borderId="20" xfId="0" applyNumberFormat="1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8" fillId="2" borderId="69" xfId="0" applyFont="1" applyFill="1" applyBorder="1" applyAlignment="1">
      <alignment horizontal="center" vertical="center" textRotation="90" wrapText="1"/>
    </xf>
    <xf numFmtId="0" fontId="8" fillId="2" borderId="70" xfId="0" applyFont="1" applyFill="1" applyBorder="1" applyAlignment="1">
      <alignment horizontal="center" vertical="center" textRotation="90" wrapText="1"/>
    </xf>
    <xf numFmtId="0" fontId="8" fillId="2" borderId="71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8" fillId="4" borderId="70" xfId="0" applyFont="1" applyFill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5" fillId="13" borderId="15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9" fillId="5" borderId="72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14" fillId="11" borderId="73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textRotation="90" wrapText="1"/>
    </xf>
    <xf numFmtId="0" fontId="13" fillId="5" borderId="75" xfId="0" applyFont="1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76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center" vertical="center" wrapText="1"/>
    </xf>
    <xf numFmtId="0" fontId="5" fillId="5" borderId="79" xfId="20" applyFont="1" applyFill="1" applyBorder="1" applyAlignment="1">
      <alignment horizontal="center" vertical="center" textRotation="90" wrapText="1"/>
    </xf>
    <xf numFmtId="0" fontId="33" fillId="5" borderId="9" xfId="20" applyFill="1" applyBorder="1" applyAlignment="1">
      <alignment horizontal="center" vertical="center" textRotation="90" wrapText="1"/>
    </xf>
    <xf numFmtId="0" fontId="33" fillId="5" borderId="13" xfId="20" applyFill="1" applyBorder="1" applyAlignment="1">
      <alignment horizontal="center" vertical="center" textRotation="90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14" borderId="84" xfId="0" applyFont="1" applyFill="1" applyBorder="1" applyAlignment="1">
      <alignment horizontal="center" vertical="center" wrapText="1"/>
    </xf>
    <xf numFmtId="0" fontId="6" fillId="14" borderId="85" xfId="0" applyFont="1" applyFill="1" applyBorder="1" applyAlignment="1">
      <alignment horizontal="center" vertical="center" wrapText="1"/>
    </xf>
    <xf numFmtId="0" fontId="6" fillId="14" borderId="81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33" fillId="13" borderId="18" xfId="20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9" fontId="5" fillId="4" borderId="86" xfId="0" applyNumberFormat="1" applyFont="1" applyFill="1" applyBorder="1" applyAlignment="1">
      <alignment horizontal="center" vertical="center" wrapText="1"/>
    </xf>
    <xf numFmtId="9" fontId="5" fillId="4" borderId="87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6" fillId="3" borderId="88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6" fillId="14" borderId="89" xfId="0" applyFont="1" applyFill="1" applyBorder="1" applyAlignment="1">
      <alignment horizontal="center" vertical="center" wrapText="1"/>
    </xf>
    <xf numFmtId="0" fontId="6" fillId="14" borderId="80" xfId="0" applyFont="1" applyFill="1" applyBorder="1" applyAlignment="1">
      <alignment horizontal="center" vertical="center" wrapText="1"/>
    </xf>
    <xf numFmtId="0" fontId="6" fillId="14" borderId="90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D7784"/>
      <rgbColor rgb="00CCECFF"/>
      <rgbColor rgb="00660066"/>
      <rgbColor rgb="00FC182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 HOUSEHOLDS PARTICIPATING IN CARE -       4 IOUs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'[1]Performance Data'!$H$134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'[1]Performance Data'!$H$135:$H$140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'[1]Performance Data'!$H$135:$H$140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val>
        </c:ser>
        <c:ser>
          <c:idx val="0"/>
          <c:order val="1"/>
          <c:tx>
            <c:strRef>
              <c:f>'[1]Performance Data'!$I$134</c:f>
              <c:strCache>
                <c:ptCount val="1"/>
                <c:pt idx="0">
                  <c:v>Enrolled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'[1]Performance Data'!$H$135:$H$140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'[1]Performance Data'!$I$135:$I$140</c:f>
              <c:numCache>
                <c:ptCount val="6"/>
                <c:pt idx="0">
                  <c:v>3677725</c:v>
                </c:pt>
                <c:pt idx="1">
                  <c:v>3851068</c:v>
                </c:pt>
                <c:pt idx="2">
                  <c:v>3743661</c:v>
                </c:pt>
                <c:pt idx="3">
                  <c:v>4544205.4985796</c:v>
                </c:pt>
                <c:pt idx="4">
                  <c:v>4589647.553565396</c:v>
                </c:pt>
                <c:pt idx="5">
                  <c:v>4635544.0291010495</c:v>
                </c:pt>
              </c:numCache>
            </c:numRef>
          </c:val>
        </c:ser>
        <c:axId val="35122825"/>
        <c:axId val="47669970"/>
      </c:barChart>
      <c:lineChart>
        <c:grouping val="standard"/>
        <c:varyColors val="0"/>
        <c:ser>
          <c:idx val="2"/>
          <c:order val="2"/>
          <c:tx>
            <c:strRef>
              <c:f>'[1]Performance Data'!$J$134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'[1]Performance Data'!$J$135:$J$140</c:f>
              <c:numCache>
                <c:ptCount val="6"/>
                <c:pt idx="0">
                  <c:v>0.74</c:v>
                </c:pt>
                <c:pt idx="1">
                  <c:v>0.7269713109075485</c:v>
                </c:pt>
                <c:pt idx="2">
                  <c:v>0.77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</c:numCache>
            </c:numRef>
          </c:val>
          <c:smooth val="0"/>
        </c:ser>
        <c:axId val="26376547"/>
        <c:axId val="36062332"/>
      </c:line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9970"/>
        <c:crossesAt val="0"/>
        <c:auto val="0"/>
        <c:lblOffset val="100"/>
        <c:tickLblSkip val="1"/>
        <c:noMultiLvlLbl val="0"/>
      </c:catAx>
      <c:valAx>
        <c:axId val="47669970"/>
        <c:scaling>
          <c:orientation val="minMax"/>
          <c:min val="2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 participating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5122825"/>
        <c:crossesAt val="1"/>
        <c:crossBetween val="between"/>
        <c:dispUnits/>
      </c:valAx>
      <c:catAx>
        <c:axId val="26376547"/>
        <c:scaling>
          <c:orientation val="minMax"/>
        </c:scaling>
        <c:axPos val="b"/>
        <c:delete val="1"/>
        <c:majorTickMark val="in"/>
        <c:minorTickMark val="none"/>
        <c:tickLblPos val="nextTo"/>
        <c:crossAx val="36062332"/>
        <c:crosses val="autoZero"/>
        <c:auto val="0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eligible participating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765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76200</xdr:rowOff>
    </xdr:from>
    <xdr:to>
      <xdr:col>21</xdr:col>
      <xdr:colOff>9525</xdr:colOff>
      <xdr:row>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416" t="1724" r="416"/>
        <a:stretch>
          <a:fillRect/>
        </a:stretch>
      </xdr:blipFill>
      <xdr:spPr>
        <a:xfrm>
          <a:off x="7172325" y="76200"/>
          <a:ext cx="653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590550</xdr:colOff>
      <xdr:row>40</xdr:row>
      <xdr:rowOff>142875</xdr:rowOff>
    </xdr:to>
    <xdr:graphicFrame>
      <xdr:nvGraphicFramePr>
        <xdr:cNvPr id="2" name="Chart 5"/>
        <xdr:cNvGraphicFramePr/>
      </xdr:nvGraphicFramePr>
      <xdr:xfrm>
        <a:off x="0" y="5981700"/>
        <a:ext cx="6076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28575</xdr:rowOff>
    </xdr:from>
    <xdr:to>
      <xdr:col>12</xdr:col>
      <xdr:colOff>600075</xdr:colOff>
      <xdr:row>2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416" t="1724" r="416"/>
        <a:stretch>
          <a:fillRect/>
        </a:stretch>
      </xdr:blipFill>
      <xdr:spPr>
        <a:xfrm>
          <a:off x="5791200" y="28575"/>
          <a:ext cx="1327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A-Low-Income%20Energy_PCWatts-Zagha\LI%20Energy%20DRA%20workproducts\in-progress_DRA-LIEE%20group\LIEECARE%20annualreportcharts%20with%20mwt%20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E performance charts"/>
      <sheetName val="CARE performance charts"/>
      <sheetName val="Performance Data"/>
      <sheetName val="Rate Impacts"/>
      <sheetName val="more CARE performance charts"/>
      <sheetName val="for DRA annual report"/>
    </sheetNames>
    <sheetDataSet>
      <sheetData sheetId="2">
        <row r="134">
          <cell r="H134" t="str">
            <v>Year</v>
          </cell>
          <cell r="I134" t="str">
            <v>Enrolled</v>
          </cell>
          <cell r="J134" t="str">
            <v>Participation Rate</v>
          </cell>
        </row>
        <row r="135">
          <cell r="H135">
            <v>2006</v>
          </cell>
          <cell r="I135">
            <v>3677725</v>
          </cell>
          <cell r="J135">
            <v>0.74</v>
          </cell>
        </row>
        <row r="136">
          <cell r="H136">
            <v>2007</v>
          </cell>
          <cell r="I136">
            <v>3851068</v>
          </cell>
          <cell r="J136">
            <v>0.7269713109075485</v>
          </cell>
        </row>
        <row r="137">
          <cell r="H137">
            <v>2008</v>
          </cell>
          <cell r="I137">
            <v>3743661</v>
          </cell>
          <cell r="J137">
            <v>0.77</v>
          </cell>
        </row>
        <row r="138">
          <cell r="H138">
            <v>2009</v>
          </cell>
          <cell r="I138">
            <v>4544205.4985796</v>
          </cell>
          <cell r="J138">
            <v>0.9</v>
          </cell>
        </row>
        <row r="139">
          <cell r="H139">
            <v>2010</v>
          </cell>
          <cell r="I139">
            <v>4589647.553565396</v>
          </cell>
          <cell r="J139">
            <v>0.9</v>
          </cell>
        </row>
        <row r="140">
          <cell r="H140">
            <v>2011</v>
          </cell>
          <cell r="I140">
            <v>4635544.0291010495</v>
          </cell>
          <cell r="J140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lifornialifeline.com/source/MainPage.aspx" TargetMode="External" /><Relationship Id="rId2" Type="http://schemas.openxmlformats.org/officeDocument/2006/relationships/hyperlink" Target="http://www.gosolarcalifornia.ca.gov/csi/low_income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2" sqref="A2:Q2"/>
    </sheetView>
  </sheetViews>
  <sheetFormatPr defaultColWidth="9.140625" defaultRowHeight="12.75"/>
  <cols>
    <col min="2" max="2" width="38.00390625" style="0" customWidth="1"/>
    <col min="3" max="3" width="29.28125" style="0" bestFit="1" customWidth="1"/>
    <col min="4" max="4" width="17.00390625" style="0" bestFit="1" customWidth="1"/>
    <col min="5" max="5" width="9.421875" style="0" bestFit="1" customWidth="1"/>
  </cols>
  <sheetData>
    <row r="2" spans="1:16" s="144" customFormat="1" ht="12.75">
      <c r="A2" s="144" t="s">
        <v>219</v>
      </c>
      <c r="B2" s="144" t="s">
        <v>220</v>
      </c>
      <c r="C2" s="144" t="s">
        <v>243</v>
      </c>
      <c r="D2" s="144" t="s">
        <v>246</v>
      </c>
      <c r="E2" s="144" t="s">
        <v>26</v>
      </c>
      <c r="F2" s="144" t="s">
        <v>247</v>
      </c>
      <c r="G2" s="144" t="s">
        <v>254</v>
      </c>
      <c r="H2" s="144" t="s">
        <v>255</v>
      </c>
      <c r="I2" s="144" t="s">
        <v>248</v>
      </c>
      <c r="J2" s="144" t="s">
        <v>249</v>
      </c>
      <c r="K2" s="144" t="s">
        <v>250</v>
      </c>
      <c r="L2" s="144" t="s">
        <v>251</v>
      </c>
      <c r="M2" s="144" t="s">
        <v>100</v>
      </c>
      <c r="N2" s="144" t="s">
        <v>252</v>
      </c>
      <c r="O2" s="144" t="s">
        <v>256</v>
      </c>
      <c r="P2" s="144" t="s">
        <v>253</v>
      </c>
    </row>
    <row r="3" spans="1:3" ht="12.75">
      <c r="A3" t="s">
        <v>221</v>
      </c>
      <c r="B3" t="s">
        <v>225</v>
      </c>
      <c r="C3" t="s">
        <v>229</v>
      </c>
    </row>
    <row r="4" ht="12.75">
      <c r="C4" t="s">
        <v>23</v>
      </c>
    </row>
    <row r="5" ht="12.75">
      <c r="C5" t="s">
        <v>230</v>
      </c>
    </row>
    <row r="6" ht="12.75">
      <c r="C6" t="s">
        <v>231</v>
      </c>
    </row>
    <row r="7" ht="12.75">
      <c r="C7" t="s">
        <v>232</v>
      </c>
    </row>
    <row r="8" ht="12.75">
      <c r="C8" t="s">
        <v>233</v>
      </c>
    </row>
    <row r="9" ht="12.75">
      <c r="C9" t="s">
        <v>234</v>
      </c>
    </row>
    <row r="10" ht="12.75">
      <c r="C10" t="s">
        <v>235</v>
      </c>
    </row>
    <row r="11" ht="12.75">
      <c r="C11" t="s">
        <v>236</v>
      </c>
    </row>
    <row r="12" ht="12.75">
      <c r="C12" t="s">
        <v>237</v>
      </c>
    </row>
    <row r="13" spans="2:3" ht="12.75">
      <c r="B13" t="s">
        <v>226</v>
      </c>
      <c r="C13" t="s">
        <v>23</v>
      </c>
    </row>
    <row r="14" ht="12.75">
      <c r="C14" t="s">
        <v>229</v>
      </c>
    </row>
    <row r="15" ht="12.75">
      <c r="C15" t="s">
        <v>230</v>
      </c>
    </row>
    <row r="16" ht="12.75">
      <c r="C16" t="s">
        <v>232</v>
      </c>
    </row>
    <row r="17" ht="12.75">
      <c r="C17" t="s">
        <v>234</v>
      </c>
    </row>
    <row r="18" ht="12.75">
      <c r="C18" t="s">
        <v>235</v>
      </c>
    </row>
    <row r="19" spans="2:3" ht="12.75">
      <c r="B19" t="s">
        <v>223</v>
      </c>
      <c r="C19" t="s">
        <v>244</v>
      </c>
    </row>
    <row r="20" spans="2:3" ht="12.75">
      <c r="B20" t="s">
        <v>222</v>
      </c>
      <c r="C20" t="s">
        <v>244</v>
      </c>
    </row>
    <row r="21" spans="2:3" ht="12.75">
      <c r="B21" t="s">
        <v>224</v>
      </c>
      <c r="C21" t="s">
        <v>229</v>
      </c>
    </row>
    <row r="22" ht="12.75">
      <c r="C22" t="s">
        <v>23</v>
      </c>
    </row>
    <row r="23" ht="12.75">
      <c r="C23" t="s">
        <v>230</v>
      </c>
    </row>
    <row r="24" ht="12.75">
      <c r="C24" t="s">
        <v>231</v>
      </c>
    </row>
    <row r="25" ht="12.75">
      <c r="C25" t="s">
        <v>232</v>
      </c>
    </row>
    <row r="26" ht="12.75">
      <c r="C26" t="s">
        <v>233</v>
      </c>
    </row>
    <row r="27" ht="12.75">
      <c r="C27" t="s">
        <v>234</v>
      </c>
    </row>
    <row r="28" ht="12.75">
      <c r="C28" t="s">
        <v>235</v>
      </c>
    </row>
    <row r="29" ht="12.75">
      <c r="C29" t="s">
        <v>236</v>
      </c>
    </row>
    <row r="30" ht="12.75">
      <c r="C30" t="s">
        <v>237</v>
      </c>
    </row>
    <row r="31" spans="1:3" ht="12.75">
      <c r="A31" t="s">
        <v>227</v>
      </c>
      <c r="B31" t="s">
        <v>257</v>
      </c>
      <c r="C31" t="s">
        <v>245</v>
      </c>
    </row>
    <row r="32" spans="1:3" ht="12.75">
      <c r="A32" t="s">
        <v>228</v>
      </c>
      <c r="B32" t="s">
        <v>258</v>
      </c>
      <c r="C32" t="s">
        <v>238</v>
      </c>
    </row>
    <row r="33" ht="12.75">
      <c r="C33" t="s">
        <v>80</v>
      </c>
    </row>
    <row r="34" ht="12.75">
      <c r="C34" t="s">
        <v>239</v>
      </c>
    </row>
    <row r="35" ht="12.75">
      <c r="C35" t="s">
        <v>240</v>
      </c>
    </row>
    <row r="36" ht="12.75">
      <c r="C36" t="s">
        <v>241</v>
      </c>
    </row>
    <row r="37" ht="12.75">
      <c r="C37" t="s">
        <v>242</v>
      </c>
    </row>
    <row r="38" ht="12.75">
      <c r="C38" t="s">
        <v>32</v>
      </c>
    </row>
    <row r="39" ht="12.75">
      <c r="C39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42"/>
  <sheetViews>
    <sheetView tabSelected="1" workbookViewId="0" topLeftCell="A1">
      <selection activeCell="K21" sqref="K21"/>
    </sheetView>
  </sheetViews>
  <sheetFormatPr defaultColWidth="9.140625" defaultRowHeight="12.75"/>
  <cols>
    <col min="13" max="13" width="6.28125" style="0" customWidth="1"/>
    <col min="14" max="14" width="11.140625" style="0" customWidth="1"/>
    <col min="15" max="15" width="15.28125" style="0" customWidth="1"/>
    <col min="16" max="16" width="11.00390625" style="0" customWidth="1"/>
    <col min="18" max="18" width="6.28125" style="0" customWidth="1"/>
    <col min="19" max="19" width="11.140625" style="0" customWidth="1"/>
    <col min="20" max="20" width="15.28125" style="0" customWidth="1"/>
    <col min="21" max="21" width="10.140625" style="0" customWidth="1"/>
  </cols>
  <sheetData>
    <row r="7" ht="23.25" thickBot="1">
      <c r="N7" s="50" t="s">
        <v>137</v>
      </c>
    </row>
    <row r="8" spans="1:15" ht="23.25" thickBot="1">
      <c r="A8" s="152" t="s">
        <v>211</v>
      </c>
      <c r="B8" s="153"/>
      <c r="C8" s="153"/>
      <c r="D8" s="153"/>
      <c r="E8" s="153"/>
      <c r="F8" s="153"/>
      <c r="G8" s="153"/>
      <c r="H8" s="153"/>
      <c r="I8" s="153"/>
      <c r="J8" s="154"/>
      <c r="O8" s="50"/>
    </row>
    <row r="9" spans="1:21" ht="19.5" customHeight="1">
      <c r="A9" s="139"/>
      <c r="B9" s="71"/>
      <c r="C9" s="71"/>
      <c r="D9" s="71"/>
      <c r="E9" s="71"/>
      <c r="F9" s="71"/>
      <c r="G9" s="71"/>
      <c r="H9" s="71"/>
      <c r="I9" s="71"/>
      <c r="J9" s="129"/>
      <c r="M9" s="160" t="s">
        <v>67</v>
      </c>
      <c r="N9" s="161"/>
      <c r="O9" s="161"/>
      <c r="P9" s="162"/>
      <c r="R9" s="160" t="s">
        <v>99</v>
      </c>
      <c r="S9" s="161"/>
      <c r="T9" s="161"/>
      <c r="U9" s="162"/>
    </row>
    <row r="10" spans="1:21" ht="15.75" customHeight="1">
      <c r="A10" s="130"/>
      <c r="B10" s="71"/>
      <c r="C10" s="71"/>
      <c r="D10" s="71"/>
      <c r="E10" s="71"/>
      <c r="F10" s="71"/>
      <c r="G10" s="71"/>
      <c r="H10" s="71"/>
      <c r="I10" s="71"/>
      <c r="J10" s="129"/>
      <c r="M10" s="163" t="s">
        <v>104</v>
      </c>
      <c r="N10" s="164"/>
      <c r="O10" s="164"/>
      <c r="P10" s="165"/>
      <c r="Q10" s="218" t="s">
        <v>131</v>
      </c>
      <c r="R10" s="219" t="s">
        <v>149</v>
      </c>
      <c r="S10" s="220"/>
      <c r="T10" s="220"/>
      <c r="U10" s="221"/>
    </row>
    <row r="11" spans="1:21" ht="15.75">
      <c r="A11" s="140" t="s">
        <v>192</v>
      </c>
      <c r="B11" s="131" t="s">
        <v>218</v>
      </c>
      <c r="C11" s="71"/>
      <c r="D11" s="71"/>
      <c r="E11" s="71"/>
      <c r="F11" s="71"/>
      <c r="G11" s="71"/>
      <c r="H11" s="71"/>
      <c r="I11" s="71"/>
      <c r="J11" s="129"/>
      <c r="M11" s="163" t="s">
        <v>199</v>
      </c>
      <c r="N11" s="164"/>
      <c r="O11" s="164"/>
      <c r="P11" s="165"/>
      <c r="Q11" s="218"/>
      <c r="R11" s="222" t="s">
        <v>150</v>
      </c>
      <c r="S11" s="223"/>
      <c r="T11" s="223"/>
      <c r="U11" s="224"/>
    </row>
    <row r="12" spans="1:21" ht="15.75">
      <c r="A12" s="140" t="s">
        <v>192</v>
      </c>
      <c r="B12" s="131" t="s">
        <v>183</v>
      </c>
      <c r="C12" s="71"/>
      <c r="D12" s="71"/>
      <c r="E12" s="71"/>
      <c r="F12" s="71"/>
      <c r="G12" s="71"/>
      <c r="H12" s="71"/>
      <c r="I12" s="71"/>
      <c r="J12" s="129"/>
      <c r="M12" s="230" t="s">
        <v>66</v>
      </c>
      <c r="N12" s="230"/>
      <c r="O12" s="230"/>
      <c r="P12" s="231"/>
      <c r="Q12" s="218"/>
      <c r="R12" s="225" t="s">
        <v>103</v>
      </c>
      <c r="S12" s="226"/>
      <c r="T12" s="226"/>
      <c r="U12" s="227"/>
    </row>
    <row r="13" spans="1:21" ht="35.25" customHeight="1">
      <c r="A13" s="140" t="s">
        <v>192</v>
      </c>
      <c r="B13" s="159" t="s">
        <v>184</v>
      </c>
      <c r="C13" s="159"/>
      <c r="D13" s="159"/>
      <c r="E13" s="159"/>
      <c r="F13" s="159"/>
      <c r="G13" s="159"/>
      <c r="H13" s="159"/>
      <c r="I13" s="159"/>
      <c r="J13" s="129"/>
      <c r="M13" s="209" t="s">
        <v>101</v>
      </c>
      <c r="N13" s="72" t="s">
        <v>100</v>
      </c>
      <c r="O13" s="73" t="s">
        <v>102</v>
      </c>
      <c r="P13" s="74"/>
      <c r="Q13" s="218"/>
      <c r="R13" s="175" t="s">
        <v>101</v>
      </c>
      <c r="S13" s="73" t="s">
        <v>100</v>
      </c>
      <c r="T13" s="73" t="s">
        <v>102</v>
      </c>
      <c r="U13" s="74"/>
    </row>
    <row r="14" spans="1:21" ht="19.5" customHeight="1">
      <c r="A14" s="140" t="s">
        <v>192</v>
      </c>
      <c r="B14" s="131" t="s">
        <v>280</v>
      </c>
      <c r="C14" s="71"/>
      <c r="D14" s="71"/>
      <c r="E14" s="71"/>
      <c r="F14" s="71"/>
      <c r="G14" s="71"/>
      <c r="H14" s="71"/>
      <c r="I14" s="71"/>
      <c r="J14" s="129"/>
      <c r="M14" s="175"/>
      <c r="N14" s="72" t="s">
        <v>200</v>
      </c>
      <c r="O14" s="72" t="s">
        <v>202</v>
      </c>
      <c r="P14" s="75" t="s">
        <v>97</v>
      </c>
      <c r="Q14" s="218"/>
      <c r="R14" s="175"/>
      <c r="S14" s="243" t="s">
        <v>204</v>
      </c>
      <c r="T14" s="245">
        <v>0.01</v>
      </c>
      <c r="U14" s="77"/>
    </row>
    <row r="15" spans="1:21" ht="39.75" customHeight="1">
      <c r="A15" s="140" t="s">
        <v>192</v>
      </c>
      <c r="B15" s="159" t="s">
        <v>281</v>
      </c>
      <c r="C15" s="159"/>
      <c r="D15" s="159"/>
      <c r="E15" s="159"/>
      <c r="F15" s="159"/>
      <c r="G15" s="159"/>
      <c r="H15" s="159"/>
      <c r="I15" s="132"/>
      <c r="J15" s="129"/>
      <c r="M15" s="176"/>
      <c r="N15" s="76" t="s">
        <v>201</v>
      </c>
      <c r="O15" s="76" t="s">
        <v>203</v>
      </c>
      <c r="P15" s="77" t="s">
        <v>98</v>
      </c>
      <c r="Q15" s="218"/>
      <c r="R15" s="176"/>
      <c r="S15" s="244"/>
      <c r="T15" s="246"/>
      <c r="U15" s="98"/>
    </row>
    <row r="16" spans="1:21" ht="15.75" customHeight="1">
      <c r="A16" s="140" t="s">
        <v>192</v>
      </c>
      <c r="B16" s="131" t="s">
        <v>212</v>
      </c>
      <c r="C16" s="133"/>
      <c r="D16" s="133"/>
      <c r="E16" s="133"/>
      <c r="F16" s="133"/>
      <c r="G16" s="133"/>
      <c r="H16" s="133"/>
      <c r="I16" s="133"/>
      <c r="J16" s="129"/>
      <c r="M16" s="202" t="s">
        <v>260</v>
      </c>
      <c r="N16" s="202"/>
      <c r="O16" s="202"/>
      <c r="P16" s="202"/>
      <c r="Q16" s="218"/>
      <c r="R16" s="202" t="s">
        <v>261</v>
      </c>
      <c r="S16" s="202"/>
      <c r="T16" s="202"/>
      <c r="U16" s="202"/>
    </row>
    <row r="17" spans="1:17" ht="16.5" thickBot="1">
      <c r="A17" s="140" t="s">
        <v>192</v>
      </c>
      <c r="B17" s="131" t="s">
        <v>185</v>
      </c>
      <c r="C17" s="133"/>
      <c r="D17" s="133"/>
      <c r="E17" s="133"/>
      <c r="F17" s="133"/>
      <c r="G17" s="133"/>
      <c r="H17" s="133"/>
      <c r="I17" s="133"/>
      <c r="J17" s="129"/>
      <c r="Q17" s="218"/>
    </row>
    <row r="18" spans="1:21" ht="33.75" customHeight="1">
      <c r="A18" s="140" t="s">
        <v>192</v>
      </c>
      <c r="B18" s="141" t="s">
        <v>277</v>
      </c>
      <c r="C18" s="71"/>
      <c r="D18" s="71"/>
      <c r="E18" s="71"/>
      <c r="F18" s="71"/>
      <c r="G18" s="71"/>
      <c r="H18" s="71"/>
      <c r="I18" s="71"/>
      <c r="J18" s="129"/>
      <c r="M18" s="232" t="s">
        <v>110</v>
      </c>
      <c r="N18" s="233"/>
      <c r="O18" s="233"/>
      <c r="P18" s="234"/>
      <c r="Q18" s="218"/>
      <c r="R18" s="180" t="s">
        <v>118</v>
      </c>
      <c r="S18" s="181"/>
      <c r="T18" s="181"/>
      <c r="U18" s="182"/>
    </row>
    <row r="19" spans="1:21" ht="15.75">
      <c r="A19" s="130"/>
      <c r="B19" s="71"/>
      <c r="C19" s="133"/>
      <c r="D19" s="133"/>
      <c r="E19" s="133"/>
      <c r="F19" s="133"/>
      <c r="G19" s="133"/>
      <c r="H19" s="133"/>
      <c r="I19" s="133"/>
      <c r="J19" s="129"/>
      <c r="M19" s="235" t="s">
        <v>195</v>
      </c>
      <c r="N19" s="236"/>
      <c r="O19" s="236"/>
      <c r="P19" s="237"/>
      <c r="Q19" s="218"/>
      <c r="R19" s="183" t="s">
        <v>108</v>
      </c>
      <c r="S19" s="184"/>
      <c r="T19" s="184"/>
      <c r="U19" s="185"/>
    </row>
    <row r="20" spans="1:21" ht="15.75">
      <c r="A20" s="155" t="s">
        <v>282</v>
      </c>
      <c r="B20" s="156"/>
      <c r="C20" s="156"/>
      <c r="D20" s="156"/>
      <c r="E20" s="156"/>
      <c r="F20" s="156"/>
      <c r="G20" s="156"/>
      <c r="H20" s="156"/>
      <c r="I20" s="156"/>
      <c r="J20" s="157"/>
      <c r="M20" s="235" t="s">
        <v>196</v>
      </c>
      <c r="N20" s="236"/>
      <c r="O20" s="236"/>
      <c r="P20" s="237"/>
      <c r="Q20" s="218"/>
      <c r="R20" s="183" t="s">
        <v>208</v>
      </c>
      <c r="S20" s="184"/>
      <c r="T20" s="184"/>
      <c r="U20" s="185"/>
    </row>
    <row r="21" spans="1:21" ht="15.75">
      <c r="A21" s="158"/>
      <c r="B21" s="156"/>
      <c r="C21" s="156"/>
      <c r="D21" s="156"/>
      <c r="E21" s="156"/>
      <c r="F21" s="156"/>
      <c r="G21" s="156"/>
      <c r="H21" s="156"/>
      <c r="I21" s="156"/>
      <c r="J21" s="157"/>
      <c r="M21" s="238" t="s">
        <v>105</v>
      </c>
      <c r="N21" s="239"/>
      <c r="O21" s="239"/>
      <c r="P21" s="240"/>
      <c r="Q21" s="218"/>
      <c r="R21" s="228" t="s">
        <v>109</v>
      </c>
      <c r="S21" s="228"/>
      <c r="T21" s="228"/>
      <c r="U21" s="229"/>
    </row>
    <row r="22" spans="1:21" ht="26.25" customHeight="1">
      <c r="A22" s="130"/>
      <c r="B22" s="169" t="s">
        <v>182</v>
      </c>
      <c r="C22" s="170"/>
      <c r="D22" s="170"/>
      <c r="E22" s="170"/>
      <c r="F22" s="170"/>
      <c r="G22" s="170"/>
      <c r="H22" s="170"/>
      <c r="I22" s="133"/>
      <c r="J22" s="129"/>
      <c r="M22" s="215" t="s">
        <v>101</v>
      </c>
      <c r="N22" s="147" t="s">
        <v>100</v>
      </c>
      <c r="O22" s="146"/>
      <c r="P22" s="78" t="s">
        <v>107</v>
      </c>
      <c r="Q22" s="218"/>
      <c r="R22" s="247" t="s">
        <v>101</v>
      </c>
      <c r="S22" s="79" t="s">
        <v>100</v>
      </c>
      <c r="T22" s="80" t="s">
        <v>102</v>
      </c>
      <c r="U22" s="81"/>
    </row>
    <row r="23" spans="1:22" ht="37.5" customHeight="1" thickBot="1">
      <c r="A23" s="134"/>
      <c r="B23" s="135"/>
      <c r="C23" s="136"/>
      <c r="D23" s="136"/>
      <c r="E23" s="136"/>
      <c r="F23" s="136"/>
      <c r="G23" s="136"/>
      <c r="H23" s="136"/>
      <c r="I23" s="136"/>
      <c r="J23" s="137"/>
      <c r="M23" s="216"/>
      <c r="N23" s="145" t="s">
        <v>197</v>
      </c>
      <c r="O23" s="172"/>
      <c r="P23" s="171" t="s">
        <v>141</v>
      </c>
      <c r="Q23" s="218"/>
      <c r="R23" s="248"/>
      <c r="S23" s="241" t="s">
        <v>193</v>
      </c>
      <c r="T23" s="241" t="s">
        <v>209</v>
      </c>
      <c r="U23" s="82"/>
      <c r="V23" s="91"/>
    </row>
    <row r="24" spans="3:21" ht="9.75" customHeight="1">
      <c r="C24" s="127"/>
      <c r="D24" s="127"/>
      <c r="E24" s="127"/>
      <c r="F24" s="127"/>
      <c r="G24" s="127"/>
      <c r="H24" s="127"/>
      <c r="I24" s="127"/>
      <c r="M24" s="217"/>
      <c r="N24" s="173"/>
      <c r="O24" s="174"/>
      <c r="P24" s="151"/>
      <c r="Q24" s="218"/>
      <c r="R24" s="249"/>
      <c r="S24" s="242"/>
      <c r="T24" s="242"/>
      <c r="U24" s="97"/>
    </row>
    <row r="25" spans="1:21" ht="15.75">
      <c r="A25" s="127"/>
      <c r="B25" s="127"/>
      <c r="C25" s="127"/>
      <c r="D25" s="127"/>
      <c r="E25" s="127"/>
      <c r="F25" s="127"/>
      <c r="G25" s="127"/>
      <c r="H25" s="127"/>
      <c r="I25" s="127"/>
      <c r="M25" s="179" t="s">
        <v>264</v>
      </c>
      <c r="N25" s="179"/>
      <c r="O25" s="179"/>
      <c r="P25" s="179"/>
      <c r="R25" s="214" t="s">
        <v>106</v>
      </c>
      <c r="S25" s="214"/>
      <c r="T25" s="214"/>
      <c r="U25" s="214"/>
    </row>
    <row r="26" spans="2:9" ht="14.25" customHeight="1" thickBot="1">
      <c r="B26" s="127"/>
      <c r="C26" s="127"/>
      <c r="D26" s="127"/>
      <c r="E26" s="127"/>
      <c r="F26" s="127"/>
      <c r="G26" s="127"/>
      <c r="H26" s="127"/>
      <c r="I26" s="127"/>
    </row>
    <row r="27" spans="1:21" ht="18.75">
      <c r="A27" s="128"/>
      <c r="B27" s="127"/>
      <c r="C27" s="127"/>
      <c r="D27" s="127"/>
      <c r="E27" s="127"/>
      <c r="F27" s="127"/>
      <c r="G27" s="127"/>
      <c r="H27" s="127"/>
      <c r="I27" s="127"/>
      <c r="M27" s="160" t="s">
        <v>68</v>
      </c>
      <c r="N27" s="161"/>
      <c r="O27" s="161"/>
      <c r="P27" s="162"/>
      <c r="Q27" s="213" t="s">
        <v>191</v>
      </c>
      <c r="R27" s="160" t="s">
        <v>114</v>
      </c>
      <c r="S27" s="161"/>
      <c r="T27" s="161"/>
      <c r="U27" s="162"/>
    </row>
    <row r="28" spans="13:21" ht="14.25" customHeight="1">
      <c r="M28" s="163" t="s">
        <v>70</v>
      </c>
      <c r="N28" s="164"/>
      <c r="O28" s="164"/>
      <c r="P28" s="165"/>
      <c r="Q28" s="213"/>
      <c r="R28" s="193" t="s">
        <v>210</v>
      </c>
      <c r="S28" s="194"/>
      <c r="T28" s="194"/>
      <c r="U28" s="195"/>
    </row>
    <row r="29" spans="13:21" ht="27" customHeight="1">
      <c r="M29" s="166" t="s">
        <v>148</v>
      </c>
      <c r="N29" s="167"/>
      <c r="O29" s="167"/>
      <c r="P29" s="168"/>
      <c r="Q29" s="213"/>
      <c r="R29" s="193" t="s">
        <v>115</v>
      </c>
      <c r="S29" s="194"/>
      <c r="T29" s="194"/>
      <c r="U29" s="195"/>
    </row>
    <row r="30" spans="13:21" ht="24" customHeight="1">
      <c r="M30" s="177" t="s">
        <v>69</v>
      </c>
      <c r="N30" s="177"/>
      <c r="O30" s="177"/>
      <c r="P30" s="178"/>
      <c r="Q30" s="213"/>
      <c r="R30" s="177" t="s">
        <v>147</v>
      </c>
      <c r="S30" s="177"/>
      <c r="T30" s="177"/>
      <c r="U30" s="178"/>
    </row>
    <row r="31" spans="13:21" ht="27.75" customHeight="1">
      <c r="M31" s="209" t="s">
        <v>117</v>
      </c>
      <c r="N31" s="210" t="s">
        <v>100</v>
      </c>
      <c r="O31" s="211"/>
      <c r="P31" s="73" t="s">
        <v>102</v>
      </c>
      <c r="Q31" s="213"/>
      <c r="R31" s="186" t="s">
        <v>100</v>
      </c>
      <c r="S31" s="187"/>
      <c r="T31" s="188"/>
      <c r="U31" s="83" t="s">
        <v>102</v>
      </c>
    </row>
    <row r="32" spans="13:21" ht="33" customHeight="1">
      <c r="M32" s="175"/>
      <c r="N32" s="99" t="s">
        <v>205</v>
      </c>
      <c r="O32" s="94" t="s">
        <v>111</v>
      </c>
      <c r="P32" s="206" t="s">
        <v>207</v>
      </c>
      <c r="Q32" s="213"/>
      <c r="R32" s="189" t="s">
        <v>116</v>
      </c>
      <c r="S32" s="190"/>
      <c r="T32" s="94" t="s">
        <v>119</v>
      </c>
      <c r="U32" s="200" t="s">
        <v>113</v>
      </c>
    </row>
    <row r="33" spans="13:21" ht="15.75" customHeight="1">
      <c r="M33" s="176"/>
      <c r="N33" s="100" t="s">
        <v>206</v>
      </c>
      <c r="O33" s="93" t="s">
        <v>112</v>
      </c>
      <c r="P33" s="207"/>
      <c r="Q33" s="213"/>
      <c r="R33" s="191" t="s">
        <v>121</v>
      </c>
      <c r="S33" s="192"/>
      <c r="T33" s="88" t="s">
        <v>120</v>
      </c>
      <c r="U33" s="201"/>
    </row>
    <row r="34" spans="13:21" ht="2.25" customHeight="1">
      <c r="M34" s="87"/>
      <c r="N34" s="89"/>
      <c r="O34" s="90"/>
      <c r="P34" s="207"/>
      <c r="Q34" s="213"/>
      <c r="R34" s="89"/>
      <c r="S34" s="89"/>
      <c r="T34" s="92"/>
      <c r="U34" s="201"/>
    </row>
    <row r="35" spans="13:21" ht="15.75" customHeight="1">
      <c r="M35" s="203" t="s">
        <v>133</v>
      </c>
      <c r="N35" s="186" t="s">
        <v>135</v>
      </c>
      <c r="O35" s="187"/>
      <c r="P35" s="207"/>
      <c r="Q35" s="213"/>
      <c r="R35" s="148" t="s">
        <v>132</v>
      </c>
      <c r="S35" s="186" t="s">
        <v>134</v>
      </c>
      <c r="T35" s="187"/>
      <c r="U35" s="201"/>
    </row>
    <row r="36" spans="13:21" ht="15.75" customHeight="1">
      <c r="M36" s="204"/>
      <c r="N36" s="196"/>
      <c r="O36" s="197"/>
      <c r="P36" s="207"/>
      <c r="Q36" s="213"/>
      <c r="R36" s="149"/>
      <c r="S36" s="196"/>
      <c r="T36" s="197"/>
      <c r="U36" s="201"/>
    </row>
    <row r="37" spans="13:21" ht="6" customHeight="1">
      <c r="M37" s="204"/>
      <c r="N37" s="196"/>
      <c r="O37" s="197"/>
      <c r="P37" s="207"/>
      <c r="Q37" s="213"/>
      <c r="R37" s="149"/>
      <c r="S37" s="196"/>
      <c r="T37" s="197"/>
      <c r="U37" s="201"/>
    </row>
    <row r="38" spans="13:21" ht="15.75" customHeight="1" hidden="1">
      <c r="M38" s="205"/>
      <c r="N38" s="96"/>
      <c r="O38" s="101"/>
      <c r="P38" s="208"/>
      <c r="R38" s="150"/>
      <c r="S38" s="198"/>
      <c r="T38" s="199"/>
      <c r="U38" s="86"/>
    </row>
    <row r="39" spans="13:21" ht="15.75">
      <c r="M39" s="202" t="s">
        <v>262</v>
      </c>
      <c r="N39" s="202"/>
      <c r="O39" s="202"/>
      <c r="P39" s="202"/>
      <c r="R39" s="212" t="s">
        <v>263</v>
      </c>
      <c r="S39" s="202"/>
      <c r="T39" s="202"/>
      <c r="U39" s="202"/>
    </row>
    <row r="40" ht="12.75">
      <c r="M40" t="s">
        <v>194</v>
      </c>
    </row>
    <row r="41" ht="12.75">
      <c r="M41" t="s">
        <v>198</v>
      </c>
    </row>
    <row r="42" ht="12.75">
      <c r="T42" s="71"/>
    </row>
  </sheetData>
  <mergeCells count="59">
    <mergeCell ref="S23:S24"/>
    <mergeCell ref="T23:T24"/>
    <mergeCell ref="S14:S15"/>
    <mergeCell ref="T14:T15"/>
    <mergeCell ref="R16:U16"/>
    <mergeCell ref="R22:R24"/>
    <mergeCell ref="M18:P18"/>
    <mergeCell ref="M19:P19"/>
    <mergeCell ref="M20:P20"/>
    <mergeCell ref="M21:P21"/>
    <mergeCell ref="M11:P11"/>
    <mergeCell ref="M12:P12"/>
    <mergeCell ref="M13:M15"/>
    <mergeCell ref="M16:P16"/>
    <mergeCell ref="R25:U25"/>
    <mergeCell ref="M22:M24"/>
    <mergeCell ref="M9:P9"/>
    <mergeCell ref="M10:P10"/>
    <mergeCell ref="Q10:Q24"/>
    <mergeCell ref="R9:U9"/>
    <mergeCell ref="R10:U10"/>
    <mergeCell ref="R11:U11"/>
    <mergeCell ref="R12:U12"/>
    <mergeCell ref="R21:U21"/>
    <mergeCell ref="S35:T38"/>
    <mergeCell ref="U32:U37"/>
    <mergeCell ref="M39:P39"/>
    <mergeCell ref="M35:M38"/>
    <mergeCell ref="N35:O37"/>
    <mergeCell ref="P32:P38"/>
    <mergeCell ref="M31:M33"/>
    <mergeCell ref="N31:O31"/>
    <mergeCell ref="R39:U39"/>
    <mergeCell ref="Q27:Q37"/>
    <mergeCell ref="R31:T31"/>
    <mergeCell ref="R32:S32"/>
    <mergeCell ref="R33:S33"/>
    <mergeCell ref="R27:U27"/>
    <mergeCell ref="R28:U28"/>
    <mergeCell ref="R29:U29"/>
    <mergeCell ref="R35:R38"/>
    <mergeCell ref="N22:O22"/>
    <mergeCell ref="N23:O24"/>
    <mergeCell ref="R13:R15"/>
    <mergeCell ref="R30:U30"/>
    <mergeCell ref="M30:P30"/>
    <mergeCell ref="M25:P25"/>
    <mergeCell ref="R18:U18"/>
    <mergeCell ref="R19:U19"/>
    <mergeCell ref="R20:U20"/>
    <mergeCell ref="M27:P27"/>
    <mergeCell ref="M28:P28"/>
    <mergeCell ref="M29:P29"/>
    <mergeCell ref="B22:H22"/>
    <mergeCell ref="P23:P24"/>
    <mergeCell ref="A8:J8"/>
    <mergeCell ref="A20:J21"/>
    <mergeCell ref="B13:I13"/>
    <mergeCell ref="B15:H15"/>
  </mergeCells>
  <printOptions/>
  <pageMargins left="0.42" right="0.26" top="0.34" bottom="0.33" header="0.36" footer="0.35"/>
  <pageSetup horizontalDpi="600" verticalDpi="600" orientation="landscape" paperSize="17" r:id="rId2"/>
  <headerFooter alignWithMargins="0">
    <oddFooter>&amp;C                                           &amp;"Times New Roman,Regular" &amp;R&amp;"Times New Roman,Regular"   Division of Ratepayer Advocates
as of March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50" zoomScaleNormal="75" zoomScaleSheetLayoutView="50" workbookViewId="0" topLeftCell="A1">
      <selection activeCell="I40" sqref="I40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18.8515625" style="1" customWidth="1"/>
    <col min="4" max="4" width="37.7109375" style="1" customWidth="1"/>
    <col min="5" max="5" width="7.57421875" style="1" customWidth="1"/>
    <col min="6" max="6" width="40.7109375" style="1" customWidth="1"/>
    <col min="7" max="7" width="20.8515625" style="1" customWidth="1"/>
    <col min="8" max="8" width="40.421875" style="1" customWidth="1"/>
    <col min="9" max="9" width="39.8515625" style="1" customWidth="1"/>
    <col min="10" max="10" width="27.7109375" style="1" customWidth="1"/>
    <col min="11" max="11" width="16.28125" style="1" customWidth="1"/>
    <col min="12" max="12" width="14.8515625" style="1" customWidth="1"/>
    <col min="13" max="13" width="35.57421875" style="1" customWidth="1"/>
    <col min="14" max="16384" width="9.140625" style="1" customWidth="1"/>
  </cols>
  <sheetData>
    <row r="1" ht="31.5" customHeight="1">
      <c r="A1" s="116" t="s">
        <v>138</v>
      </c>
    </row>
    <row r="2" spans="1:4" ht="18.75">
      <c r="A2" s="117" t="s">
        <v>139</v>
      </c>
      <c r="B2" s="49"/>
      <c r="C2" s="49"/>
      <c r="D2" s="49"/>
    </row>
    <row r="3" spans="1:13" ht="31.5" customHeight="1" thickBot="1">
      <c r="A3" s="118" t="s">
        <v>140</v>
      </c>
      <c r="B3" s="8"/>
      <c r="C3" s="8"/>
      <c r="D3" s="8"/>
      <c r="E3" s="8"/>
      <c r="F3" s="8"/>
      <c r="G3" s="8"/>
      <c r="I3" s="8"/>
      <c r="J3" s="8"/>
      <c r="K3" s="8"/>
      <c r="L3" s="8"/>
      <c r="M3" s="8"/>
    </row>
    <row r="4" spans="1:13" ht="25.5" customHeight="1">
      <c r="A4" s="102"/>
      <c r="B4" s="103"/>
      <c r="C4" s="310" t="s">
        <v>5</v>
      </c>
      <c r="D4" s="318" t="s">
        <v>26</v>
      </c>
      <c r="E4" s="296"/>
      <c r="F4" s="296"/>
      <c r="G4" s="323" t="s">
        <v>180</v>
      </c>
      <c r="H4" s="324"/>
      <c r="I4" s="325"/>
      <c r="J4" s="296" t="s">
        <v>181</v>
      </c>
      <c r="K4" s="296"/>
      <c r="L4" s="297"/>
      <c r="M4" s="308" t="s">
        <v>271</v>
      </c>
    </row>
    <row r="5" spans="1:30" ht="43.5" customHeight="1" thickBot="1">
      <c r="A5" s="104"/>
      <c r="B5" s="14"/>
      <c r="C5" s="311"/>
      <c r="D5" s="15" t="s">
        <v>49</v>
      </c>
      <c r="E5" s="16"/>
      <c r="F5" s="17" t="s">
        <v>25</v>
      </c>
      <c r="G5" s="326" t="s">
        <v>173</v>
      </c>
      <c r="H5" s="327"/>
      <c r="I5" s="125" t="s">
        <v>174</v>
      </c>
      <c r="J5" s="16" t="s">
        <v>275</v>
      </c>
      <c r="K5" s="16" t="s">
        <v>17</v>
      </c>
      <c r="L5" s="18" t="s">
        <v>276</v>
      </c>
      <c r="M5" s="30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69.75" customHeight="1" thickTop="1">
      <c r="A6" s="259" t="s">
        <v>9</v>
      </c>
      <c r="B6" s="262" t="s">
        <v>4</v>
      </c>
      <c r="C6" s="264" t="s">
        <v>64</v>
      </c>
      <c r="D6" s="19" t="s">
        <v>52</v>
      </c>
      <c r="E6" s="20"/>
      <c r="F6" s="328" t="s">
        <v>265</v>
      </c>
      <c r="G6" s="319" t="s">
        <v>178</v>
      </c>
      <c r="H6" s="320"/>
      <c r="I6" s="312" t="s">
        <v>175</v>
      </c>
      <c r="J6" s="298" t="s">
        <v>259</v>
      </c>
      <c r="K6" s="298" t="s">
        <v>24</v>
      </c>
      <c r="L6" s="315">
        <v>0.03</v>
      </c>
      <c r="M6" s="340" t="s">
        <v>272</v>
      </c>
      <c r="Z6" s="8"/>
      <c r="AA6" s="8"/>
      <c r="AB6" s="8"/>
      <c r="AC6" s="8"/>
      <c r="AD6" s="8"/>
    </row>
    <row r="7" spans="1:28" s="4" customFormat="1" ht="63.75" customHeight="1">
      <c r="A7" s="260"/>
      <c r="B7" s="263"/>
      <c r="C7" s="265"/>
      <c r="D7" s="19" t="s">
        <v>53</v>
      </c>
      <c r="E7" s="21" t="s">
        <v>12</v>
      </c>
      <c r="F7" s="329"/>
      <c r="G7" s="321"/>
      <c r="H7" s="322"/>
      <c r="I7" s="313"/>
      <c r="J7" s="299"/>
      <c r="K7" s="299"/>
      <c r="L7" s="316"/>
      <c r="M7" s="341"/>
      <c r="AB7" s="5"/>
    </row>
    <row r="8" spans="1:13" s="4" customFormat="1" ht="78.75" customHeight="1" thickBot="1">
      <c r="A8" s="261"/>
      <c r="B8" s="263"/>
      <c r="C8" s="265"/>
      <c r="D8" s="22" t="s">
        <v>19</v>
      </c>
      <c r="E8" s="105"/>
      <c r="F8" s="329"/>
      <c r="G8" s="321"/>
      <c r="H8" s="322"/>
      <c r="I8" s="314"/>
      <c r="J8" s="299"/>
      <c r="K8" s="299"/>
      <c r="L8" s="317"/>
      <c r="M8" s="119" t="s">
        <v>152</v>
      </c>
    </row>
    <row r="9" spans="1:13" s="6" customFormat="1" ht="12.75" customHeight="1" hidden="1" thickBot="1">
      <c r="A9" s="106"/>
      <c r="B9" s="23"/>
      <c r="C9" s="24"/>
      <c r="D9" s="25"/>
      <c r="E9" s="25"/>
      <c r="F9" s="26"/>
      <c r="G9" s="27"/>
      <c r="H9" s="27"/>
      <c r="I9" s="27"/>
      <c r="J9" s="28"/>
      <c r="K9" s="28"/>
      <c r="L9" s="28"/>
      <c r="M9" s="107"/>
    </row>
    <row r="10" spans="1:13" s="6" customFormat="1" ht="15.75" customHeight="1" hidden="1" thickBot="1">
      <c r="A10" s="108"/>
      <c r="B10" s="29"/>
      <c r="C10" s="24"/>
      <c r="D10" s="25"/>
      <c r="E10" s="25"/>
      <c r="F10" s="26"/>
      <c r="G10" s="27"/>
      <c r="H10" s="27"/>
      <c r="I10" s="30"/>
      <c r="J10" s="31"/>
      <c r="K10" s="31"/>
      <c r="L10" s="28"/>
      <c r="M10" s="107"/>
    </row>
    <row r="11" spans="1:13" s="6" customFormat="1" ht="21.75" hidden="1" thickBot="1" thickTop="1">
      <c r="A11" s="109"/>
      <c r="B11" s="32"/>
      <c r="C11" s="33"/>
      <c r="D11" s="33"/>
      <c r="E11" s="33"/>
      <c r="F11" s="34"/>
      <c r="G11" s="30"/>
      <c r="H11" s="30"/>
      <c r="I11" s="27"/>
      <c r="J11" s="31"/>
      <c r="K11" s="31"/>
      <c r="L11" s="28"/>
      <c r="M11" s="110"/>
    </row>
    <row r="12" spans="1:13" s="6" customFormat="1" ht="44.25" customHeight="1" thickTop="1">
      <c r="A12" s="250" t="s">
        <v>10</v>
      </c>
      <c r="B12" s="269" t="s">
        <v>15</v>
      </c>
      <c r="C12" s="266" t="s">
        <v>56</v>
      </c>
      <c r="D12" s="13" t="s">
        <v>50</v>
      </c>
      <c r="E12" s="36"/>
      <c r="F12" s="275" t="s">
        <v>266</v>
      </c>
      <c r="G12" s="283" t="s">
        <v>213</v>
      </c>
      <c r="H12" s="284"/>
      <c r="I12" s="293" t="s">
        <v>215</v>
      </c>
      <c r="J12" s="276" t="s">
        <v>154</v>
      </c>
      <c r="K12" s="276" t="s">
        <v>14</v>
      </c>
      <c r="L12" s="333" t="s">
        <v>217</v>
      </c>
      <c r="M12" s="342" t="s">
        <v>267</v>
      </c>
    </row>
    <row r="13" spans="1:13" s="3" customFormat="1" ht="44.25" customHeight="1">
      <c r="A13" s="251"/>
      <c r="B13" s="270"/>
      <c r="C13" s="267"/>
      <c r="D13" s="13" t="s">
        <v>51</v>
      </c>
      <c r="E13" s="37" t="s">
        <v>12</v>
      </c>
      <c r="F13" s="254"/>
      <c r="G13" s="287"/>
      <c r="H13" s="288"/>
      <c r="I13" s="294"/>
      <c r="J13" s="277"/>
      <c r="K13" s="277"/>
      <c r="L13" s="333"/>
      <c r="M13" s="343"/>
    </row>
    <row r="14" spans="1:13" s="3" customFormat="1" ht="39" customHeight="1" thickBot="1">
      <c r="A14" s="251"/>
      <c r="B14" s="271"/>
      <c r="C14" s="268"/>
      <c r="D14" s="38" t="s">
        <v>18</v>
      </c>
      <c r="E14" s="13"/>
      <c r="F14" s="255"/>
      <c r="G14" s="285"/>
      <c r="H14" s="286"/>
      <c r="I14" s="294"/>
      <c r="J14" s="278"/>
      <c r="K14" s="278"/>
      <c r="L14" s="334"/>
      <c r="M14" s="120" t="s">
        <v>268</v>
      </c>
    </row>
    <row r="15" spans="1:16" s="3" customFormat="1" ht="63" customHeight="1" thickBot="1" thickTop="1">
      <c r="A15" s="251"/>
      <c r="B15" s="279" t="s">
        <v>16</v>
      </c>
      <c r="C15" s="281" t="s">
        <v>57</v>
      </c>
      <c r="D15" s="302" t="s">
        <v>11</v>
      </c>
      <c r="E15" s="303"/>
      <c r="F15" s="253"/>
      <c r="G15" s="283" t="s">
        <v>179</v>
      </c>
      <c r="H15" s="284"/>
      <c r="I15" s="294"/>
      <c r="J15" s="331" t="s">
        <v>216</v>
      </c>
      <c r="K15" s="277"/>
      <c r="L15" s="333"/>
      <c r="M15" s="95" t="s">
        <v>274</v>
      </c>
      <c r="O15" s="2"/>
      <c r="P15" s="7"/>
    </row>
    <row r="16" spans="1:14" s="3" customFormat="1" ht="42" customHeight="1" hidden="1" thickBot="1">
      <c r="A16" s="251"/>
      <c r="B16" s="280"/>
      <c r="C16" s="282"/>
      <c r="D16" s="304"/>
      <c r="E16" s="278"/>
      <c r="F16" s="255"/>
      <c r="G16" s="285"/>
      <c r="H16" s="286"/>
      <c r="I16" s="294"/>
      <c r="J16" s="304"/>
      <c r="K16" s="278"/>
      <c r="L16" s="339"/>
      <c r="M16" s="120" t="s">
        <v>151</v>
      </c>
      <c r="N16" s="9"/>
    </row>
    <row r="17" spans="1:14" s="3" customFormat="1" ht="48.75" customHeight="1" thickTop="1">
      <c r="A17" s="251"/>
      <c r="B17" s="256" t="s">
        <v>38</v>
      </c>
      <c r="C17" s="266" t="s">
        <v>58</v>
      </c>
      <c r="D17" s="142" t="s">
        <v>62</v>
      </c>
      <c r="E17" s="36"/>
      <c r="F17" s="253" t="s">
        <v>8</v>
      </c>
      <c r="G17" s="283" t="s">
        <v>214</v>
      </c>
      <c r="H17" s="284"/>
      <c r="I17" s="294"/>
      <c r="J17" s="330" t="s">
        <v>154</v>
      </c>
      <c r="K17" s="276" t="s">
        <v>14</v>
      </c>
      <c r="L17" s="338" t="s">
        <v>217</v>
      </c>
      <c r="M17" s="335" t="s">
        <v>269</v>
      </c>
      <c r="N17" s="9"/>
    </row>
    <row r="18" spans="1:14" s="3" customFormat="1" ht="46.5" customHeight="1">
      <c r="A18" s="251"/>
      <c r="B18" s="257"/>
      <c r="C18" s="267"/>
      <c r="D18" s="13" t="s">
        <v>55</v>
      </c>
      <c r="E18" s="37" t="s">
        <v>12</v>
      </c>
      <c r="F18" s="254"/>
      <c r="G18" s="287"/>
      <c r="H18" s="288"/>
      <c r="I18" s="294"/>
      <c r="J18" s="331"/>
      <c r="K18" s="277"/>
      <c r="L18" s="333"/>
      <c r="M18" s="336"/>
      <c r="N18" s="9"/>
    </row>
    <row r="19" spans="1:14" s="3" customFormat="1" ht="45.75" customHeight="1" thickBot="1">
      <c r="A19" s="251"/>
      <c r="B19" s="258"/>
      <c r="C19" s="268"/>
      <c r="D19" s="52" t="s">
        <v>54</v>
      </c>
      <c r="E19" s="13"/>
      <c r="F19" s="255"/>
      <c r="G19" s="285"/>
      <c r="H19" s="286"/>
      <c r="I19" s="295"/>
      <c r="J19" s="332"/>
      <c r="K19" s="337"/>
      <c r="L19" s="334"/>
      <c r="M19" s="121" t="s">
        <v>270</v>
      </c>
      <c r="N19" s="9"/>
    </row>
    <row r="20" spans="1:13" s="11" customFormat="1" ht="150.75" customHeight="1" thickBot="1" thickTop="1">
      <c r="A20" s="252"/>
      <c r="B20" s="51" t="s">
        <v>44</v>
      </c>
      <c r="C20" s="35" t="s">
        <v>37</v>
      </c>
      <c r="D20" s="305" t="s">
        <v>39</v>
      </c>
      <c r="E20" s="306"/>
      <c r="F20" s="307"/>
      <c r="G20" s="291" t="s">
        <v>273</v>
      </c>
      <c r="H20" s="292"/>
      <c r="I20" s="138" t="s">
        <v>177</v>
      </c>
      <c r="J20" s="300" t="s">
        <v>27</v>
      </c>
      <c r="K20" s="300"/>
      <c r="L20" s="301"/>
      <c r="M20" s="111" t="s">
        <v>190</v>
      </c>
    </row>
    <row r="21" spans="1:15" s="3" customFormat="1" ht="127.5" customHeight="1" thickBot="1" thickTop="1">
      <c r="A21" s="112" t="s">
        <v>7</v>
      </c>
      <c r="B21" s="113" t="s">
        <v>40</v>
      </c>
      <c r="C21" s="114" t="s">
        <v>6</v>
      </c>
      <c r="D21" s="272" t="s">
        <v>278</v>
      </c>
      <c r="E21" s="273"/>
      <c r="F21" s="274"/>
      <c r="G21" s="289" t="s">
        <v>279</v>
      </c>
      <c r="H21" s="290"/>
      <c r="I21" s="126" t="s">
        <v>176</v>
      </c>
      <c r="J21" s="143" t="s">
        <v>154</v>
      </c>
      <c r="K21" s="123" t="s">
        <v>14</v>
      </c>
      <c r="L21" s="124" t="s">
        <v>13</v>
      </c>
      <c r="M21" s="115" t="s">
        <v>153</v>
      </c>
      <c r="N21" s="10"/>
      <c r="O21" s="7"/>
    </row>
    <row r="22" spans="1:12" ht="14.25">
      <c r="A22" s="39" t="s">
        <v>3</v>
      </c>
      <c r="B22" s="8"/>
      <c r="I22" s="8"/>
      <c r="J22" s="8"/>
      <c r="K22" s="8"/>
      <c r="L22" s="8"/>
    </row>
    <row r="23" spans="1:2" ht="18">
      <c r="A23" s="40" t="s">
        <v>0</v>
      </c>
      <c r="B23" s="8"/>
    </row>
    <row r="24" spans="1:2" ht="15.75" customHeight="1">
      <c r="A24" s="40" t="s">
        <v>1</v>
      </c>
      <c r="B24" s="8"/>
    </row>
    <row r="25" spans="1:2" ht="15" customHeight="1">
      <c r="A25" s="40" t="s">
        <v>143</v>
      </c>
      <c r="B25" s="8"/>
    </row>
    <row r="26" spans="1:13" s="11" customFormat="1" ht="13.5" customHeight="1">
      <c r="A26" s="40" t="s">
        <v>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s="11" customFormat="1" ht="13.5" customHeight="1">
      <c r="A27" s="40" t="s">
        <v>142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4.25" customHeight="1">
      <c r="A28" s="40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4.25" customHeight="1">
      <c r="A29" s="40" t="s">
        <v>42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4.25" customHeight="1">
      <c r="A30" s="40" t="s">
        <v>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2" spans="1:13" ht="14.25" customHeight="1">
      <c r="A32" s="4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ht="12.75">
      <c r="B33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44" spans="6:7" ht="12.75">
      <c r="F44" s="43"/>
      <c r="G44" s="43"/>
    </row>
  </sheetData>
  <sheetProtection/>
  <mergeCells count="44">
    <mergeCell ref="F6:F8"/>
    <mergeCell ref="J17:J19"/>
    <mergeCell ref="L12:L14"/>
    <mergeCell ref="M17:M18"/>
    <mergeCell ref="K17:K19"/>
    <mergeCell ref="L17:L19"/>
    <mergeCell ref="J15:L16"/>
    <mergeCell ref="M6:M7"/>
    <mergeCell ref="M12:M13"/>
    <mergeCell ref="D20:F20"/>
    <mergeCell ref="M4:M5"/>
    <mergeCell ref="K12:K14"/>
    <mergeCell ref="C4:C5"/>
    <mergeCell ref="I6:I8"/>
    <mergeCell ref="L6:L8"/>
    <mergeCell ref="K6:K8"/>
    <mergeCell ref="D4:F4"/>
    <mergeCell ref="G6:H8"/>
    <mergeCell ref="G4:I4"/>
    <mergeCell ref="G17:H19"/>
    <mergeCell ref="J4:L4"/>
    <mergeCell ref="J6:J8"/>
    <mergeCell ref="J20:L20"/>
    <mergeCell ref="G5:H5"/>
    <mergeCell ref="D21:F21"/>
    <mergeCell ref="F12:F14"/>
    <mergeCell ref="J12:J14"/>
    <mergeCell ref="B15:B16"/>
    <mergeCell ref="C15:C16"/>
    <mergeCell ref="G15:H16"/>
    <mergeCell ref="G12:H14"/>
    <mergeCell ref="G21:H21"/>
    <mergeCell ref="G20:H20"/>
    <mergeCell ref="I12:I19"/>
    <mergeCell ref="A12:A20"/>
    <mergeCell ref="F17:F19"/>
    <mergeCell ref="B17:B19"/>
    <mergeCell ref="A6:A8"/>
    <mergeCell ref="B6:B8"/>
    <mergeCell ref="C6:C8"/>
    <mergeCell ref="C12:C14"/>
    <mergeCell ref="C17:C19"/>
    <mergeCell ref="B12:B14"/>
    <mergeCell ref="D15:F16"/>
  </mergeCells>
  <hyperlinks>
    <hyperlink ref="I6" r:id="rId1" display="https://www.californialifeline.com/source/MainPage.aspx"/>
    <hyperlink ref="I20" r:id="rId2" display="http://www.gosolarcalifornia.ca.gov/csi/low_income.html"/>
  </hyperlinks>
  <printOptions horizontalCentered="1" verticalCentered="1"/>
  <pageMargins left="0" right="0" top="0.49" bottom="0.59" header="0" footer="0.35"/>
  <pageSetup horizontalDpi="600" verticalDpi="600" orientation="landscape" paperSize="17" scale="65" r:id="rId4"/>
  <headerFooter alignWithMargins="0">
    <oddFooter>&amp;L&amp;"Times New Roman,Regular"Compiled by Sarah Richmond
Last updated March 2009&amp;R&amp;"Times New Roman,Regular"Division of Ratepayer Advocates
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88">
      <selection activeCell="M49" sqref="M49:M53"/>
    </sheetView>
  </sheetViews>
  <sheetFormatPr defaultColWidth="9.140625" defaultRowHeight="12.75"/>
  <cols>
    <col min="1" max="1" width="13.421875" style="1" bestFit="1" customWidth="1"/>
    <col min="2" max="2" width="12.28125" style="1" bestFit="1" customWidth="1"/>
    <col min="3" max="3" width="23.421875" style="1" bestFit="1" customWidth="1"/>
    <col min="4" max="4" width="17.00390625" style="1" customWidth="1"/>
    <col min="5" max="5" width="18.00390625" style="1" bestFit="1" customWidth="1"/>
    <col min="6" max="6" width="14.00390625" style="1" bestFit="1" customWidth="1"/>
    <col min="7" max="9" width="12.421875" style="1" bestFit="1" customWidth="1"/>
    <col min="10" max="10" width="10.140625" style="1" bestFit="1" customWidth="1"/>
    <col min="11" max="16384" width="9.140625" style="1" customWidth="1"/>
  </cols>
  <sheetData>
    <row r="1" ht="12.75">
      <c r="C1" s="1" t="s">
        <v>60</v>
      </c>
    </row>
    <row r="3" spans="1:9" ht="12.75">
      <c r="A3" s="55" t="s">
        <v>7</v>
      </c>
      <c r="C3" s="1" t="s">
        <v>36</v>
      </c>
      <c r="F3" s="57" t="s">
        <v>45</v>
      </c>
      <c r="G3" s="3">
        <v>2005</v>
      </c>
      <c r="H3" s="3">
        <v>2006</v>
      </c>
      <c r="I3" s="1">
        <v>2007</v>
      </c>
    </row>
    <row r="4" spans="2:9" ht="12.75">
      <c r="B4" s="1">
        <v>2007</v>
      </c>
      <c r="C4" s="47">
        <v>2006</v>
      </c>
      <c r="D4" s="47" t="s">
        <v>35</v>
      </c>
      <c r="F4" s="3" t="s">
        <v>20</v>
      </c>
      <c r="G4" s="12">
        <v>311262000</v>
      </c>
      <c r="H4" s="12">
        <v>465840867</v>
      </c>
      <c r="I4" s="12">
        <v>475574193</v>
      </c>
    </row>
    <row r="5" spans="1:9" ht="12.75">
      <c r="A5" s="1" t="s">
        <v>80</v>
      </c>
      <c r="C5" s="47">
        <v>688000</v>
      </c>
      <c r="D5" s="47"/>
      <c r="F5" s="3"/>
      <c r="G5" s="12"/>
      <c r="H5" s="12"/>
      <c r="I5" s="12"/>
    </row>
    <row r="6" spans="1:9" ht="12.75">
      <c r="A6" s="44" t="s">
        <v>29</v>
      </c>
      <c r="B6" s="12">
        <v>2203</v>
      </c>
      <c r="C6" s="48">
        <v>724</v>
      </c>
      <c r="D6" s="48">
        <f aca="true" t="shared" si="0" ref="D6:D11">B6-C6</f>
        <v>1479</v>
      </c>
      <c r="F6" s="3" t="s">
        <v>21</v>
      </c>
      <c r="G6" s="12">
        <v>35725419</v>
      </c>
      <c r="H6" s="12">
        <v>36845932</v>
      </c>
      <c r="I6" s="12">
        <v>43298800</v>
      </c>
    </row>
    <row r="7" spans="1:9" ht="12.75">
      <c r="A7" s="44" t="s">
        <v>30</v>
      </c>
      <c r="B7" s="12">
        <v>270003</v>
      </c>
      <c r="C7" s="48">
        <v>184836</v>
      </c>
      <c r="D7" s="48">
        <f t="shared" si="0"/>
        <v>85167</v>
      </c>
      <c r="F7" s="3" t="s">
        <v>22</v>
      </c>
      <c r="G7" s="12">
        <v>99108043</v>
      </c>
      <c r="H7" s="12">
        <v>108077712</v>
      </c>
      <c r="I7" s="12">
        <v>109566083</v>
      </c>
    </row>
    <row r="8" spans="1:9" ht="12.75">
      <c r="A8" s="4" t="s">
        <v>31</v>
      </c>
      <c r="B8" s="12">
        <v>1390791</v>
      </c>
      <c r="C8" s="48">
        <v>1090457</v>
      </c>
      <c r="D8" s="48">
        <f t="shared" si="0"/>
        <v>300334</v>
      </c>
      <c r="F8" s="3" t="s">
        <v>23</v>
      </c>
      <c r="G8" s="12">
        <v>172299000</v>
      </c>
      <c r="H8" s="12">
        <v>172299000</v>
      </c>
      <c r="I8" s="12">
        <v>205223575</v>
      </c>
    </row>
    <row r="9" spans="1:9" ht="12.75">
      <c r="A9" s="4" t="s">
        <v>32</v>
      </c>
      <c r="B9" s="12">
        <v>-18880</v>
      </c>
      <c r="C9" s="48">
        <v>0</v>
      </c>
      <c r="D9" s="48">
        <f t="shared" si="0"/>
        <v>-18880</v>
      </c>
      <c r="F9" s="45" t="s">
        <v>28</v>
      </c>
      <c r="G9" s="46">
        <f>SUM(G4:G8)</f>
        <v>618394462</v>
      </c>
      <c r="H9" s="46">
        <f>SUM(H4:H8)</f>
        <v>783063511</v>
      </c>
      <c r="I9" s="46">
        <f>SUM(I4:I8)</f>
        <v>833662651</v>
      </c>
    </row>
    <row r="10" spans="1:4" ht="12.75">
      <c r="A10" s="4" t="s">
        <v>33</v>
      </c>
      <c r="B10" s="12">
        <v>28655</v>
      </c>
      <c r="C10" s="48">
        <v>45567</v>
      </c>
      <c r="D10" s="48">
        <f t="shared" si="0"/>
        <v>-16912</v>
      </c>
    </row>
    <row r="11" spans="1:4" ht="12.75">
      <c r="A11" s="4" t="s">
        <v>34</v>
      </c>
      <c r="B11" s="12">
        <f>1741-7069</f>
        <v>-5328</v>
      </c>
      <c r="C11" s="48"/>
      <c r="D11" s="48">
        <f t="shared" si="0"/>
        <v>-5328</v>
      </c>
    </row>
    <row r="12" spans="1:3" ht="12.75">
      <c r="A12" s="45" t="s">
        <v>28</v>
      </c>
      <c r="B12" s="46">
        <f>SUM('Performance Data'!B6:B11)</f>
        <v>1667444</v>
      </c>
      <c r="C12" s="69">
        <f>SUM(C5:C11)</f>
        <v>2009584</v>
      </c>
    </row>
    <row r="13" ht="12.75">
      <c r="C13" s="69"/>
    </row>
    <row r="14" spans="1:9" ht="12.75">
      <c r="A14" s="56" t="s">
        <v>46</v>
      </c>
      <c r="B14" s="1">
        <v>2005</v>
      </c>
      <c r="C14" s="1">
        <v>2006</v>
      </c>
      <c r="D14" s="1">
        <v>2007</v>
      </c>
      <c r="F14" s="60" t="s">
        <v>59</v>
      </c>
      <c r="G14" s="3">
        <v>2005</v>
      </c>
      <c r="H14" s="3">
        <v>2006</v>
      </c>
      <c r="I14" s="1">
        <v>2007</v>
      </c>
    </row>
    <row r="15" spans="1:9" ht="12.75">
      <c r="A15" s="1" t="s">
        <v>45</v>
      </c>
      <c r="B15" s="12">
        <f>2067564+3791326+4617050+7351165</f>
        <v>17827105</v>
      </c>
      <c r="C15" s="12">
        <f>2312235+3877378+4217365+7463331</f>
        <v>17870309</v>
      </c>
      <c r="D15" s="12">
        <f>2425730+4512234+3687574+7003733</f>
        <v>17629271</v>
      </c>
      <c r="F15" s="3" t="s">
        <v>20</v>
      </c>
      <c r="G15" s="12"/>
      <c r="H15" s="12"/>
      <c r="I15" s="12">
        <v>1563166</v>
      </c>
    </row>
    <row r="16" spans="1:9" ht="12.75">
      <c r="A16" s="1" t="s">
        <v>47</v>
      </c>
      <c r="B16" s="53" t="e">
        <f>B15/#REF!</f>
        <v>#REF!</v>
      </c>
      <c r="C16" s="53" t="e">
        <f>C15/#REF!</f>
        <v>#REF!</v>
      </c>
      <c r="D16" s="53" t="e">
        <f>D15/#REF!</f>
        <v>#REF!</v>
      </c>
      <c r="F16" s="3" t="s">
        <v>21</v>
      </c>
      <c r="G16" s="12"/>
      <c r="H16" s="12"/>
      <c r="I16" s="12">
        <v>282638</v>
      </c>
    </row>
    <row r="17" spans="1:9" ht="12.75">
      <c r="A17" s="54" t="s">
        <v>48</v>
      </c>
      <c r="B17" s="58">
        <v>22496626</v>
      </c>
      <c r="C17" s="58">
        <v>20328840</v>
      </c>
      <c r="D17" s="59">
        <v>22802248</v>
      </c>
      <c r="F17" s="3" t="s">
        <v>23</v>
      </c>
      <c r="G17" s="12"/>
      <c r="H17" s="12"/>
      <c r="I17" s="12">
        <v>2005078.34</v>
      </c>
    </row>
    <row r="18" spans="1:9" ht="12.75">
      <c r="A18" s="54" t="s">
        <v>47</v>
      </c>
      <c r="B18" s="53" t="e">
        <f>B17/#REF!</f>
        <v>#REF!</v>
      </c>
      <c r="C18" s="53" t="e">
        <f>C17/#REF!</f>
        <v>#REF!</v>
      </c>
      <c r="D18" s="53" t="e">
        <f>D17/#REF!</f>
        <v>#REF!</v>
      </c>
      <c r="F18" s="3" t="s">
        <v>28</v>
      </c>
      <c r="G18" s="12"/>
      <c r="H18" s="12"/>
      <c r="I18" s="12">
        <f>SUM(I14:I17)</f>
        <v>3852889.34</v>
      </c>
    </row>
    <row r="19" spans="6:9" ht="12.75">
      <c r="F19" s="45"/>
      <c r="G19" s="46"/>
      <c r="H19" s="46"/>
      <c r="I19" s="46"/>
    </row>
    <row r="21" spans="6:9" ht="12.75">
      <c r="F21" s="63" t="s">
        <v>65</v>
      </c>
      <c r="G21" s="3">
        <v>2005</v>
      </c>
      <c r="H21" s="3">
        <v>2006</v>
      </c>
      <c r="I21" s="1">
        <v>2007</v>
      </c>
    </row>
    <row r="22" spans="6:9" ht="12.75">
      <c r="F22" s="3" t="s">
        <v>20</v>
      </c>
      <c r="G22" s="12"/>
      <c r="H22" s="12"/>
      <c r="I22" s="12">
        <v>75336938</v>
      </c>
    </row>
    <row r="23" spans="6:9" ht="12.75">
      <c r="F23" s="3" t="s">
        <v>21</v>
      </c>
      <c r="G23" s="12"/>
      <c r="H23" s="12"/>
      <c r="I23" s="12">
        <v>11983364</v>
      </c>
    </row>
    <row r="24" spans="6:9" ht="12.75">
      <c r="F24" s="3" t="s">
        <v>22</v>
      </c>
      <c r="G24" s="12"/>
      <c r="H24" s="12"/>
      <c r="I24" s="12">
        <v>27097166</v>
      </c>
    </row>
    <row r="25" spans="6:9" ht="12.75">
      <c r="F25" s="3" t="s">
        <v>23</v>
      </c>
      <c r="G25" s="12"/>
      <c r="H25" s="12"/>
      <c r="I25" s="12">
        <v>32525808</v>
      </c>
    </row>
    <row r="26" spans="6:9" ht="12.75">
      <c r="F26" s="45" t="s">
        <v>28</v>
      </c>
      <c r="G26" s="46"/>
      <c r="H26" s="46"/>
      <c r="I26" s="12">
        <v>148485625</v>
      </c>
    </row>
    <row r="29" ht="12.75">
      <c r="C29" s="1" t="s">
        <v>61</v>
      </c>
    </row>
    <row r="30" spans="12:13" ht="12.75">
      <c r="L30" s="1" t="s">
        <v>186</v>
      </c>
      <c r="M30" s="1" t="s">
        <v>187</v>
      </c>
    </row>
    <row r="31" spans="1:14" ht="12.75">
      <c r="A31" s="55" t="s">
        <v>7</v>
      </c>
      <c r="C31" s="1">
        <v>2006</v>
      </c>
      <c r="D31" s="1" t="s">
        <v>79</v>
      </c>
      <c r="F31" s="57" t="s">
        <v>45</v>
      </c>
      <c r="G31" s="3">
        <v>2005</v>
      </c>
      <c r="H31" s="3">
        <v>2006</v>
      </c>
      <c r="I31" s="1">
        <v>2007</v>
      </c>
      <c r="J31" s="1" t="s">
        <v>72</v>
      </c>
      <c r="M31" s="1" t="s">
        <v>188</v>
      </c>
      <c r="N31" s="1" t="s">
        <v>189</v>
      </c>
    </row>
    <row r="32" spans="1:14" ht="12.75">
      <c r="A32" s="1" t="s">
        <v>80</v>
      </c>
      <c r="C32" s="47">
        <v>13179</v>
      </c>
      <c r="D32" s="47">
        <v>55505</v>
      </c>
      <c r="F32" s="3" t="s">
        <v>20</v>
      </c>
      <c r="G32" s="61"/>
      <c r="H32" s="61"/>
      <c r="I32" s="61">
        <v>1107733</v>
      </c>
      <c r="J32" s="1">
        <v>1601240</v>
      </c>
      <c r="K32" s="66">
        <f>I32/J32</f>
        <v>0.6917969823386875</v>
      </c>
      <c r="M32" s="65">
        <f>0.92*J32</f>
        <v>1473140.8</v>
      </c>
      <c r="N32" s="65">
        <f>M32-I32</f>
        <v>365407.80000000005</v>
      </c>
    </row>
    <row r="33" spans="1:14" ht="12.75">
      <c r="A33" s="44" t="s">
        <v>29</v>
      </c>
      <c r="B33" s="12"/>
      <c r="C33" s="1">
        <v>34</v>
      </c>
      <c r="D33" s="61">
        <v>4072</v>
      </c>
      <c r="F33" s="3" t="s">
        <v>21</v>
      </c>
      <c r="G33" s="61"/>
      <c r="H33" s="61"/>
      <c r="I33" s="61">
        <f>156814+229759</f>
        <v>386573</v>
      </c>
      <c r="J33" s="1">
        <f>227187+336410</f>
        <v>563597</v>
      </c>
      <c r="K33" s="66">
        <f>I33/J33</f>
        <v>0.6859032251768551</v>
      </c>
      <c r="M33" s="65">
        <f>0.91*J33</f>
        <v>512873.27</v>
      </c>
      <c r="N33" s="65">
        <f>M33-I33</f>
        <v>126300.27000000002</v>
      </c>
    </row>
    <row r="34" spans="1:14" ht="12.75">
      <c r="A34" s="44" t="s">
        <v>30</v>
      </c>
      <c r="B34" s="12"/>
      <c r="C34" s="1">
        <v>2529</v>
      </c>
      <c r="D34" s="61">
        <v>40165</v>
      </c>
      <c r="F34" s="3" t="s">
        <v>22</v>
      </c>
      <c r="G34" s="61"/>
      <c r="H34" s="61"/>
      <c r="I34" s="61">
        <v>1332614</v>
      </c>
      <c r="J34" s="1">
        <v>1765408</v>
      </c>
      <c r="K34" s="66">
        <f>I34/J34</f>
        <v>0.7548476046330367</v>
      </c>
      <c r="M34" s="65">
        <f>0.91*J34</f>
        <v>1606521.28</v>
      </c>
      <c r="N34" s="65">
        <f>M34-I34</f>
        <v>273907.28</v>
      </c>
    </row>
    <row r="35" spans="1:14" ht="13.5" thickBot="1">
      <c r="A35" s="4" t="s">
        <v>31</v>
      </c>
      <c r="B35" s="12"/>
      <c r="C35" s="1">
        <v>11676</v>
      </c>
      <c r="D35" s="61">
        <v>31160</v>
      </c>
      <c r="F35" s="3" t="s">
        <v>23</v>
      </c>
      <c r="G35" s="61"/>
      <c r="H35" s="61"/>
      <c r="I35" s="61">
        <v>1024148</v>
      </c>
      <c r="J35" s="1">
        <v>1367169</v>
      </c>
      <c r="K35" s="66">
        <f>I35/J35</f>
        <v>0.7491012449814178</v>
      </c>
      <c r="M35" s="65">
        <f>0.91*J35</f>
        <v>1244123.79</v>
      </c>
      <c r="N35" s="65">
        <f>M35-I35</f>
        <v>219975.79000000004</v>
      </c>
    </row>
    <row r="36" spans="1:14" ht="19.5" thickTop="1">
      <c r="A36" s="4" t="s">
        <v>32</v>
      </c>
      <c r="B36" s="12" t="s">
        <v>81</v>
      </c>
      <c r="C36" s="1">
        <v>249</v>
      </c>
      <c r="D36" s="61">
        <v>9129</v>
      </c>
      <c r="F36" s="45" t="s">
        <v>28</v>
      </c>
      <c r="G36" s="62"/>
      <c r="H36" s="62"/>
      <c r="I36" s="64">
        <v>3694254</v>
      </c>
      <c r="J36" s="1">
        <f>SUM(J32:J35)</f>
        <v>5297414</v>
      </c>
      <c r="K36" s="66">
        <f>I36/J36</f>
        <v>0.6973693202003846</v>
      </c>
      <c r="M36" s="65">
        <f>0.91*J36</f>
        <v>4820646.74</v>
      </c>
      <c r="N36" s="65">
        <f>M36-I36</f>
        <v>1126392.7400000002</v>
      </c>
    </row>
    <row r="37" spans="1:4" ht="12.75">
      <c r="A37" s="4" t="s">
        <v>33</v>
      </c>
      <c r="B37" s="12"/>
      <c r="C37" s="1">
        <v>932</v>
      </c>
      <c r="D37" s="61">
        <v>15395</v>
      </c>
    </row>
    <row r="38" spans="1:4" ht="12.75">
      <c r="A38" s="4" t="s">
        <v>34</v>
      </c>
      <c r="B38" s="12" t="s">
        <v>78</v>
      </c>
      <c r="C38" s="48"/>
      <c r="D38" s="48"/>
    </row>
    <row r="39" spans="1:4" ht="12.75">
      <c r="A39" s="45" t="s">
        <v>28</v>
      </c>
      <c r="B39" s="46"/>
      <c r="C39" s="1">
        <f>SUM(C32:C37)</f>
        <v>28599</v>
      </c>
      <c r="D39" s="1">
        <f>SUM(D32:D37)</f>
        <v>155426</v>
      </c>
    </row>
    <row r="41" spans="1:9" ht="12.75">
      <c r="A41" s="56"/>
      <c r="B41" s="1">
        <v>2005</v>
      </c>
      <c r="C41" s="1">
        <v>2006</v>
      </c>
      <c r="D41" s="1">
        <v>2007</v>
      </c>
      <c r="F41" s="60" t="s">
        <v>59</v>
      </c>
      <c r="G41" s="3">
        <v>2005</v>
      </c>
      <c r="H41" s="3">
        <v>2006</v>
      </c>
      <c r="I41" s="1">
        <v>2007</v>
      </c>
    </row>
    <row r="42" spans="1:10" ht="12.75">
      <c r="A42" s="1" t="s">
        <v>45</v>
      </c>
      <c r="B42" s="12"/>
      <c r="C42" s="12"/>
      <c r="D42" s="12"/>
      <c r="F42" s="3" t="s">
        <v>20</v>
      </c>
      <c r="G42" s="61"/>
      <c r="H42" s="61"/>
      <c r="I42" s="61">
        <v>11281</v>
      </c>
      <c r="J42" s="65">
        <v>213404</v>
      </c>
    </row>
    <row r="43" spans="1:10" ht="12.75">
      <c r="A43" s="1" t="s">
        <v>47</v>
      </c>
      <c r="B43" s="53"/>
      <c r="C43" s="53"/>
      <c r="D43" s="53"/>
      <c r="F43" s="3" t="s">
        <v>21</v>
      </c>
      <c r="G43" s="61"/>
      <c r="H43" s="61"/>
      <c r="I43" s="61">
        <v>3977</v>
      </c>
      <c r="J43" s="65">
        <v>49482</v>
      </c>
    </row>
    <row r="44" spans="1:10" ht="12.75">
      <c r="A44" s="54" t="s">
        <v>48</v>
      </c>
      <c r="B44" s="58"/>
      <c r="C44" s="58" t="s">
        <v>73</v>
      </c>
      <c r="D44" s="59"/>
      <c r="F44" s="3" t="s">
        <v>23</v>
      </c>
      <c r="G44" s="61"/>
      <c r="H44" s="61"/>
      <c r="I44" s="61">
        <v>18384</v>
      </c>
      <c r="J44" s="65">
        <v>228039</v>
      </c>
    </row>
    <row r="45" spans="1:10" ht="12.75">
      <c r="A45" s="54"/>
      <c r="B45" s="53"/>
      <c r="C45" s="53">
        <v>0.927</v>
      </c>
      <c r="D45" s="53"/>
      <c r="F45" s="3" t="s">
        <v>28</v>
      </c>
      <c r="G45" s="61"/>
      <c r="H45" s="61"/>
      <c r="I45" s="61">
        <f>SUM(I42:I44)</f>
        <v>33642</v>
      </c>
      <c r="J45" s="65">
        <f>SUM(J42:J44)</f>
        <v>490925</v>
      </c>
    </row>
    <row r="46" ht="12.75">
      <c r="C46" s="1" t="s">
        <v>74</v>
      </c>
    </row>
    <row r="47" spans="3:4" ht="12.75">
      <c r="C47" s="65">
        <v>3400000</v>
      </c>
      <c r="D47" s="1">
        <v>2746858</v>
      </c>
    </row>
    <row r="48" spans="3:13" ht="12.75">
      <c r="C48" s="1" t="s">
        <v>75</v>
      </c>
      <c r="F48" s="63" t="s">
        <v>71</v>
      </c>
      <c r="G48" s="3">
        <v>2005</v>
      </c>
      <c r="H48" s="3">
        <v>2006</v>
      </c>
      <c r="I48" s="1">
        <v>2007</v>
      </c>
      <c r="M48" s="1" t="s">
        <v>188</v>
      </c>
    </row>
    <row r="49" spans="3:13" ht="12.75">
      <c r="C49" s="65">
        <f>3400000/0.927</f>
        <v>3667745.4153182306</v>
      </c>
      <c r="F49" s="3" t="s">
        <v>20</v>
      </c>
      <c r="G49" s="12"/>
      <c r="H49" s="12"/>
      <c r="I49" s="61">
        <v>518958</v>
      </c>
      <c r="J49" s="65">
        <v>1868598</v>
      </c>
      <c r="M49" s="65">
        <f>0.25*J49</f>
        <v>467149.5</v>
      </c>
    </row>
    <row r="50" spans="6:13" ht="12.75">
      <c r="F50" s="3" t="s">
        <v>21</v>
      </c>
      <c r="G50" s="12"/>
      <c r="H50" s="12"/>
      <c r="I50" s="61">
        <v>137597</v>
      </c>
      <c r="J50" s="65">
        <v>354489</v>
      </c>
      <c r="M50" s="65">
        <f>0.25*J50</f>
        <v>88622.25</v>
      </c>
    </row>
    <row r="51" spans="6:13" ht="12.75">
      <c r="F51" s="3" t="s">
        <v>22</v>
      </c>
      <c r="G51" s="12"/>
      <c r="H51" s="12"/>
      <c r="I51" s="61">
        <v>399118</v>
      </c>
      <c r="J51" s="65">
        <v>2046086</v>
      </c>
      <c r="M51" s="65">
        <f>0.25*J51</f>
        <v>511521.5</v>
      </c>
    </row>
    <row r="52" spans="6:13" ht="12.75">
      <c r="F52" s="3" t="s">
        <v>23</v>
      </c>
      <c r="G52" s="12"/>
      <c r="H52" s="12"/>
      <c r="I52" s="61">
        <v>545449</v>
      </c>
      <c r="J52" s="65">
        <v>1368584</v>
      </c>
      <c r="M52" s="65">
        <f>0.25*J52</f>
        <v>342146</v>
      </c>
    </row>
    <row r="53" spans="6:13" ht="12.75">
      <c r="F53" s="45" t="s">
        <v>28</v>
      </c>
      <c r="G53" s="46"/>
      <c r="H53" s="46"/>
      <c r="I53" s="61">
        <f>SUM(I49:I52)</f>
        <v>1601122</v>
      </c>
      <c r="J53" s="65">
        <f>SUM(J49:J52)</f>
        <v>5637757</v>
      </c>
      <c r="M53" s="65">
        <f>0.25*J53</f>
        <v>1409439.25</v>
      </c>
    </row>
    <row r="58" ht="12.75">
      <c r="C58" s="1" t="s">
        <v>63</v>
      </c>
    </row>
    <row r="60" spans="1:9" ht="12.75">
      <c r="A60" s="55" t="s">
        <v>7</v>
      </c>
      <c r="C60" s="1" t="s">
        <v>36</v>
      </c>
      <c r="F60" s="57" t="s">
        <v>45</v>
      </c>
      <c r="G60" s="3">
        <v>2005</v>
      </c>
      <c r="H60" s="3">
        <v>2006</v>
      </c>
      <c r="I60" s="1">
        <v>2007</v>
      </c>
    </row>
    <row r="61" spans="2:9" ht="12.75">
      <c r="B61" s="1">
        <v>2007</v>
      </c>
      <c r="C61" s="47">
        <v>2006</v>
      </c>
      <c r="D61" s="47" t="s">
        <v>35</v>
      </c>
      <c r="F61" s="3" t="s">
        <v>20</v>
      </c>
      <c r="G61" s="12"/>
      <c r="H61" s="12"/>
      <c r="I61" s="12">
        <v>468570461</v>
      </c>
    </row>
    <row r="62" spans="1:9" ht="12.75">
      <c r="A62" s="1" t="s">
        <v>80</v>
      </c>
      <c r="C62" s="47"/>
      <c r="D62" s="47"/>
      <c r="F62" s="3" t="s">
        <v>21</v>
      </c>
      <c r="G62" s="12"/>
      <c r="H62" s="12"/>
      <c r="I62" s="12">
        <v>40873070</v>
      </c>
    </row>
    <row r="63" spans="1:9" ht="12.75">
      <c r="A63" s="44" t="s">
        <v>29</v>
      </c>
      <c r="B63" s="12"/>
      <c r="C63" s="48"/>
      <c r="D63" s="48"/>
      <c r="F63" s="3" t="s">
        <v>22</v>
      </c>
      <c r="G63" s="12"/>
      <c r="H63" s="12"/>
      <c r="I63" s="12">
        <v>105053849</v>
      </c>
    </row>
    <row r="64" spans="1:9" ht="12.75">
      <c r="A64" s="44" t="s">
        <v>30</v>
      </c>
      <c r="B64" s="12"/>
      <c r="C64" s="48"/>
      <c r="D64" s="48"/>
      <c r="F64" s="3" t="s">
        <v>23</v>
      </c>
      <c r="G64" s="12"/>
      <c r="H64" s="12"/>
      <c r="I64" s="12">
        <v>201536002</v>
      </c>
    </row>
    <row r="65" spans="1:9" ht="12.75">
      <c r="A65" s="4" t="s">
        <v>31</v>
      </c>
      <c r="B65" s="12"/>
      <c r="C65" s="48"/>
      <c r="D65" s="48"/>
      <c r="F65" s="45" t="s">
        <v>28</v>
      </c>
      <c r="G65" s="46"/>
      <c r="H65" s="46"/>
      <c r="I65" s="46">
        <f>SUM(I61:I64)</f>
        <v>816033382</v>
      </c>
    </row>
    <row r="66" spans="1:4" ht="12.75">
      <c r="A66" s="4" t="s">
        <v>32</v>
      </c>
      <c r="B66" s="12"/>
      <c r="C66" s="48"/>
      <c r="D66" s="48"/>
    </row>
    <row r="67" spans="1:4" ht="12.75">
      <c r="A67" s="4" t="s">
        <v>33</v>
      </c>
      <c r="B67" s="12"/>
      <c r="C67" s="48"/>
      <c r="D67" s="48"/>
    </row>
    <row r="68" spans="1:4" ht="12.75">
      <c r="A68" s="4" t="s">
        <v>34</v>
      </c>
      <c r="B68" s="12"/>
      <c r="C68" s="48"/>
      <c r="D68" s="48"/>
    </row>
    <row r="69" spans="1:3" ht="12.75">
      <c r="A69" s="45" t="s">
        <v>28</v>
      </c>
      <c r="B69" s="46"/>
      <c r="C69" s="69">
        <f>C12-C8-C95</f>
        <v>794671</v>
      </c>
    </row>
    <row r="70" spans="6:9" ht="12.75">
      <c r="F70" s="60" t="s">
        <v>59</v>
      </c>
      <c r="G70" s="3">
        <v>2005</v>
      </c>
      <c r="H70" s="3">
        <v>2006</v>
      </c>
      <c r="I70" s="1">
        <v>2007</v>
      </c>
    </row>
    <row r="71" spans="1:9" ht="12.75">
      <c r="A71" s="56"/>
      <c r="B71" s="1">
        <v>2005</v>
      </c>
      <c r="C71" s="1">
        <v>2006</v>
      </c>
      <c r="D71" s="1">
        <v>2007</v>
      </c>
      <c r="F71" s="3" t="s">
        <v>20</v>
      </c>
      <c r="G71" s="61"/>
      <c r="H71" s="61"/>
      <c r="I71" s="12">
        <v>1511197.82</v>
      </c>
    </row>
    <row r="72" spans="2:9" ht="12.75">
      <c r="B72" s="12"/>
      <c r="C72" s="12"/>
      <c r="D72" s="12"/>
      <c r="F72" s="3" t="s">
        <v>21</v>
      </c>
      <c r="G72" s="61"/>
      <c r="H72" s="61"/>
      <c r="I72" s="12">
        <v>257290</v>
      </c>
    </row>
    <row r="73" spans="2:9" ht="12.75">
      <c r="B73" s="53"/>
      <c r="C73" s="53"/>
      <c r="D73" s="53"/>
      <c r="F73" s="3" t="s">
        <v>23</v>
      </c>
      <c r="G73" s="61"/>
      <c r="H73" s="61"/>
      <c r="I73" s="12">
        <v>1944996</v>
      </c>
    </row>
    <row r="74" spans="1:9" ht="12.75">
      <c r="A74" s="54" t="s">
        <v>48</v>
      </c>
      <c r="B74" s="58"/>
      <c r="C74" s="67">
        <v>243001078.25700012</v>
      </c>
      <c r="D74" s="68">
        <v>237569401.04000026</v>
      </c>
      <c r="F74" s="3" t="s">
        <v>28</v>
      </c>
      <c r="G74" s="61"/>
      <c r="H74" s="61"/>
      <c r="I74" s="12">
        <f>SUM(I71:I73)</f>
        <v>3713483.8200000003</v>
      </c>
    </row>
    <row r="75" spans="1:4" ht="12.75">
      <c r="A75" s="54"/>
      <c r="B75" s="53"/>
      <c r="C75" s="53"/>
      <c r="D75" s="53"/>
    </row>
    <row r="76" spans="6:9" ht="12.75">
      <c r="F76" s="63" t="s">
        <v>65</v>
      </c>
      <c r="G76" s="3">
        <v>2005</v>
      </c>
      <c r="H76" s="3">
        <v>2006</v>
      </c>
      <c r="I76" s="1">
        <v>2007</v>
      </c>
    </row>
    <row r="77" spans="6:9" ht="12.75">
      <c r="F77" s="3" t="s">
        <v>20</v>
      </c>
      <c r="G77" s="12"/>
      <c r="H77" s="12"/>
      <c r="I77" s="12">
        <v>64683176</v>
      </c>
    </row>
    <row r="78" spans="6:9" ht="12.75">
      <c r="F78" s="3" t="s">
        <v>21</v>
      </c>
      <c r="G78" s="12"/>
      <c r="H78" s="12"/>
      <c r="I78" s="12">
        <v>10349224</v>
      </c>
    </row>
    <row r="79" spans="6:9" ht="12.75">
      <c r="F79" s="3" t="s">
        <v>22</v>
      </c>
      <c r="G79" s="12"/>
      <c r="H79" s="12"/>
      <c r="I79" s="12">
        <v>23266984</v>
      </c>
    </row>
    <row r="80" spans="6:9" ht="12.75">
      <c r="F80" s="3" t="s">
        <v>23</v>
      </c>
      <c r="G80" s="12"/>
      <c r="H80" s="12"/>
      <c r="I80" s="12">
        <v>28939875</v>
      </c>
    </row>
    <row r="81" spans="6:9" ht="12.75">
      <c r="F81" s="45" t="s">
        <v>28</v>
      </c>
      <c r="G81" s="46"/>
      <c r="H81" s="46"/>
      <c r="I81" s="12">
        <f>SUM(I77:I80)</f>
        <v>127239259</v>
      </c>
    </row>
    <row r="84" ht="12.75">
      <c r="C84" s="1" t="s">
        <v>46</v>
      </c>
    </row>
    <row r="85" spans="6:9" ht="12.75">
      <c r="F85" s="57" t="s">
        <v>45</v>
      </c>
      <c r="G85" s="3">
        <v>2005</v>
      </c>
      <c r="H85" s="3">
        <v>2006</v>
      </c>
      <c r="I85" s="1">
        <v>2007</v>
      </c>
    </row>
    <row r="86" spans="1:9" ht="12.75">
      <c r="A86" s="55" t="s">
        <v>7</v>
      </c>
      <c r="C86" s="1" t="s">
        <v>36</v>
      </c>
      <c r="F86" s="3" t="s">
        <v>20</v>
      </c>
      <c r="G86" s="12"/>
      <c r="H86" s="12"/>
      <c r="I86" s="12">
        <v>7003733</v>
      </c>
    </row>
    <row r="87" spans="2:9" ht="12.75">
      <c r="B87" s="1">
        <v>2007</v>
      </c>
      <c r="C87" s="47">
        <v>2006</v>
      </c>
      <c r="D87" s="47" t="s">
        <v>35</v>
      </c>
      <c r="F87" s="3" t="s">
        <v>21</v>
      </c>
      <c r="G87" s="12"/>
      <c r="H87" s="12"/>
      <c r="I87" s="12">
        <v>2425730</v>
      </c>
    </row>
    <row r="88" spans="1:9" ht="12.75">
      <c r="A88" s="1" t="s">
        <v>80</v>
      </c>
      <c r="C88" s="47">
        <v>68000</v>
      </c>
      <c r="D88" s="47"/>
      <c r="F88" s="3" t="s">
        <v>22</v>
      </c>
      <c r="G88" s="12"/>
      <c r="H88" s="12"/>
      <c r="I88" s="12">
        <v>4512234</v>
      </c>
    </row>
    <row r="89" spans="1:9" ht="12.75">
      <c r="A89" s="44" t="s">
        <v>29</v>
      </c>
      <c r="B89" s="12"/>
      <c r="C89" s="48">
        <v>0</v>
      </c>
      <c r="D89" s="48"/>
      <c r="F89" s="3" t="s">
        <v>23</v>
      </c>
      <c r="G89" s="12"/>
      <c r="H89" s="12"/>
      <c r="I89" s="12">
        <v>3687574</v>
      </c>
    </row>
    <row r="90" spans="1:9" ht="12.75">
      <c r="A90" s="44" t="s">
        <v>30</v>
      </c>
      <c r="B90" s="12"/>
      <c r="C90" s="48">
        <v>54739</v>
      </c>
      <c r="D90" s="48"/>
      <c r="F90" s="45" t="s">
        <v>28</v>
      </c>
      <c r="G90" s="46"/>
      <c r="H90" s="46"/>
      <c r="I90" s="46"/>
    </row>
    <row r="91" spans="1:4" ht="12.75">
      <c r="A91" s="4" t="s">
        <v>83</v>
      </c>
      <c r="B91" s="12"/>
      <c r="C91" s="48" t="s">
        <v>82</v>
      </c>
      <c r="D91" s="48"/>
    </row>
    <row r="92" spans="1:4" ht="12.75">
      <c r="A92" s="4" t="s">
        <v>32</v>
      </c>
      <c r="B92" s="12"/>
      <c r="C92" s="48"/>
      <c r="D92" s="48"/>
    </row>
    <row r="93" spans="1:4" ht="12.75">
      <c r="A93" s="4" t="s">
        <v>33</v>
      </c>
      <c r="B93" s="12"/>
      <c r="C93" s="48">
        <v>1717</v>
      </c>
      <c r="D93" s="48"/>
    </row>
    <row r="94" spans="1:4" ht="12.75">
      <c r="A94" s="4" t="s">
        <v>34</v>
      </c>
      <c r="B94" s="12"/>
      <c r="C94" s="48"/>
      <c r="D94" s="48"/>
    </row>
    <row r="95" spans="1:9" ht="12.75">
      <c r="A95" s="45" t="s">
        <v>28</v>
      </c>
      <c r="B95" s="46"/>
      <c r="C95" s="69">
        <f>C88+C89+C90+C93</f>
        <v>124456</v>
      </c>
      <c r="F95" s="60" t="s">
        <v>59</v>
      </c>
      <c r="G95" s="3">
        <v>2005</v>
      </c>
      <c r="H95" s="3">
        <v>2006</v>
      </c>
      <c r="I95" s="1">
        <v>2007</v>
      </c>
    </row>
    <row r="96" spans="1:9" ht="12.75">
      <c r="A96" s="1" t="s">
        <v>84</v>
      </c>
      <c r="F96" s="3" t="s">
        <v>20</v>
      </c>
      <c r="G96" s="12"/>
      <c r="H96" s="12"/>
      <c r="I96" s="12">
        <v>51969.01</v>
      </c>
    </row>
    <row r="97" spans="1:9" ht="12.75">
      <c r="A97" s="56"/>
      <c r="B97" s="1">
        <v>2005</v>
      </c>
      <c r="C97" s="1">
        <v>2006</v>
      </c>
      <c r="D97" s="1">
        <v>2007</v>
      </c>
      <c r="F97" s="3" t="s">
        <v>21</v>
      </c>
      <c r="G97" s="12"/>
      <c r="H97" s="12"/>
      <c r="I97" s="12">
        <v>25348</v>
      </c>
    </row>
    <row r="98" spans="2:9" ht="12.75">
      <c r="B98" s="12"/>
      <c r="C98" s="12"/>
      <c r="D98" s="12"/>
      <c r="F98" s="3" t="s">
        <v>23</v>
      </c>
      <c r="G98" s="12"/>
      <c r="H98" s="12"/>
      <c r="I98" s="12">
        <v>60082.06</v>
      </c>
    </row>
    <row r="99" spans="2:9" ht="12.75">
      <c r="B99" s="53"/>
      <c r="C99" s="53"/>
      <c r="D99" s="53"/>
      <c r="F99" s="3" t="s">
        <v>28</v>
      </c>
      <c r="G99" s="12"/>
      <c r="H99" s="12"/>
      <c r="I99" s="12">
        <f>SUM(I95:I98)</f>
        <v>139406.07</v>
      </c>
    </row>
    <row r="100" spans="1:9" ht="12.75">
      <c r="A100" s="54" t="s">
        <v>48</v>
      </c>
      <c r="B100" s="58"/>
      <c r="C100" s="67"/>
      <c r="D100" s="59"/>
      <c r="F100" s="3"/>
      <c r="G100" s="12"/>
      <c r="H100" s="12"/>
      <c r="I100" s="12"/>
    </row>
    <row r="101" spans="1:10" ht="12.75">
      <c r="A101" s="54"/>
      <c r="B101" s="53"/>
      <c r="C101" s="67"/>
      <c r="D101" s="53"/>
      <c r="F101" s="63" t="s">
        <v>65</v>
      </c>
      <c r="G101" s="3">
        <v>2005</v>
      </c>
      <c r="H101" s="3">
        <v>2006</v>
      </c>
      <c r="I101" s="1">
        <v>2007</v>
      </c>
      <c r="J101" s="1" t="s">
        <v>85</v>
      </c>
    </row>
    <row r="102" spans="1:10" ht="12.75">
      <c r="A102" s="54"/>
      <c r="B102" s="53"/>
      <c r="C102" s="67">
        <v>20328840.13699999</v>
      </c>
      <c r="D102">
        <v>22802249</v>
      </c>
      <c r="F102" s="3" t="s">
        <v>20</v>
      </c>
      <c r="G102" s="12"/>
      <c r="H102" s="12"/>
      <c r="I102" s="12">
        <f>I22-I77</f>
        <v>10653762</v>
      </c>
      <c r="J102" s="69">
        <f>I102-309259-3779050</f>
        <v>6565453</v>
      </c>
    </row>
    <row r="103" spans="6:10" ht="12.75">
      <c r="F103" s="3" t="s">
        <v>21</v>
      </c>
      <c r="G103" s="12"/>
      <c r="H103" s="12"/>
      <c r="I103" s="12">
        <f>I23-I78</f>
        <v>1634140</v>
      </c>
      <c r="J103" s="69">
        <f>I103-34658-330853</f>
        <v>1268629</v>
      </c>
    </row>
    <row r="104" spans="6:10" ht="12.75">
      <c r="F104" s="3" t="s">
        <v>22</v>
      </c>
      <c r="G104" s="12"/>
      <c r="H104" s="12"/>
      <c r="I104" s="12">
        <f>I24-I79</f>
        <v>3830182</v>
      </c>
      <c r="J104" s="69">
        <f>I104-125952-1330885</f>
        <v>2373345</v>
      </c>
    </row>
    <row r="105" spans="6:10" ht="12.75">
      <c r="F105" s="3" t="s">
        <v>23</v>
      </c>
      <c r="G105" s="12"/>
      <c r="H105" s="12"/>
      <c r="I105" s="12">
        <f>I25-I80</f>
        <v>3585933</v>
      </c>
      <c r="J105" s="69">
        <f>I105-54569-186987</f>
        <v>3344377</v>
      </c>
    </row>
    <row r="106" spans="6:10" ht="12.75">
      <c r="F106" s="45" t="s">
        <v>28</v>
      </c>
      <c r="G106" s="46"/>
      <c r="H106" s="46"/>
      <c r="I106" s="12"/>
      <c r="J106" s="69">
        <f>SUM(J102:J105)</f>
        <v>13551804</v>
      </c>
    </row>
    <row r="108" spans="2:3" ht="12.75">
      <c r="B108" s="1" t="s">
        <v>86</v>
      </c>
      <c r="C108" s="1" t="s">
        <v>126</v>
      </c>
    </row>
    <row r="109" spans="2:6" ht="12.75">
      <c r="B109" s="1" t="s">
        <v>87</v>
      </c>
      <c r="C109" s="1" t="s">
        <v>5</v>
      </c>
      <c r="D109" s="1" t="s">
        <v>76</v>
      </c>
      <c r="E109" s="1" t="s">
        <v>77</v>
      </c>
      <c r="F109" s="1" t="s">
        <v>136</v>
      </c>
    </row>
    <row r="110" spans="3:7" ht="12.75">
      <c r="C110" s="1" t="s">
        <v>122</v>
      </c>
      <c r="D110" s="84">
        <f>J36</f>
        <v>5297414</v>
      </c>
      <c r="E110" s="84">
        <f>I36</f>
        <v>3694254</v>
      </c>
      <c r="F110" s="66">
        <f>E110/D110</f>
        <v>0.6973693202003846</v>
      </c>
      <c r="G110" s="84">
        <f>D110-E110</f>
        <v>1603160</v>
      </c>
    </row>
    <row r="111" spans="3:7" ht="12.75">
      <c r="C111" s="1" t="s">
        <v>123</v>
      </c>
      <c r="D111" s="84">
        <f>J45</f>
        <v>490925</v>
      </c>
      <c r="E111" s="84">
        <f>I45</f>
        <v>33642</v>
      </c>
      <c r="F111" s="66">
        <f>E111/D111</f>
        <v>0.06852777919234099</v>
      </c>
      <c r="G111" s="84">
        <f>D111-E111</f>
        <v>457283</v>
      </c>
    </row>
    <row r="112" spans="3:7" ht="12.75">
      <c r="C112" s="1" t="s">
        <v>124</v>
      </c>
      <c r="D112" s="84">
        <f>J53</f>
        <v>5637757</v>
      </c>
      <c r="E112" s="84">
        <f>I53</f>
        <v>1601122</v>
      </c>
      <c r="F112" s="66">
        <f>E112/D112</f>
        <v>0.2839998247530002</v>
      </c>
      <c r="G112" s="84">
        <f>D112-E112</f>
        <v>4036635</v>
      </c>
    </row>
    <row r="113" spans="3:7" ht="12.75">
      <c r="C113" s="1" t="s">
        <v>145</v>
      </c>
      <c r="D113" s="84">
        <f>C49</f>
        <v>3667745.4153182306</v>
      </c>
      <c r="E113" s="84">
        <f>D47</f>
        <v>2746858</v>
      </c>
      <c r="F113" s="66">
        <f>E113/D113</f>
        <v>0.7489227547058824</v>
      </c>
      <c r="G113" s="84">
        <f>D113-E113</f>
        <v>920887.4153182306</v>
      </c>
    </row>
    <row r="114" spans="3:7" ht="12.75">
      <c r="C114" s="1" t="s">
        <v>125</v>
      </c>
      <c r="D114" s="84">
        <f>D39</f>
        <v>155426</v>
      </c>
      <c r="E114" s="84">
        <f>C39</f>
        <v>28599</v>
      </c>
      <c r="F114" s="66">
        <f>E114/D114</f>
        <v>0.18400396330086344</v>
      </c>
      <c r="G114" s="84">
        <f>D114-E114</f>
        <v>126827</v>
      </c>
    </row>
    <row r="117" spans="2:3" ht="12.75">
      <c r="B117" s="1" t="s">
        <v>144</v>
      </c>
      <c r="C117" s="1" t="s">
        <v>88</v>
      </c>
    </row>
    <row r="118" spans="2:6" ht="12.75">
      <c r="B118" s="1" t="s">
        <v>87</v>
      </c>
      <c r="C118" s="1" t="s">
        <v>5</v>
      </c>
      <c r="D118" s="1" t="s">
        <v>127</v>
      </c>
      <c r="E118" s="1" t="s">
        <v>128</v>
      </c>
      <c r="F118" s="1" t="s">
        <v>129</v>
      </c>
    </row>
    <row r="119" spans="3:6" ht="12.75">
      <c r="C119" s="1" t="s">
        <v>122</v>
      </c>
      <c r="D119" s="85">
        <f>I65</f>
        <v>816033382</v>
      </c>
      <c r="E119" s="85">
        <f>I9</f>
        <v>833662651</v>
      </c>
      <c r="F119" s="53">
        <f>(E119-D119)/E119</f>
        <v>0.021146765995637723</v>
      </c>
    </row>
    <row r="120" spans="3:10" ht="12.75">
      <c r="C120" s="1" t="s">
        <v>123</v>
      </c>
      <c r="D120" s="85">
        <f>I74</f>
        <v>3713483.8200000003</v>
      </c>
      <c r="E120" s="85">
        <f>I18</f>
        <v>3852889.34</v>
      </c>
      <c r="F120" s="53">
        <f>(E120-D120)/E120</f>
        <v>0.03618207212771898</v>
      </c>
      <c r="I120" s="1" t="s">
        <v>92</v>
      </c>
      <c r="J120" s="1">
        <f>E120/E119</f>
        <v>0.004621640822433821</v>
      </c>
    </row>
    <row r="121" spans="3:10" ht="12.75">
      <c r="C121" s="1" t="s">
        <v>124</v>
      </c>
      <c r="D121" s="85">
        <f>I26-J106</f>
        <v>134933821</v>
      </c>
      <c r="E121" s="85">
        <f>I26</f>
        <v>148485625</v>
      </c>
      <c r="F121" s="53">
        <f>(E121-D121)/E121</f>
        <v>0.09126677414059442</v>
      </c>
      <c r="I121" s="1" t="s">
        <v>93</v>
      </c>
      <c r="J121" s="1">
        <f>E121/E119</f>
        <v>0.17811236334251948</v>
      </c>
    </row>
    <row r="122" spans="3:11" ht="12.75">
      <c r="C122" s="1" t="s">
        <v>146</v>
      </c>
      <c r="D122" s="85">
        <f>D74</f>
        <v>237569401.04000026</v>
      </c>
      <c r="E122" s="85">
        <f>(D74+D102)</f>
        <v>260371650.04000026</v>
      </c>
      <c r="F122" s="53">
        <f>(E122-D122)/E122</f>
        <v>0.08757577484529112</v>
      </c>
      <c r="I122" s="1" t="s">
        <v>94</v>
      </c>
      <c r="J122" s="70">
        <f>0.79*J120</f>
        <v>0.003651096249722719</v>
      </c>
      <c r="K122" s="70">
        <f>1.3*J120</f>
        <v>0.006008133069163968</v>
      </c>
    </row>
    <row r="123" spans="3:11" ht="12.75">
      <c r="C123" s="1" t="s">
        <v>125</v>
      </c>
      <c r="D123" s="85">
        <f>E123-C95</f>
        <v>794671</v>
      </c>
      <c r="E123" s="85">
        <f>C12-C8</f>
        <v>919127</v>
      </c>
      <c r="F123" s="53">
        <f>(E123-D123)/E123</f>
        <v>0.13540675010091097</v>
      </c>
      <c r="I123" s="1" t="s">
        <v>96</v>
      </c>
      <c r="J123" s="70">
        <f>0.79*J121</f>
        <v>0.1407087670405904</v>
      </c>
      <c r="K123" s="70">
        <f>1.3*J121</f>
        <v>0.23154607234527533</v>
      </c>
    </row>
    <row r="124" spans="9:11" ht="12.75">
      <c r="I124" s="1" t="s">
        <v>95</v>
      </c>
      <c r="J124" s="70">
        <f>0.47*J121</f>
        <v>0.08371281077098415</v>
      </c>
      <c r="K124" s="70">
        <f>1.04*J121</f>
        <v>0.18523685787622027</v>
      </c>
    </row>
    <row r="125" ht="12.75">
      <c r="C125" s="1" t="s">
        <v>89</v>
      </c>
    </row>
    <row r="126" spans="3:6" ht="12.75">
      <c r="C126" s="1" t="s">
        <v>5</v>
      </c>
      <c r="D126" s="1" t="s">
        <v>91</v>
      </c>
      <c r="E126" s="1" t="s">
        <v>90</v>
      </c>
      <c r="F126" s="1" t="s">
        <v>130</v>
      </c>
    </row>
    <row r="127" spans="3:6" ht="12.75">
      <c r="C127" s="1" t="s">
        <v>122</v>
      </c>
      <c r="D127" s="70">
        <f>(E119-D119)/D110</f>
        <v>3.327900934304927</v>
      </c>
      <c r="E127" s="70">
        <f>(E119-D119)/E110</f>
        <v>4.77207820577578</v>
      </c>
      <c r="F127" s="66">
        <v>0.6973693202003846</v>
      </c>
    </row>
    <row r="128" spans="3:10" ht="25.5">
      <c r="C128" s="1" t="s">
        <v>123</v>
      </c>
      <c r="D128" s="70">
        <f>(E120-D120)/D111</f>
        <v>0.2839650048378053</v>
      </c>
      <c r="E128" s="70">
        <f>(E120-D120)/E111</f>
        <v>4.143794066940121</v>
      </c>
      <c r="F128" s="66">
        <v>0.06852777919234099</v>
      </c>
      <c r="I128" s="122" t="s">
        <v>155</v>
      </c>
      <c r="J128" s="122" t="s">
        <v>156</v>
      </c>
    </row>
    <row r="129" spans="3:10" ht="25.5">
      <c r="C129" s="1" t="s">
        <v>124</v>
      </c>
      <c r="D129" s="70">
        <f>(E121-D121)/D112</f>
        <v>2.403758090318543</v>
      </c>
      <c r="E129" s="70">
        <f>(E121-D121)/E112</f>
        <v>8.463942160559908</v>
      </c>
      <c r="F129" s="66">
        <v>0.2839998247530002</v>
      </c>
      <c r="I129" s="122" t="s">
        <v>157</v>
      </c>
      <c r="J129" s="122" t="s">
        <v>158</v>
      </c>
    </row>
    <row r="130" spans="3:10" ht="25.5">
      <c r="C130" s="1" t="s">
        <v>145</v>
      </c>
      <c r="D130" s="70">
        <f>(E122-D122)/D113</f>
        <v>6.216966124411765</v>
      </c>
      <c r="E130" s="70">
        <f>(E122-D122)/E113</f>
        <v>8.301211420466585</v>
      </c>
      <c r="F130" s="66">
        <f>E113/D113</f>
        <v>0.7489227547058824</v>
      </c>
      <c r="I130" s="122" t="s">
        <v>159</v>
      </c>
      <c r="J130" s="122" t="s">
        <v>160</v>
      </c>
    </row>
    <row r="131" spans="3:10" ht="25.5">
      <c r="C131" s="1" t="s">
        <v>125</v>
      </c>
      <c r="D131" s="70">
        <f>(E123-D123)/D114</f>
        <v>0.8007411887329018</v>
      </c>
      <c r="E131" s="70">
        <f>(E123-D123)/E114</f>
        <v>4.351760551068219</v>
      </c>
      <c r="F131" s="66">
        <v>0.18400396330086344</v>
      </c>
      <c r="I131" s="122" t="s">
        <v>161</v>
      </c>
      <c r="J131" s="122" t="s">
        <v>162</v>
      </c>
    </row>
    <row r="132" spans="9:10" ht="25.5">
      <c r="I132" s="122" t="s">
        <v>163</v>
      </c>
      <c r="J132" s="122" t="s">
        <v>164</v>
      </c>
    </row>
    <row r="133" spans="9:10" ht="25.5">
      <c r="I133" s="122" t="s">
        <v>165</v>
      </c>
      <c r="J133" s="122" t="s">
        <v>166</v>
      </c>
    </row>
    <row r="134" spans="9:10" ht="25.5">
      <c r="I134" s="122" t="s">
        <v>167</v>
      </c>
      <c r="J134" s="122" t="s">
        <v>168</v>
      </c>
    </row>
    <row r="135" spans="9:10" ht="38.25">
      <c r="I135" s="122" t="s">
        <v>169</v>
      </c>
      <c r="J135" s="122" t="s">
        <v>170</v>
      </c>
    </row>
    <row r="136" spans="9:10" ht="25.5">
      <c r="I136" s="122" t="s">
        <v>171</v>
      </c>
      <c r="J136" s="122" t="s">
        <v>172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Richmond</dc:creator>
  <cp:keywords/>
  <dc:description/>
  <cp:lastModifiedBy>Matthew Marcus</cp:lastModifiedBy>
  <cp:lastPrinted>2009-03-16T20:13:56Z</cp:lastPrinted>
  <dcterms:created xsi:type="dcterms:W3CDTF">2008-01-30T17:34:53Z</dcterms:created>
  <dcterms:modified xsi:type="dcterms:W3CDTF">2009-03-16T22:12:33Z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