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11640" activeTab="0"/>
  </bookViews>
  <sheets>
    <sheet name="Analysis Summary" sheetId="1" r:id="rId1"/>
    <sheet name="Output data" sheetId="2" r:id="rId2"/>
  </sheets>
  <definedNames/>
  <calcPr fullCalcOnLoad="1"/>
</workbook>
</file>

<file path=xl/sharedStrings.xml><?xml version="1.0" encoding="utf-8"?>
<sst xmlns="http://schemas.openxmlformats.org/spreadsheetml/2006/main" count="359" uniqueCount="130">
  <si>
    <t xml:space="preserve"> Elec Cool</t>
  </si>
  <si>
    <t xml:space="preserve"> Elec Fans</t>
  </si>
  <si>
    <t xml:space="preserve"> Gas Heat</t>
  </si>
  <si>
    <t xml:space="preserve"> Gas DHW</t>
  </si>
  <si>
    <t>kWh</t>
  </si>
  <si>
    <t>therms</t>
  </si>
  <si>
    <t>BTUs</t>
  </si>
  <si>
    <t>total HVAC kWh</t>
  </si>
  <si>
    <t>D02wCZ01</t>
  </si>
  <si>
    <t>D02wCZ02</t>
  </si>
  <si>
    <t>D02wCZ03</t>
  </si>
  <si>
    <t>D02wCZ04</t>
  </si>
  <si>
    <t>D02wCZ05</t>
  </si>
  <si>
    <t>D02wCZ11</t>
  </si>
  <si>
    <t>D02wCZ12</t>
  </si>
  <si>
    <t>D02wCZ13</t>
  </si>
  <si>
    <t>D02wCZ16</t>
  </si>
  <si>
    <t>Table A1: EnergyPro predicted energy reduction</t>
  </si>
  <si>
    <t>TABLE A2: RASS annual usage for detached single family owner-occupied homes</t>
  </si>
  <si>
    <t>TABLE A3: EnergyPro energy savings scaled to RASS average detached single family owner-occupied homes</t>
  </si>
  <si>
    <t>TABLE A4: RASS detached single family owner-occupied homes population distribution</t>
  </si>
  <si>
    <t>TABLE A5: Scaled measure energy consumption</t>
  </si>
  <si>
    <t>TABLE A6: EnergyPro predicted energy reduction by end use</t>
  </si>
  <si>
    <t>TABLE A7: Scaling factor to reduce EnergyPro useage to RASS usage</t>
  </si>
  <si>
    <t>TABLE A8: Energy Savings by scaling EnergyPro cooling and heating fractions by RASS scaling factor and cooling and heating fraction scaling factor</t>
  </si>
  <si>
    <t>CZ</t>
  </si>
  <si>
    <t>BTU</t>
  </si>
  <si>
    <t>Total kWh</t>
  </si>
  <si>
    <t>Total therms</t>
  </si>
  <si>
    <t>total BTUs</t>
  </si>
  <si>
    <t>D02iwCZ01</t>
  </si>
  <si>
    <t>CZ 1</t>
  </si>
  <si>
    <t>Arcata</t>
  </si>
  <si>
    <t>D02iwCZ02</t>
  </si>
  <si>
    <t>CZ 2</t>
  </si>
  <si>
    <t>Santa Rosa</t>
  </si>
  <si>
    <t>D02iwCZ03</t>
  </si>
  <si>
    <t>CZ 3</t>
  </si>
  <si>
    <t>Oakland</t>
  </si>
  <si>
    <t>D02iwCZ04</t>
  </si>
  <si>
    <t>CZ 4</t>
  </si>
  <si>
    <t>Sunnyvale</t>
  </si>
  <si>
    <t>D02iwCZ05</t>
  </si>
  <si>
    <t>CZ 5</t>
  </si>
  <si>
    <t>Santa Maria</t>
  </si>
  <si>
    <t>D02iwCZ11</t>
  </si>
  <si>
    <t>CZ 11</t>
  </si>
  <si>
    <t>Red Bluff</t>
  </si>
  <si>
    <t>D02iwCZ12</t>
  </si>
  <si>
    <t>CZ 12</t>
  </si>
  <si>
    <t>Sacramento</t>
  </si>
  <si>
    <t>D02iwCZ13</t>
  </si>
  <si>
    <t>CZ 13</t>
  </si>
  <si>
    <t>Fresno</t>
  </si>
  <si>
    <t>D02iwCZ16</t>
  </si>
  <si>
    <t>CZ 16</t>
  </si>
  <si>
    <t>Mount Shasta</t>
  </si>
  <si>
    <t>TOTAL</t>
  </si>
  <si>
    <t>D02wCZ01_2010_0219 ResCalCertsR</t>
  </si>
  <si>
    <t>D02wCZ02_2010_0219 ResCalCertsR</t>
  </si>
  <si>
    <t>D02wCZ03_2010_0219 ResCalCertsR</t>
  </si>
  <si>
    <t>D02wCZ04_2010_0219 ResCalCertsR</t>
  </si>
  <si>
    <t>D02wCZ05_2010_0219 ResCalCertsR</t>
  </si>
  <si>
    <t>D02wCZ11_2010_0219 ResCalCertsR</t>
  </si>
  <si>
    <t>D02wCZ12_2010_0219 ResCalCertsR</t>
  </si>
  <si>
    <t>D02wCZ13_2010_0219 ResCalCertsR</t>
  </si>
  <si>
    <t>D02wCZ16_2010_0219 ResCalCertsR</t>
  </si>
  <si>
    <t>D02iwCZ01_2010_0219 ResCalCerts</t>
  </si>
  <si>
    <t>D02iwCZ02_2010_0219 ResCalCerts</t>
  </si>
  <si>
    <t>D02iwCZ03_2010_0219 ResCalCerts</t>
  </si>
  <si>
    <t>D02iwCZ04_2010_0219 ResCalCerts</t>
  </si>
  <si>
    <t>D02iwCZ05_2010_0219 ResCalCerts</t>
  </si>
  <si>
    <t>D02iwCZ11_2010_0219 ResCalCerts</t>
  </si>
  <si>
    <t>D02iwCZ12_2010_0219 ResCalCerts</t>
  </si>
  <si>
    <t>D02iwCZ13_2010_0219 ResCalCerts</t>
  </si>
  <si>
    <t>D02iwCZ16_2010_0219 ResCalCerts</t>
  </si>
  <si>
    <t>End-use TOTALS from ENERGY Pro</t>
  </si>
  <si>
    <t>Unscaled Results from Energy Pro 5.0.20.0</t>
  </si>
  <si>
    <t>Calculation to scale results to California RASS data</t>
  </si>
  <si>
    <t>Description</t>
  </si>
  <si>
    <t>Each table below represents a step in arriving at the post-retrofit energy consumption by climate zone.</t>
  </si>
  <si>
    <r>
      <t>TABLE A2</t>
    </r>
    <r>
      <rPr>
        <sz val="10"/>
        <color indexed="17"/>
        <rFont val="Calibri"/>
        <family val="2"/>
      </rPr>
      <t xml:space="preserve">: The RASS database was used to determine average electric and natural gas energy use for a typical single family detached owner-occupied home in PG&amp;E's California climate zones.  KWh and therm values were converted to BTUs to facilitate comparison by consistent energy units.  To obtain the population-weighted average energy use per house in each climate zone, the average energy consumption was multiplied by the percentage of PG&amp;E's single-family owner-occupied units within that climate zone (see Table A4, right column). The population-weighted average is the sum of this product across all climate zones.
</t>
    </r>
    <r>
      <rPr>
        <b/>
        <sz val="12"/>
        <color indexed="17"/>
        <rFont val="Calibri"/>
        <family val="2"/>
      </rPr>
      <t>TABLE  A3</t>
    </r>
    <r>
      <rPr>
        <sz val="10"/>
        <color indexed="17"/>
        <rFont val="Calibri"/>
        <family val="2"/>
      </rPr>
      <t>: RASS annual usage for each climate zone from Table A2 is multiplying by the corresponding percentage of energy saved as predicted by EnergyPro from Table A3.  The explanation of population-weighted average is given in the description for Table A2 above.</t>
    </r>
  </si>
  <si>
    <t>Breakout of savings fraction by end-use category</t>
  </si>
  <si>
    <r>
      <t>TABLE A4</t>
    </r>
    <r>
      <rPr>
        <sz val="10"/>
        <color indexed="17"/>
        <rFont val="Calibri"/>
        <family val="2"/>
      </rPr>
      <t xml:space="preserve">: RASS total of detached single-family owner-occupied homes by California climate zone in PG&amp;E territory.  The "fraction" column gives the percentage of total PG&amp;E territory homes (per the RASS database) located in each climate zone.  The "representative city" is defined in the Title 24 code and used as the location of the home modeled in EnergyPro.
</t>
    </r>
    <r>
      <rPr>
        <b/>
        <sz val="12"/>
        <color indexed="17"/>
        <rFont val="Calibri"/>
        <family val="2"/>
      </rPr>
      <t>TABLE A5</t>
    </r>
    <r>
      <rPr>
        <sz val="10"/>
        <color indexed="17"/>
        <rFont val="Calibri"/>
        <family val="2"/>
      </rPr>
      <t>: RASS annual usage (TABLE A2) less the energy savings (TABLE A3), by climate zone in PG&amp;E territory. The explanation of population-weighted average is given in the description for Table A2.</t>
    </r>
  </si>
  <si>
    <r>
      <rPr>
        <b/>
        <sz val="12"/>
        <color indexed="17"/>
        <rFont val="Calibri"/>
        <family val="2"/>
      </rPr>
      <t xml:space="preserve">TABLE A6: </t>
    </r>
    <r>
      <rPr>
        <sz val="10"/>
        <color indexed="17"/>
        <rFont val="Calibri"/>
        <family val="2"/>
      </rPr>
      <t xml:space="preserve">Took the pre- and post-retrofit energy usage by end use results from EnergyPro and determined the percent reduction for each category, by California Climate Zone in PG&amp;E territory.  Population weighted average uses RASS home population in Table A4 (see  population weighted average methodology in description for TABLE A2). </t>
    </r>
  </si>
  <si>
    <t>Using RASS usage factors for end use to scale EnergyPro savings</t>
  </si>
  <si>
    <r>
      <rPr>
        <b/>
        <sz val="12"/>
        <color indexed="17"/>
        <rFont val="Calibri"/>
        <family val="2"/>
      </rPr>
      <t>TABLE A7</t>
    </r>
    <r>
      <rPr>
        <sz val="10"/>
        <color indexed="17"/>
        <rFont val="Calibri"/>
        <family val="2"/>
      </rPr>
      <t xml:space="preserve">: Scaling factor to reduce EnergyPro useage to RASS usage (RASS usage value/EnergyPro usage)
</t>
    </r>
  </si>
  <si>
    <r>
      <rPr>
        <b/>
        <sz val="12"/>
        <color indexed="17"/>
        <rFont val="Calibri"/>
        <family val="2"/>
      </rPr>
      <t>TABLE A8:</t>
    </r>
    <r>
      <rPr>
        <sz val="10"/>
        <color indexed="17"/>
        <rFont val="Calibri"/>
        <family val="2"/>
      </rPr>
      <t xml:space="preserve"> Energy Savings by scaling EnergyPro cooling and heating fractions by RASS scaling factor and cooling and heating fraction scaling factor (EnergyPRo end use value * scaling factor to reduce EnergyPro to RASS * Reduction in end-use energy from EnergyPro * end-use multiplier to bring EnergyPro end-use in line with RASS end use fraction)</t>
    </r>
  </si>
  <si>
    <r>
      <t>TABLE A1</t>
    </r>
    <r>
      <rPr>
        <sz val="10"/>
        <color indexed="17"/>
        <rFont val="Calibri"/>
        <family val="2"/>
      </rPr>
      <t>: A Single-family detached home was modeled in EnergyPro by climate zone in PG&amp;E territory. To obtain the percent reduction in annual kWh and therms consumption, the difference between the pre-retrofit energy consumption and the post-retrofit energy consumption was divided by the pre-retrofit consumption [(Pre-retrofit - Post-retrofit)/Pre-retrofit]. To determine the overall household energy savings, both kWh and therms were converted to common units of  BTUs. The difference between pre- and post-retrofit energy use was divided by pre-retrofit BTU use to find the overall percentage energy reduction.</t>
    </r>
  </si>
  <si>
    <t>*from the gas and electric RASS Excutive Summary table calculations (see Gas and Electric sheets)</t>
  </si>
  <si>
    <t>PG&amp;E RASS end-use average*</t>
  </si>
  <si>
    <t>multiplier to reach PG&amp;E target % **</t>
  </si>
  <si>
    <t>**this scales the EnergyPro end-use fraction down (up) to the RASS fraction</t>
  </si>
  <si>
    <t>Results from Energy Pro</t>
  </si>
  <si>
    <t>Output file summary</t>
  </si>
  <si>
    <t>D02iwCZxx is the post-retrofit home in CZ xx</t>
  </si>
  <si>
    <t xml:space="preserve"> Elec Heat</t>
  </si>
  <si>
    <t xml:space="preserve"> Elec InLight</t>
  </si>
  <si>
    <t xml:space="preserve"> Elec OutLight</t>
  </si>
  <si>
    <t xml:space="preserve"> Elec ProcLight</t>
  </si>
  <si>
    <t xml:space="preserve"> Elec Recep</t>
  </si>
  <si>
    <t xml:space="preserve"> Elec HR</t>
  </si>
  <si>
    <t xml:space="preserve"> Elec Pumps</t>
  </si>
  <si>
    <t xml:space="preserve"> Elec Process</t>
  </si>
  <si>
    <t xml:space="preserve"> Elec DHW</t>
  </si>
  <si>
    <t xml:space="preserve"> Gas Cool</t>
  </si>
  <si>
    <t xml:space="preserve"> Gas Process</t>
  </si>
  <si>
    <t xml:space="preserve"> Btu</t>
  </si>
  <si>
    <t>Converted units (kWh and therms)</t>
  </si>
  <si>
    <t>Pre-retrofit</t>
  </si>
  <si>
    <t>Post-retrofit</t>
  </si>
  <si>
    <t>Job</t>
  </si>
  <si>
    <t>Sheet</t>
  </si>
  <si>
    <t>Rep. City</t>
  </si>
  <si>
    <t>Population</t>
  </si>
  <si>
    <t>Fraction</t>
  </si>
  <si>
    <t>Population-weighted average end use fraction</t>
  </si>
  <si>
    <t>Population-weighted average (per house)</t>
  </si>
  <si>
    <t>Population-weighted average saved (per house)</t>
  </si>
  <si>
    <t>Savings max</t>
  </si>
  <si>
    <t>Savings min</t>
  </si>
  <si>
    <t>Base max</t>
  </si>
  <si>
    <t>Base min</t>
  </si>
  <si>
    <t>Measure max</t>
  </si>
  <si>
    <t>Measure min</t>
  </si>
  <si>
    <t>Population-weighted average</t>
  </si>
  <si>
    <t>End-use fraction of total Energy Pro energy use</t>
  </si>
  <si>
    <t>Job title convention: D02wCZxx is the pre-retrofit home in CZ xx</t>
  </si>
  <si>
    <t>Source worksheet</t>
  </si>
  <si>
    <t>Sum of columns from the corresponding output files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</si>
</sst>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
    <numFmt numFmtId="166" formatCode="_(* #,##0.0_);_(* \(#,##0.0\);_(* &quot;-&quot;??_);_(@_)"/>
  </numFmts>
  <fonts count="23">
    <font>
      <sz val="11"/>
      <color indexed="8"/>
      <name val="Calibri"/>
      <family val="2"/>
    </font>
    <font>
      <sz val="10"/>
      <name val="Verdana"/>
      <family val="2"/>
    </font>
    <font>
      <b/>
      <sz val="11"/>
      <color indexed="8"/>
      <name val="Calibri"/>
      <family val="2"/>
    </font>
    <font>
      <sz val="10"/>
      <color indexed="17"/>
      <name val="Calibri"/>
      <family val="2"/>
    </font>
    <font>
      <sz val="10"/>
      <name val="Arial"/>
      <family val="2"/>
    </font>
    <font>
      <b/>
      <sz val="12"/>
      <color indexed="17"/>
      <name val="Calibri"/>
      <family val="2"/>
    </font>
    <font>
      <b/>
      <sz val="12"/>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style="medium"/>
    </border>
    <border>
      <left style="medium"/>
      <right>
        <color indexed="63"/>
      </right>
      <top style="medium"/>
      <bottom style="medium"/>
    </border>
    <border>
      <left>
        <color indexed="63"/>
      </left>
      <right style="medium"/>
      <top style="medium"/>
      <bottom style="medium"/>
    </border>
    <border>
      <left>
        <color indexed="63"/>
      </left>
      <right style="medium"/>
      <top style="medium"/>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medium"/>
      <top style="thin"/>
      <bottom style="thin"/>
    </border>
    <border>
      <left style="medium"/>
      <right>
        <color indexed="63"/>
      </right>
      <top>
        <color indexed="63"/>
      </top>
      <bottom style="thin"/>
    </border>
    <border>
      <left>
        <color indexed="63"/>
      </left>
      <right style="medium"/>
      <top>
        <color indexed="63"/>
      </top>
      <bottom style="thin"/>
    </border>
    <border>
      <left style="medium"/>
      <right style="thin"/>
      <top style="thin"/>
      <bottom style="thin"/>
    </border>
    <border>
      <left style="medium"/>
      <right>
        <color indexed="63"/>
      </right>
      <top style="thin"/>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3" borderId="0" applyNumberFormat="0" applyBorder="0" applyAlignment="0" applyProtection="0"/>
    <xf numFmtId="0" fontId="9" fillId="20" borderId="1" applyNumberFormat="0" applyAlignment="0" applyProtection="0"/>
    <xf numFmtId="0" fontId="1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6" fillId="7" borderId="1" applyNumberFormat="0" applyAlignment="0" applyProtection="0"/>
    <xf numFmtId="0" fontId="17" fillId="0" borderId="6" applyNumberFormat="0" applyFill="0" applyAlignment="0" applyProtection="0"/>
    <xf numFmtId="0" fontId="18" fillId="22" borderId="0" applyNumberFormat="0" applyBorder="0" applyAlignment="0" applyProtection="0"/>
    <xf numFmtId="0" fontId="4" fillId="0" borderId="0">
      <alignment/>
      <protection/>
    </xf>
    <xf numFmtId="0" fontId="0" fillId="23" borderId="7" applyNumberFormat="0" applyFont="0" applyAlignment="0" applyProtection="0"/>
    <xf numFmtId="0" fontId="19" fillId="20" borderId="8" applyNumberFormat="0" applyAlignment="0" applyProtection="0"/>
    <xf numFmtId="9" fontId="0"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 fillId="0" borderId="9" applyNumberFormat="0" applyFill="0" applyAlignment="0" applyProtection="0"/>
    <xf numFmtId="0" fontId="21" fillId="0" borderId="0" applyNumberFormat="0" applyFill="0" applyBorder="0" applyAlignment="0" applyProtection="0"/>
  </cellStyleXfs>
  <cellXfs count="106">
    <xf numFmtId="0" fontId="0" fillId="0" borderId="0" xfId="0" applyAlignment="1">
      <alignment/>
    </xf>
    <xf numFmtId="0" fontId="2" fillId="0" borderId="0" xfId="0" applyFont="1" applyAlignment="1">
      <alignment/>
    </xf>
    <xf numFmtId="0" fontId="0" fillId="0" borderId="0" xfId="0" applyBorder="1" applyAlignment="1">
      <alignment/>
    </xf>
    <xf numFmtId="0" fontId="1" fillId="0" borderId="0" xfId="0" applyFont="1" applyAlignment="1">
      <alignment/>
    </xf>
    <xf numFmtId="1" fontId="0" fillId="0" borderId="0" xfId="0" applyNumberFormat="1" applyAlignment="1">
      <alignment/>
    </xf>
    <xf numFmtId="0" fontId="2" fillId="0" borderId="0" xfId="0" applyFont="1" applyBorder="1" applyAlignment="1">
      <alignment horizontal="center" wrapText="1"/>
    </xf>
    <xf numFmtId="0" fontId="2" fillId="0" borderId="10" xfId="0" applyFont="1" applyBorder="1" applyAlignment="1">
      <alignment horizontal="left"/>
    </xf>
    <xf numFmtId="0" fontId="0" fillId="0" borderId="0" xfId="0" applyAlignment="1">
      <alignment horizontal="left"/>
    </xf>
    <xf numFmtId="0" fontId="2" fillId="0" borderId="0" xfId="0" applyFont="1" applyBorder="1" applyAlignment="1">
      <alignment horizontal="left"/>
    </xf>
    <xf numFmtId="0" fontId="12" fillId="4" borderId="10" xfId="47" applyBorder="1" applyAlignment="1">
      <alignment/>
    </xf>
    <xf numFmtId="0" fontId="0" fillId="0" borderId="10" xfId="0" applyBorder="1" applyAlignment="1">
      <alignment/>
    </xf>
    <xf numFmtId="9" fontId="0" fillId="0" borderId="10" xfId="58" applyFont="1" applyBorder="1" applyAlignment="1">
      <alignment/>
    </xf>
    <xf numFmtId="9" fontId="0" fillId="0" borderId="10" xfId="58" applyNumberFormat="1" applyFont="1" applyBorder="1" applyAlignment="1">
      <alignment/>
    </xf>
    <xf numFmtId="164" fontId="0" fillId="0" borderId="11" xfId="42" applyNumberFormat="1" applyFont="1" applyBorder="1" applyAlignment="1">
      <alignment/>
    </xf>
    <xf numFmtId="164" fontId="0" fillId="0" borderId="10" xfId="0" applyNumberFormat="1" applyBorder="1" applyAlignment="1">
      <alignment/>
    </xf>
    <xf numFmtId="164" fontId="0" fillId="0" borderId="0" xfId="0" applyNumberFormat="1" applyAlignment="1">
      <alignment/>
    </xf>
    <xf numFmtId="164" fontId="0" fillId="0" borderId="10" xfId="42" applyNumberFormat="1" applyFont="1" applyBorder="1" applyAlignment="1">
      <alignment/>
    </xf>
    <xf numFmtId="9" fontId="0" fillId="0" borderId="0" xfId="58" applyFont="1" applyBorder="1" applyAlignment="1">
      <alignment/>
    </xf>
    <xf numFmtId="2" fontId="0" fillId="0" borderId="10" xfId="42" applyNumberFormat="1" applyFont="1" applyBorder="1" applyAlignment="1">
      <alignment/>
    </xf>
    <xf numFmtId="2" fontId="0" fillId="0" borderId="10" xfId="0" applyNumberFormat="1" applyBorder="1" applyAlignment="1">
      <alignment/>
    </xf>
    <xf numFmtId="1" fontId="0" fillId="0" borderId="10" xfId="0" applyNumberFormat="1" applyBorder="1" applyAlignment="1">
      <alignment/>
    </xf>
    <xf numFmtId="164" fontId="0" fillId="0" borderId="12" xfId="42" applyNumberFormat="1" applyFont="1" applyBorder="1" applyAlignment="1">
      <alignment/>
    </xf>
    <xf numFmtId="164" fontId="0" fillId="0" borderId="12" xfId="0" applyNumberFormat="1" applyBorder="1" applyAlignment="1">
      <alignment/>
    </xf>
    <xf numFmtId="0" fontId="2" fillId="0" borderId="10" xfId="0" applyFont="1" applyBorder="1" applyAlignment="1">
      <alignment/>
    </xf>
    <xf numFmtId="1" fontId="0" fillId="0" borderId="0" xfId="0" applyNumberFormat="1" applyBorder="1" applyAlignment="1">
      <alignment/>
    </xf>
    <xf numFmtId="9" fontId="0" fillId="0" borderId="0" xfId="58" applyNumberFormat="1" applyFont="1" applyAlignment="1">
      <alignment/>
    </xf>
    <xf numFmtId="0" fontId="0" fillId="0" borderId="0" xfId="0" applyBorder="1" applyAlignment="1">
      <alignment horizontal="right"/>
    </xf>
    <xf numFmtId="0" fontId="0" fillId="0" borderId="0" xfId="0" applyAlignment="1">
      <alignment horizontal="right"/>
    </xf>
    <xf numFmtId="3" fontId="0" fillId="0" borderId="10" xfId="0" applyNumberFormat="1" applyBorder="1" applyAlignment="1">
      <alignment/>
    </xf>
    <xf numFmtId="9" fontId="0" fillId="0" borderId="0" xfId="58" applyFont="1" applyAlignment="1">
      <alignment/>
    </xf>
    <xf numFmtId="0" fontId="0" fillId="0" borderId="0" xfId="0" applyBorder="1" applyAlignment="1">
      <alignment horizontal="right" wrapText="1"/>
    </xf>
    <xf numFmtId="0" fontId="2" fillId="0" borderId="13" xfId="0" applyFont="1" applyBorder="1" applyAlignment="1">
      <alignment/>
    </xf>
    <xf numFmtId="0" fontId="0" fillId="0" borderId="14" xfId="0" applyBorder="1" applyAlignment="1">
      <alignment/>
    </xf>
    <xf numFmtId="0" fontId="0" fillId="0" borderId="15" xfId="0" applyBorder="1" applyAlignment="1">
      <alignment/>
    </xf>
    <xf numFmtId="0" fontId="1" fillId="0" borderId="0" xfId="0" applyFont="1" applyBorder="1" applyAlignment="1">
      <alignment/>
    </xf>
    <xf numFmtId="0" fontId="1" fillId="0" borderId="16" xfId="0" applyFont="1" applyBorder="1" applyAlignment="1">
      <alignment/>
    </xf>
    <xf numFmtId="0" fontId="0" fillId="0" borderId="0" xfId="0" applyBorder="1" applyAlignment="1" quotePrefix="1">
      <alignment/>
    </xf>
    <xf numFmtId="1" fontId="0" fillId="0" borderId="16" xfId="0" applyNumberFormat="1"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8" xfId="0" applyBorder="1" applyAlignment="1" quotePrefix="1">
      <alignment/>
    </xf>
    <xf numFmtId="1" fontId="0" fillId="0" borderId="18" xfId="0" applyNumberFormat="1" applyBorder="1" applyAlignment="1">
      <alignment/>
    </xf>
    <xf numFmtId="1" fontId="0" fillId="0" borderId="19" xfId="0" applyNumberFormat="1" applyBorder="1" applyAlignment="1">
      <alignment/>
    </xf>
    <xf numFmtId="0" fontId="22" fillId="4" borderId="20" xfId="47" applyFont="1" applyBorder="1" applyAlignment="1">
      <alignment/>
    </xf>
    <xf numFmtId="0" fontId="22" fillId="4" borderId="21" xfId="47" applyFont="1" applyBorder="1" applyAlignment="1">
      <alignment/>
    </xf>
    <xf numFmtId="0" fontId="22" fillId="4" borderId="22" xfId="47" applyFont="1" applyBorder="1" applyAlignment="1">
      <alignment/>
    </xf>
    <xf numFmtId="0" fontId="0" fillId="0" borderId="23" xfId="0" applyBorder="1" applyAlignment="1">
      <alignment/>
    </xf>
    <xf numFmtId="9" fontId="0" fillId="0" borderId="15" xfId="58" applyFont="1" applyBorder="1" applyAlignment="1">
      <alignment/>
    </xf>
    <xf numFmtId="9" fontId="0" fillId="0" borderId="16" xfId="0" applyNumberFormat="1" applyBorder="1" applyAlignment="1">
      <alignment/>
    </xf>
    <xf numFmtId="0" fontId="0" fillId="0" borderId="0" xfId="0" applyBorder="1" applyAlignment="1">
      <alignment wrapText="1"/>
    </xf>
    <xf numFmtId="0" fontId="6" fillId="0" borderId="0" xfId="0" applyFont="1" applyAlignment="1">
      <alignment/>
    </xf>
    <xf numFmtId="0" fontId="2" fillId="0" borderId="0" xfId="0" applyFont="1" applyAlignment="1">
      <alignment/>
    </xf>
    <xf numFmtId="9" fontId="0" fillId="0" borderId="0" xfId="58" applyNumberFormat="1" applyFont="1" applyBorder="1" applyAlignment="1">
      <alignment/>
    </xf>
    <xf numFmtId="0" fontId="22" fillId="4" borderId="13" xfId="47" applyFont="1" applyBorder="1" applyAlignment="1">
      <alignment/>
    </xf>
    <xf numFmtId="0" fontId="12" fillId="4" borderId="24" xfId="47" applyBorder="1" applyAlignment="1">
      <alignment/>
    </xf>
    <xf numFmtId="0" fontId="12" fillId="4" borderId="25" xfId="47" applyBorder="1" applyAlignment="1">
      <alignment/>
    </xf>
    <xf numFmtId="0" fontId="12" fillId="4" borderId="14" xfId="47" applyBorder="1" applyAlignment="1">
      <alignment/>
    </xf>
    <xf numFmtId="0" fontId="12" fillId="4" borderId="23" xfId="47" applyBorder="1" applyAlignment="1">
      <alignment/>
    </xf>
    <xf numFmtId="0" fontId="12" fillId="4" borderId="26" xfId="47" applyBorder="1" applyAlignment="1">
      <alignment/>
    </xf>
    <xf numFmtId="0" fontId="12" fillId="4" borderId="27" xfId="47" applyBorder="1" applyAlignment="1">
      <alignment/>
    </xf>
    <xf numFmtId="0" fontId="12" fillId="4" borderId="28" xfId="47" applyBorder="1" applyAlignment="1">
      <alignment/>
    </xf>
    <xf numFmtId="164" fontId="0" fillId="0" borderId="0" xfId="0" applyNumberFormat="1" applyBorder="1" applyAlignment="1">
      <alignment/>
    </xf>
    <xf numFmtId="3" fontId="0" fillId="0" borderId="0" xfId="0" applyNumberFormat="1" applyBorder="1" applyAlignment="1">
      <alignment/>
    </xf>
    <xf numFmtId="2" fontId="0" fillId="0" borderId="10" xfId="58" applyNumberFormat="1" applyFont="1" applyBorder="1" applyAlignment="1">
      <alignment/>
    </xf>
    <xf numFmtId="0" fontId="12" fillId="4" borderId="15" xfId="47" applyBorder="1" applyAlignment="1">
      <alignment wrapText="1"/>
    </xf>
    <xf numFmtId="0" fontId="12" fillId="4" borderId="0" xfId="47" applyBorder="1" applyAlignment="1">
      <alignment wrapText="1"/>
    </xf>
    <xf numFmtId="9" fontId="0" fillId="0" borderId="29" xfId="58" applyFont="1" applyBorder="1" applyAlignment="1">
      <alignment/>
    </xf>
    <xf numFmtId="0" fontId="0" fillId="0" borderId="16" xfId="0" applyBorder="1" applyAlignment="1">
      <alignment wrapText="1"/>
    </xf>
    <xf numFmtId="2" fontId="0" fillId="0" borderId="29" xfId="58" applyNumberFormat="1" applyFont="1" applyBorder="1" applyAlignment="1">
      <alignment/>
    </xf>
    <xf numFmtId="0" fontId="2" fillId="0" borderId="15" xfId="0" applyFont="1" applyBorder="1" applyAlignment="1">
      <alignment/>
    </xf>
    <xf numFmtId="0" fontId="2" fillId="0" borderId="15" xfId="0" applyFont="1" applyBorder="1" applyAlignment="1">
      <alignment horizontal="left"/>
    </xf>
    <xf numFmtId="0" fontId="12" fillId="4" borderId="16" xfId="47" applyBorder="1" applyAlignment="1">
      <alignment horizontal="left" wrapText="1"/>
    </xf>
    <xf numFmtId="0" fontId="12" fillId="4" borderId="0" xfId="47" applyAlignment="1">
      <alignment/>
    </xf>
    <xf numFmtId="0" fontId="12" fillId="4" borderId="30" xfId="47" applyFont="1" applyBorder="1" applyAlignment="1">
      <alignment/>
    </xf>
    <xf numFmtId="0" fontId="0" fillId="0" borderId="0" xfId="0" applyFont="1" applyBorder="1" applyAlignment="1">
      <alignment horizontal="right"/>
    </xf>
    <xf numFmtId="164" fontId="0" fillId="0" borderId="0" xfId="42" applyNumberFormat="1" applyAlignment="1">
      <alignment horizontal="center"/>
    </xf>
    <xf numFmtId="164" fontId="12" fillId="4" borderId="0" xfId="42" applyNumberFormat="1" applyAlignment="1">
      <alignment horizontal="center"/>
    </xf>
    <xf numFmtId="0" fontId="0" fillId="0" borderId="0" xfId="0" applyBorder="1" applyAlignment="1" quotePrefix="1">
      <alignment vertical="center" wrapText="1"/>
    </xf>
    <xf numFmtId="0" fontId="0" fillId="0" borderId="0" xfId="0" applyBorder="1" applyAlignment="1">
      <alignment vertical="center" wrapText="1"/>
    </xf>
    <xf numFmtId="0" fontId="0" fillId="0" borderId="14" xfId="0" applyBorder="1" applyAlignment="1">
      <alignment vertical="center" wrapText="1"/>
    </xf>
    <xf numFmtId="0" fontId="0" fillId="0" borderId="18" xfId="0" applyBorder="1" applyAlignment="1" quotePrefix="1">
      <alignment vertical="center" wrapText="1"/>
    </xf>
    <xf numFmtId="0" fontId="0" fillId="0" borderId="0" xfId="0" applyAlignment="1">
      <alignment vertical="center" wrapText="1"/>
    </xf>
    <xf numFmtId="0" fontId="12" fillId="4" borderId="0" xfId="47" applyAlignment="1">
      <alignment vertical="center" wrapText="1"/>
    </xf>
    <xf numFmtId="0" fontId="18" fillId="22" borderId="0" xfId="54" applyAlignment="1">
      <alignment wrapText="1"/>
    </xf>
    <xf numFmtId="0" fontId="0" fillId="0" borderId="0" xfId="0" applyAlignment="1">
      <alignment wrapText="1"/>
    </xf>
    <xf numFmtId="0" fontId="0" fillId="0" borderId="18" xfId="0" applyBorder="1" applyAlignment="1">
      <alignment vertical="center" wrapText="1"/>
    </xf>
    <xf numFmtId="0" fontId="0" fillId="0" borderId="24" xfId="0" applyBorder="1" applyAlignment="1">
      <alignment horizontal="left" wrapText="1"/>
    </xf>
    <xf numFmtId="0" fontId="0" fillId="0" borderId="31" xfId="0" applyBorder="1" applyAlignment="1">
      <alignment horizontal="left" wrapText="1"/>
    </xf>
    <xf numFmtId="0" fontId="3" fillId="4" borderId="0" xfId="47" applyFont="1" applyAlignment="1">
      <alignment horizontal="left" vertical="top" wrapText="1"/>
    </xf>
    <xf numFmtId="0" fontId="5" fillId="4" borderId="0" xfId="47" applyFont="1" applyAlignment="1">
      <alignment horizontal="left" vertical="top" wrapText="1"/>
    </xf>
    <xf numFmtId="0" fontId="2" fillId="0" borderId="32" xfId="0" applyFont="1" applyBorder="1" applyAlignment="1">
      <alignment horizontal="center" wrapText="1"/>
    </xf>
    <xf numFmtId="0" fontId="2" fillId="0" borderId="25" xfId="0" applyFont="1" applyBorder="1" applyAlignment="1">
      <alignment horizontal="center" wrapText="1"/>
    </xf>
    <xf numFmtId="0" fontId="2" fillId="0" borderId="33" xfId="0" applyFont="1" applyBorder="1" applyAlignment="1">
      <alignment horizontal="center" wrapText="1"/>
    </xf>
    <xf numFmtId="0" fontId="2" fillId="0" borderId="10" xfId="0" applyFont="1" applyBorder="1" applyAlignment="1">
      <alignment horizontal="center" wrapText="1"/>
    </xf>
    <xf numFmtId="0" fontId="3" fillId="4" borderId="24" xfId="47" applyFont="1" applyBorder="1" applyAlignment="1">
      <alignment horizontal="left" vertical="top" wrapText="1"/>
    </xf>
    <xf numFmtId="0" fontId="0" fillId="0" borderId="15" xfId="0" applyBorder="1" applyAlignment="1">
      <alignment horizontal="left" vertical="top" wrapText="1"/>
    </xf>
    <xf numFmtId="0" fontId="0" fillId="0" borderId="0" xfId="0" applyBorder="1" applyAlignment="1">
      <alignment horizontal="left" vertical="top" wrapText="1"/>
    </xf>
    <xf numFmtId="0" fontId="0" fillId="0" borderId="16" xfId="0" applyBorder="1" applyAlignment="1">
      <alignment horizontal="left" vertical="top" wrapText="1"/>
    </xf>
    <xf numFmtId="0" fontId="0" fillId="0" borderId="15" xfId="0" applyBorder="1" applyAlignment="1">
      <alignment horizontal="left" wrapText="1"/>
    </xf>
    <xf numFmtId="0" fontId="0" fillId="0" borderId="0" xfId="0" applyBorder="1" applyAlignment="1">
      <alignment horizontal="left" wrapText="1"/>
    </xf>
    <xf numFmtId="0" fontId="0" fillId="0" borderId="16" xfId="0" applyBorder="1" applyAlignment="1">
      <alignment horizontal="left" wrapText="1"/>
    </xf>
    <xf numFmtId="0" fontId="0" fillId="0" borderId="17" xfId="0" applyBorder="1" applyAlignment="1">
      <alignment horizontal="left" wrapText="1"/>
    </xf>
    <xf numFmtId="0" fontId="0" fillId="0" borderId="18" xfId="0" applyBorder="1" applyAlignment="1">
      <alignment horizontal="left" wrapText="1"/>
    </xf>
    <xf numFmtId="0" fontId="0" fillId="0" borderId="19" xfId="0" applyBorder="1" applyAlignment="1">
      <alignment horizontal="left" wrapText="1"/>
    </xf>
    <xf numFmtId="0" fontId="18" fillId="22" borderId="18" xfId="54" applyFont="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Percent 2"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W33"/>
  <sheetViews>
    <sheetView tabSelected="1" zoomScalePageLayoutView="0" workbookViewId="0" topLeftCell="A1">
      <selection activeCell="CC8" sqref="CC8"/>
    </sheetView>
  </sheetViews>
  <sheetFormatPr defaultColWidth="9.140625" defaultRowHeight="15"/>
  <cols>
    <col min="6" max="6" width="11.421875" style="0" customWidth="1"/>
    <col min="7" max="7" width="4.8515625" style="0" customWidth="1"/>
    <col min="12" max="12" width="16.7109375" style="0" customWidth="1"/>
    <col min="16" max="16" width="12.28125" style="0" customWidth="1"/>
    <col min="18" max="18" width="11.28125" style="0" customWidth="1"/>
    <col min="21" max="21" width="12.28125" style="0" customWidth="1"/>
    <col min="23" max="23" width="12.57421875" style="0" customWidth="1"/>
    <col min="38" max="38" width="5.28125" style="0" customWidth="1"/>
    <col min="56" max="56" width="17.00390625" style="0" customWidth="1"/>
  </cols>
  <sheetData>
    <row r="1" spans="1:63" ht="16.5" thickBot="1">
      <c r="A1" s="51" t="s">
        <v>93</v>
      </c>
      <c r="G1" s="51" t="s">
        <v>78</v>
      </c>
      <c r="M1" s="51" t="s">
        <v>78</v>
      </c>
      <c r="AL1" s="51" t="s">
        <v>82</v>
      </c>
      <c r="AY1" s="51" t="s">
        <v>85</v>
      </c>
      <c r="BK1" s="51" t="s">
        <v>85</v>
      </c>
    </row>
    <row r="2" spans="8:42" ht="15.75" thickBot="1">
      <c r="H2" s="52" t="s">
        <v>79</v>
      </c>
      <c r="M2" t="s">
        <v>80</v>
      </c>
      <c r="AL2" s="54" t="s">
        <v>76</v>
      </c>
      <c r="AM2" s="57"/>
      <c r="AN2" s="57"/>
      <c r="AO2" s="57"/>
      <c r="AP2" s="58"/>
    </row>
    <row r="3" spans="1:63" ht="15.75" customHeight="1" thickBot="1">
      <c r="A3" s="45" t="s">
        <v>77</v>
      </c>
      <c r="B3" s="44"/>
      <c r="C3" s="44"/>
      <c r="D3" s="44"/>
      <c r="E3" s="44"/>
      <c r="F3" s="46"/>
      <c r="H3" s="90" t="s">
        <v>88</v>
      </c>
      <c r="I3" s="90"/>
      <c r="J3" s="90"/>
      <c r="K3" s="90"/>
      <c r="L3" s="90"/>
      <c r="M3" s="90" t="s">
        <v>81</v>
      </c>
      <c r="N3" s="90"/>
      <c r="O3" s="90"/>
      <c r="P3" s="90"/>
      <c r="Q3" s="90"/>
      <c r="R3" s="90"/>
      <c r="S3" s="90"/>
      <c r="T3" s="90"/>
      <c r="U3" s="90"/>
      <c r="Y3" s="90" t="s">
        <v>83</v>
      </c>
      <c r="Z3" s="90"/>
      <c r="AA3" s="90"/>
      <c r="AB3" s="90"/>
      <c r="AC3" s="90"/>
      <c r="AD3" s="90"/>
      <c r="AE3" s="90"/>
      <c r="AF3" s="90"/>
      <c r="AL3" s="74" t="s">
        <v>109</v>
      </c>
      <c r="AM3" s="56"/>
      <c r="AN3" s="56"/>
      <c r="AO3" s="56"/>
      <c r="AP3" s="59"/>
      <c r="AR3" s="1" t="s">
        <v>79</v>
      </c>
      <c r="AZ3" s="31" t="s">
        <v>126</v>
      </c>
      <c r="BA3" s="32"/>
      <c r="BB3" s="32"/>
      <c r="BC3" s="32"/>
      <c r="BD3" s="47"/>
      <c r="BF3" s="1" t="s">
        <v>79</v>
      </c>
      <c r="BK3" s="1" t="s">
        <v>79</v>
      </c>
    </row>
    <row r="4" spans="1:66" ht="17.25" customHeight="1">
      <c r="A4" s="33"/>
      <c r="B4" s="2" t="s">
        <v>111</v>
      </c>
      <c r="C4" s="2" t="s">
        <v>112</v>
      </c>
      <c r="D4" s="34" t="s">
        <v>4</v>
      </c>
      <c r="E4" s="34" t="s">
        <v>5</v>
      </c>
      <c r="F4" s="35" t="s">
        <v>6</v>
      </c>
      <c r="G4" s="3"/>
      <c r="H4" s="90"/>
      <c r="I4" s="90"/>
      <c r="J4" s="90"/>
      <c r="K4" s="90"/>
      <c r="L4" s="90"/>
      <c r="M4" s="90"/>
      <c r="N4" s="90"/>
      <c r="O4" s="90"/>
      <c r="P4" s="90"/>
      <c r="Q4" s="90"/>
      <c r="R4" s="90"/>
      <c r="S4" s="90"/>
      <c r="T4" s="90"/>
      <c r="U4" s="90"/>
      <c r="Y4" s="90"/>
      <c r="Z4" s="90"/>
      <c r="AA4" s="90"/>
      <c r="AB4" s="90"/>
      <c r="AC4" s="90"/>
      <c r="AD4" s="90"/>
      <c r="AE4" s="90"/>
      <c r="AF4" s="90"/>
      <c r="AL4" s="60"/>
      <c r="AM4" s="55" t="s">
        <v>0</v>
      </c>
      <c r="AN4" s="55" t="s">
        <v>1</v>
      </c>
      <c r="AO4" s="55" t="s">
        <v>2</v>
      </c>
      <c r="AP4" s="61" t="s">
        <v>3</v>
      </c>
      <c r="AR4" s="89" t="s">
        <v>84</v>
      </c>
      <c r="AS4" s="89"/>
      <c r="AT4" s="89"/>
      <c r="AU4" s="89"/>
      <c r="AV4" s="89"/>
      <c r="AZ4" s="65" t="s">
        <v>0</v>
      </c>
      <c r="BA4" s="66" t="s">
        <v>1</v>
      </c>
      <c r="BB4" s="66" t="s">
        <v>2</v>
      </c>
      <c r="BC4" s="66" t="s">
        <v>3</v>
      </c>
      <c r="BD4" s="72" t="s">
        <v>7</v>
      </c>
      <c r="BF4" s="89" t="s">
        <v>86</v>
      </c>
      <c r="BG4" s="89"/>
      <c r="BH4" s="89"/>
      <c r="BI4" s="89"/>
      <c r="BK4" s="89" t="s">
        <v>87</v>
      </c>
      <c r="BL4" s="89"/>
      <c r="BM4" s="89"/>
      <c r="BN4" s="89"/>
    </row>
    <row r="5" spans="1:66" ht="15" customHeight="1">
      <c r="A5" s="33" t="s">
        <v>109</v>
      </c>
      <c r="B5" s="2" t="s">
        <v>8</v>
      </c>
      <c r="C5" s="36" t="s">
        <v>58</v>
      </c>
      <c r="D5" s="24">
        <v>8649.05978898007</v>
      </c>
      <c r="E5" s="24">
        <v>1829.17049</v>
      </c>
      <c r="F5" s="37">
        <v>212427641</v>
      </c>
      <c r="G5" s="4"/>
      <c r="H5" s="90"/>
      <c r="I5" s="90"/>
      <c r="J5" s="90"/>
      <c r="K5" s="90"/>
      <c r="L5" s="90"/>
      <c r="M5" s="90"/>
      <c r="N5" s="90"/>
      <c r="O5" s="90"/>
      <c r="P5" s="90"/>
      <c r="Q5" s="90"/>
      <c r="R5" s="90"/>
      <c r="S5" s="90"/>
      <c r="T5" s="90"/>
      <c r="U5" s="90"/>
      <c r="Y5" s="90"/>
      <c r="Z5" s="90"/>
      <c r="AA5" s="90"/>
      <c r="AB5" s="90"/>
      <c r="AC5" s="90"/>
      <c r="AD5" s="90"/>
      <c r="AE5" s="90"/>
      <c r="AF5" s="90"/>
      <c r="AL5" s="33" t="s">
        <v>31</v>
      </c>
      <c r="AM5" s="24">
        <v>225.8396834701055</v>
      </c>
      <c r="AN5" s="24">
        <v>2283.9029894490036</v>
      </c>
      <c r="AO5" s="24">
        <v>1543.41861</v>
      </c>
      <c r="AP5" s="37">
        <v>285.75188</v>
      </c>
      <c r="AQ5" s="4"/>
      <c r="AR5" s="89"/>
      <c r="AS5" s="89"/>
      <c r="AT5" s="89"/>
      <c r="AU5" s="89"/>
      <c r="AV5" s="89"/>
      <c r="AZ5" s="48">
        <f aca="true" t="shared" si="0" ref="AZ5:AZ13">(AM5)/D5</f>
        <v>0.02611147211143714</v>
      </c>
      <c r="BA5" s="17">
        <f aca="true" t="shared" si="1" ref="BA5:BA13">(AN5)/D5</f>
        <v>0.26406373006681805</v>
      </c>
      <c r="BB5" s="17">
        <f aca="true" t="shared" si="2" ref="BB5:BB13">(AO5)/E5</f>
        <v>0.8437806199246085</v>
      </c>
      <c r="BC5" s="17">
        <f aca="true" t="shared" si="3" ref="BC5:BC13">(AP5)/E5</f>
        <v>0.15621938007539146</v>
      </c>
      <c r="BD5" s="49">
        <f aca="true" t="shared" si="4" ref="BD5:BD13">AZ5+BA5</f>
        <v>0.2901752021782552</v>
      </c>
      <c r="BF5" s="89"/>
      <c r="BG5" s="89"/>
      <c r="BH5" s="89"/>
      <c r="BI5" s="89"/>
      <c r="BK5" s="89"/>
      <c r="BL5" s="89"/>
      <c r="BM5" s="89"/>
      <c r="BN5" s="89"/>
    </row>
    <row r="6" spans="1:66" ht="15" customHeight="1">
      <c r="A6" s="33"/>
      <c r="B6" s="2" t="s">
        <v>9</v>
      </c>
      <c r="C6" s="36" t="s">
        <v>59</v>
      </c>
      <c r="D6" s="24">
        <v>17760.48241500586</v>
      </c>
      <c r="E6" s="24">
        <v>1506.3547199999998</v>
      </c>
      <c r="F6" s="37">
        <v>211234238</v>
      </c>
      <c r="G6" s="4"/>
      <c r="H6" s="90"/>
      <c r="I6" s="90"/>
      <c r="J6" s="90"/>
      <c r="K6" s="90"/>
      <c r="L6" s="90"/>
      <c r="M6" s="90"/>
      <c r="N6" s="90"/>
      <c r="O6" s="90"/>
      <c r="P6" s="90"/>
      <c r="Q6" s="90"/>
      <c r="R6" s="90"/>
      <c r="S6" s="90"/>
      <c r="T6" s="90"/>
      <c r="U6" s="90"/>
      <c r="Y6" s="90"/>
      <c r="Z6" s="90"/>
      <c r="AA6" s="90"/>
      <c r="AB6" s="90"/>
      <c r="AC6" s="90"/>
      <c r="AD6" s="90"/>
      <c r="AE6" s="90"/>
      <c r="AF6" s="90"/>
      <c r="AL6" s="33" t="s">
        <v>34</v>
      </c>
      <c r="AM6" s="24">
        <v>8140.096717467761</v>
      </c>
      <c r="AN6" s="24">
        <v>3481.0685814771396</v>
      </c>
      <c r="AO6" s="24">
        <v>1228.76353</v>
      </c>
      <c r="AP6" s="37">
        <v>277.59119</v>
      </c>
      <c r="AR6" s="89"/>
      <c r="AS6" s="89"/>
      <c r="AT6" s="89"/>
      <c r="AU6" s="89"/>
      <c r="AV6" s="89"/>
      <c r="AZ6" s="48">
        <f t="shared" si="0"/>
        <v>0.4583263296153589</v>
      </c>
      <c r="BA6" s="17">
        <f t="shared" si="1"/>
        <v>0.19600078985106728</v>
      </c>
      <c r="BB6" s="17">
        <f t="shared" si="2"/>
        <v>0.8157199056009863</v>
      </c>
      <c r="BC6" s="17">
        <f t="shared" si="3"/>
        <v>0.1842800943990138</v>
      </c>
      <c r="BD6" s="49">
        <f t="shared" si="4"/>
        <v>0.6543271194664262</v>
      </c>
      <c r="BF6" s="89"/>
      <c r="BG6" s="89"/>
      <c r="BH6" s="89"/>
      <c r="BI6" s="89"/>
      <c r="BK6" s="89"/>
      <c r="BL6" s="89"/>
      <c r="BM6" s="89"/>
      <c r="BN6" s="89"/>
    </row>
    <row r="7" spans="1:66" ht="15" customHeight="1">
      <c r="A7" s="33"/>
      <c r="B7" s="2" t="s">
        <v>10</v>
      </c>
      <c r="C7" s="36" t="s">
        <v>60</v>
      </c>
      <c r="D7" s="24">
        <v>9168.375146541619</v>
      </c>
      <c r="E7" s="24">
        <v>1170.7090600000001</v>
      </c>
      <c r="F7" s="37">
        <v>148353402</v>
      </c>
      <c r="G7" s="4"/>
      <c r="H7" s="90"/>
      <c r="I7" s="90"/>
      <c r="J7" s="90"/>
      <c r="K7" s="90"/>
      <c r="L7" s="90"/>
      <c r="M7" s="90"/>
      <c r="N7" s="90"/>
      <c r="O7" s="90"/>
      <c r="P7" s="90"/>
      <c r="Q7" s="90"/>
      <c r="R7" s="90"/>
      <c r="S7" s="90"/>
      <c r="T7" s="90"/>
      <c r="U7" s="90"/>
      <c r="Y7" s="90"/>
      <c r="Z7" s="90"/>
      <c r="AA7" s="90"/>
      <c r="AB7" s="90"/>
      <c r="AC7" s="90"/>
      <c r="AD7" s="90"/>
      <c r="AE7" s="90"/>
      <c r="AF7" s="90"/>
      <c r="AL7" s="33" t="s">
        <v>37</v>
      </c>
      <c r="AM7" s="24">
        <v>1385.0668229777257</v>
      </c>
      <c r="AN7" s="24">
        <v>1643.9912075029308</v>
      </c>
      <c r="AO7" s="24">
        <v>893.46537</v>
      </c>
      <c r="AP7" s="37">
        <v>277.24369</v>
      </c>
      <c r="AR7" s="89"/>
      <c r="AS7" s="89"/>
      <c r="AT7" s="89"/>
      <c r="AU7" s="89"/>
      <c r="AV7" s="89"/>
      <c r="AZ7" s="48">
        <f t="shared" si="0"/>
        <v>0.15107004249277295</v>
      </c>
      <c r="BA7" s="17">
        <f t="shared" si="1"/>
        <v>0.17931107543336694</v>
      </c>
      <c r="BB7" s="17">
        <f t="shared" si="2"/>
        <v>0.7631831003340829</v>
      </c>
      <c r="BC7" s="17">
        <f t="shared" si="3"/>
        <v>0.23681689966591699</v>
      </c>
      <c r="BD7" s="49">
        <f t="shared" si="4"/>
        <v>0.3303811179261399</v>
      </c>
      <c r="BF7" s="89"/>
      <c r="BG7" s="89"/>
      <c r="BH7" s="89"/>
      <c r="BI7" s="89"/>
      <c r="BK7" s="89"/>
      <c r="BL7" s="89"/>
      <c r="BM7" s="89"/>
      <c r="BN7" s="89"/>
    </row>
    <row r="8" spans="1:66" ht="15" customHeight="1">
      <c r="A8" s="33"/>
      <c r="B8" s="2" t="s">
        <v>11</v>
      </c>
      <c r="C8" s="36" t="s">
        <v>61</v>
      </c>
      <c r="D8" s="24">
        <v>12889.696951934351</v>
      </c>
      <c r="E8" s="24">
        <v>1178.07261</v>
      </c>
      <c r="F8" s="37">
        <v>161786907</v>
      </c>
      <c r="G8" s="4"/>
      <c r="H8" s="90"/>
      <c r="I8" s="90"/>
      <c r="J8" s="90"/>
      <c r="K8" s="90"/>
      <c r="L8" s="90"/>
      <c r="M8" s="90"/>
      <c r="N8" s="90"/>
      <c r="O8" s="90"/>
      <c r="P8" s="90"/>
      <c r="Q8" s="90"/>
      <c r="R8" s="90"/>
      <c r="S8" s="90"/>
      <c r="T8" s="90"/>
      <c r="U8" s="90"/>
      <c r="Y8" s="90"/>
      <c r="Z8" s="90"/>
      <c r="AA8" s="90"/>
      <c r="AB8" s="90"/>
      <c r="AC8" s="90"/>
      <c r="AD8" s="90"/>
      <c r="AE8" s="90"/>
      <c r="AF8" s="90"/>
      <c r="AL8" s="33" t="s">
        <v>40</v>
      </c>
      <c r="AM8" s="24">
        <v>4464.529015240329</v>
      </c>
      <c r="AN8" s="24">
        <v>2285.85082063306</v>
      </c>
      <c r="AO8" s="24">
        <v>904.02895</v>
      </c>
      <c r="AP8" s="37">
        <v>274.04366</v>
      </c>
      <c r="AR8" s="89"/>
      <c r="AS8" s="89"/>
      <c r="AT8" s="89"/>
      <c r="AU8" s="89"/>
      <c r="AV8" s="89"/>
      <c r="AZ8" s="48">
        <f t="shared" si="0"/>
        <v>0.3463641567283193</v>
      </c>
      <c r="BA8" s="17">
        <f t="shared" si="1"/>
        <v>0.17733937649248016</v>
      </c>
      <c r="BB8" s="17">
        <f t="shared" si="2"/>
        <v>0.7673796524307616</v>
      </c>
      <c r="BC8" s="17">
        <f t="shared" si="3"/>
        <v>0.23262034756923855</v>
      </c>
      <c r="BD8" s="49">
        <f t="shared" si="4"/>
        <v>0.5237035332207994</v>
      </c>
      <c r="BF8" s="89"/>
      <c r="BG8" s="89"/>
      <c r="BH8" s="89"/>
      <c r="BI8" s="89"/>
      <c r="BK8" s="89"/>
      <c r="BL8" s="89"/>
      <c r="BM8" s="89"/>
      <c r="BN8" s="89"/>
    </row>
    <row r="9" spans="1:66" ht="15" customHeight="1">
      <c r="A9" s="33"/>
      <c r="B9" s="2" t="s">
        <v>12</v>
      </c>
      <c r="C9" s="36" t="s">
        <v>62</v>
      </c>
      <c r="D9" s="24">
        <v>9907.936400937866</v>
      </c>
      <c r="E9" s="24">
        <v>1244.79827</v>
      </c>
      <c r="F9" s="37">
        <v>158285706</v>
      </c>
      <c r="G9" s="4"/>
      <c r="H9" s="90"/>
      <c r="I9" s="90"/>
      <c r="J9" s="90"/>
      <c r="K9" s="90"/>
      <c r="L9" s="90"/>
      <c r="M9" s="90"/>
      <c r="N9" s="90"/>
      <c r="O9" s="90"/>
      <c r="P9" s="90"/>
      <c r="Q9" s="90"/>
      <c r="R9" s="90"/>
      <c r="S9" s="90"/>
      <c r="T9" s="90"/>
      <c r="U9" s="90"/>
      <c r="Y9" s="90"/>
      <c r="Z9" s="90"/>
      <c r="AA9" s="90"/>
      <c r="AB9" s="90"/>
      <c r="AC9" s="90"/>
      <c r="AD9" s="90"/>
      <c r="AE9" s="90"/>
      <c r="AF9" s="90"/>
      <c r="AL9" s="33" t="s">
        <v>43</v>
      </c>
      <c r="AM9" s="24">
        <v>1918.9536928487692</v>
      </c>
      <c r="AN9" s="24">
        <v>1849.665592028136</v>
      </c>
      <c r="AO9" s="24">
        <v>968.07723</v>
      </c>
      <c r="AP9" s="37">
        <v>276.72104</v>
      </c>
      <c r="AR9" s="89"/>
      <c r="AS9" s="89"/>
      <c r="AT9" s="89"/>
      <c r="AU9" s="89"/>
      <c r="AV9" s="89"/>
      <c r="AZ9" s="48">
        <f t="shared" si="0"/>
        <v>0.19367844273476814</v>
      </c>
      <c r="BA9" s="17">
        <f t="shared" si="1"/>
        <v>0.18668525081096102</v>
      </c>
      <c r="BB9" s="17">
        <f t="shared" si="2"/>
        <v>0.7776980843651076</v>
      </c>
      <c r="BC9" s="17">
        <f t="shared" si="3"/>
        <v>0.2223019156348924</v>
      </c>
      <c r="BD9" s="49">
        <f t="shared" si="4"/>
        <v>0.3803636935457292</v>
      </c>
      <c r="BF9" s="89"/>
      <c r="BG9" s="89"/>
      <c r="BH9" s="89"/>
      <c r="BI9" s="89"/>
      <c r="BK9" s="89"/>
      <c r="BL9" s="89"/>
      <c r="BM9" s="89"/>
      <c r="BN9" s="89"/>
    </row>
    <row r="10" spans="1:66" ht="15" customHeight="1">
      <c r="A10" s="33"/>
      <c r="B10" s="2" t="s">
        <v>13</v>
      </c>
      <c r="C10" s="36" t="s">
        <v>63</v>
      </c>
      <c r="D10" s="24">
        <v>20949.48944900352</v>
      </c>
      <c r="E10" s="24">
        <v>1454.33268</v>
      </c>
      <c r="F10" s="37">
        <v>216912926</v>
      </c>
      <c r="G10" s="4"/>
      <c r="H10" s="90"/>
      <c r="I10" s="90"/>
      <c r="J10" s="90"/>
      <c r="K10" s="90"/>
      <c r="L10" s="90"/>
      <c r="M10" s="90"/>
      <c r="N10" s="90"/>
      <c r="O10" s="90"/>
      <c r="P10" s="90"/>
      <c r="Q10" s="90"/>
      <c r="R10" s="90"/>
      <c r="S10" s="90"/>
      <c r="T10" s="90"/>
      <c r="U10" s="90"/>
      <c r="Y10" s="90"/>
      <c r="Z10" s="90"/>
      <c r="AA10" s="90"/>
      <c r="AB10" s="90"/>
      <c r="AC10" s="90"/>
      <c r="AD10" s="90"/>
      <c r="AE10" s="90"/>
      <c r="AF10" s="90"/>
      <c r="AL10" s="33" t="s">
        <v>46</v>
      </c>
      <c r="AM10" s="24">
        <v>10803.960140679954</v>
      </c>
      <c r="AN10" s="24">
        <v>4006.2121922626025</v>
      </c>
      <c r="AO10" s="24">
        <v>1184.6376</v>
      </c>
      <c r="AP10" s="37">
        <v>269.69508</v>
      </c>
      <c r="AR10" s="89"/>
      <c r="AS10" s="89"/>
      <c r="AT10" s="89"/>
      <c r="AU10" s="89"/>
      <c r="AV10" s="89"/>
      <c r="AZ10" s="48">
        <f t="shared" si="0"/>
        <v>0.51571472264179</v>
      </c>
      <c r="BA10" s="17">
        <f t="shared" si="1"/>
        <v>0.19123197259841393</v>
      </c>
      <c r="BB10" s="17">
        <f t="shared" si="2"/>
        <v>0.8145575055082995</v>
      </c>
      <c r="BC10" s="17">
        <f t="shared" si="3"/>
        <v>0.1854424944917005</v>
      </c>
      <c r="BD10" s="49">
        <f t="shared" si="4"/>
        <v>0.7069466952402039</v>
      </c>
      <c r="BF10" s="89"/>
      <c r="BG10" s="89"/>
      <c r="BH10" s="89"/>
      <c r="BI10" s="89"/>
      <c r="BK10" s="89"/>
      <c r="BL10" s="89"/>
      <c r="BM10" s="89"/>
      <c r="BN10" s="89"/>
    </row>
    <row r="11" spans="1:66" ht="15" customHeight="1">
      <c r="A11" s="33"/>
      <c r="B11" s="2" t="s">
        <v>14</v>
      </c>
      <c r="C11" s="36" t="s">
        <v>64</v>
      </c>
      <c r="D11" s="24">
        <v>18037.651230949592</v>
      </c>
      <c r="E11" s="24">
        <v>1371.94461</v>
      </c>
      <c r="F11" s="37">
        <v>198738927</v>
      </c>
      <c r="G11" s="4"/>
      <c r="H11" s="90"/>
      <c r="I11" s="90"/>
      <c r="J11" s="90"/>
      <c r="K11" s="90"/>
      <c r="L11" s="90"/>
      <c r="M11" s="90"/>
      <c r="N11" s="90"/>
      <c r="O11" s="90"/>
      <c r="P11" s="90"/>
      <c r="Q11" s="90"/>
      <c r="R11" s="90"/>
      <c r="S11" s="90"/>
      <c r="T11" s="90"/>
      <c r="U11" s="90"/>
      <c r="Y11" s="90"/>
      <c r="Z11" s="90"/>
      <c r="AA11" s="90"/>
      <c r="AB11" s="90"/>
      <c r="AC11" s="90"/>
      <c r="AD11" s="90"/>
      <c r="AE11" s="90"/>
      <c r="AF11" s="90"/>
      <c r="AL11" s="33" t="s">
        <v>49</v>
      </c>
      <c r="AM11" s="24">
        <v>8498.62837045721</v>
      </c>
      <c r="AN11" s="24">
        <v>3399.7057444314187</v>
      </c>
      <c r="AO11" s="24">
        <v>1099.15672</v>
      </c>
      <c r="AP11" s="37">
        <v>272.78789</v>
      </c>
      <c r="AR11" s="89"/>
      <c r="AS11" s="89"/>
      <c r="AT11" s="89"/>
      <c r="AU11" s="89"/>
      <c r="AV11" s="89"/>
      <c r="AZ11" s="48">
        <f t="shared" si="0"/>
        <v>0.47116047769429015</v>
      </c>
      <c r="BA11" s="17">
        <f t="shared" si="1"/>
        <v>0.18847829470159022</v>
      </c>
      <c r="BB11" s="17">
        <f t="shared" si="2"/>
        <v>0.8011669800575987</v>
      </c>
      <c r="BC11" s="17">
        <f t="shared" si="3"/>
        <v>0.19883301994240132</v>
      </c>
      <c r="BD11" s="49">
        <f t="shared" si="4"/>
        <v>0.6596387723958803</v>
      </c>
      <c r="BF11" s="89"/>
      <c r="BG11" s="89"/>
      <c r="BH11" s="89"/>
      <c r="BI11" s="89"/>
      <c r="BK11" s="89"/>
      <c r="BL11" s="89"/>
      <c r="BM11" s="89"/>
      <c r="BN11" s="89"/>
    </row>
    <row r="12" spans="1:66" ht="15" customHeight="1">
      <c r="A12" s="33"/>
      <c r="B12" s="2" t="s">
        <v>15</v>
      </c>
      <c r="C12" s="36" t="s">
        <v>65</v>
      </c>
      <c r="D12" s="24">
        <v>25372.467174677608</v>
      </c>
      <c r="E12" s="24">
        <v>1170.7206</v>
      </c>
      <c r="F12" s="37">
        <v>203642918</v>
      </c>
      <c r="G12" s="4"/>
      <c r="H12" s="90"/>
      <c r="I12" s="90"/>
      <c r="J12" s="90"/>
      <c r="K12" s="90"/>
      <c r="L12" s="90"/>
      <c r="M12" s="90"/>
      <c r="N12" s="90"/>
      <c r="O12" s="90"/>
      <c r="P12" s="90"/>
      <c r="Q12" s="90"/>
      <c r="R12" s="90"/>
      <c r="S12" s="90"/>
      <c r="T12" s="90"/>
      <c r="U12" s="90"/>
      <c r="Y12" s="90"/>
      <c r="Z12" s="90"/>
      <c r="AA12" s="90"/>
      <c r="AB12" s="90"/>
      <c r="AC12" s="90"/>
      <c r="AD12" s="90"/>
      <c r="AE12" s="90"/>
      <c r="AF12" s="90"/>
      <c r="AL12" s="33" t="s">
        <v>52</v>
      </c>
      <c r="AM12" s="24">
        <v>14779.076494724502</v>
      </c>
      <c r="AN12" s="24">
        <v>4454.073563892145</v>
      </c>
      <c r="AO12" s="24">
        <v>907.73484</v>
      </c>
      <c r="AP12" s="37">
        <v>262.98576</v>
      </c>
      <c r="AR12" s="89"/>
      <c r="AS12" s="89"/>
      <c r="AT12" s="89"/>
      <c r="AU12" s="89"/>
      <c r="AV12" s="89"/>
      <c r="AZ12" s="48">
        <f t="shared" si="0"/>
        <v>0.5824848010631939</v>
      </c>
      <c r="BA12" s="17">
        <f t="shared" si="1"/>
        <v>0.17554751507718683</v>
      </c>
      <c r="BB12" s="17">
        <f t="shared" si="2"/>
        <v>0.7753641987678357</v>
      </c>
      <c r="BC12" s="17">
        <f t="shared" si="3"/>
        <v>0.2246358012321642</v>
      </c>
      <c r="BD12" s="49">
        <f t="shared" si="4"/>
        <v>0.7580323161403807</v>
      </c>
      <c r="BF12" s="95"/>
      <c r="BG12" s="95"/>
      <c r="BH12" s="95"/>
      <c r="BI12" s="95"/>
      <c r="BK12" s="95"/>
      <c r="BL12" s="95"/>
      <c r="BM12" s="95"/>
      <c r="BN12" s="95"/>
    </row>
    <row r="13" spans="1:56" ht="15">
      <c r="A13" s="33"/>
      <c r="B13" s="2" t="s">
        <v>16</v>
      </c>
      <c r="C13" s="36" t="s">
        <v>66</v>
      </c>
      <c r="D13" s="24">
        <v>14840.328546307152</v>
      </c>
      <c r="E13" s="24">
        <v>2859.11824</v>
      </c>
      <c r="F13" s="37">
        <v>336547025</v>
      </c>
      <c r="G13" s="4"/>
      <c r="AG13" s="5"/>
      <c r="AH13" s="5"/>
      <c r="AI13" s="5"/>
      <c r="AJ13" s="5"/>
      <c r="AL13" s="33" t="s">
        <v>55</v>
      </c>
      <c r="AM13" s="24">
        <v>4221.289566236811</v>
      </c>
      <c r="AN13" s="24">
        <v>4479.721864009379</v>
      </c>
      <c r="AO13" s="24">
        <v>2566.07082</v>
      </c>
      <c r="AP13" s="37">
        <v>293.04742</v>
      </c>
      <c r="AZ13" s="48">
        <f t="shared" si="0"/>
        <v>0.2844471773697511</v>
      </c>
      <c r="BA13" s="17">
        <f t="shared" si="1"/>
        <v>0.3018613671544426</v>
      </c>
      <c r="BB13" s="17">
        <f t="shared" si="2"/>
        <v>0.8975042669099268</v>
      </c>
      <c r="BC13" s="17">
        <f t="shared" si="3"/>
        <v>0.10249573309007326</v>
      </c>
      <c r="BD13" s="49">
        <f t="shared" si="4"/>
        <v>0.5863085445241938</v>
      </c>
    </row>
    <row r="14" spans="1:71" ht="59.25" customHeight="1">
      <c r="A14" s="33"/>
      <c r="B14" s="2"/>
      <c r="C14" s="36"/>
      <c r="D14" s="24"/>
      <c r="E14" s="24"/>
      <c r="F14" s="37"/>
      <c r="G14" s="4"/>
      <c r="H14" s="91" t="s">
        <v>17</v>
      </c>
      <c r="I14" s="92"/>
      <c r="J14" s="92"/>
      <c r="K14" s="93"/>
      <c r="L14" s="5"/>
      <c r="M14" s="91" t="s">
        <v>18</v>
      </c>
      <c r="N14" s="92"/>
      <c r="O14" s="92"/>
      <c r="P14" s="93"/>
      <c r="R14" s="91" t="s">
        <v>19</v>
      </c>
      <c r="S14" s="92"/>
      <c r="T14" s="92"/>
      <c r="U14" s="93"/>
      <c r="Y14" s="94" t="s">
        <v>20</v>
      </c>
      <c r="Z14" s="94"/>
      <c r="AA14" s="94"/>
      <c r="AB14" s="94"/>
      <c r="AC14" s="5"/>
      <c r="AD14" s="91" t="s">
        <v>21</v>
      </c>
      <c r="AE14" s="92"/>
      <c r="AF14" s="93"/>
      <c r="AG14" s="5"/>
      <c r="AH14" s="5"/>
      <c r="AI14" s="5"/>
      <c r="AJ14" s="5"/>
      <c r="AL14" s="33"/>
      <c r="AM14" s="24"/>
      <c r="AN14" s="24"/>
      <c r="AO14" s="24"/>
      <c r="AP14" s="37"/>
      <c r="AR14" s="94" t="s">
        <v>22</v>
      </c>
      <c r="AS14" s="94"/>
      <c r="AT14" s="94"/>
      <c r="AU14" s="94"/>
      <c r="AV14" s="94"/>
      <c r="AZ14" s="48"/>
      <c r="BA14" s="17"/>
      <c r="BB14" s="17"/>
      <c r="BC14" s="17"/>
      <c r="BD14" s="49"/>
      <c r="BF14" s="94" t="s">
        <v>23</v>
      </c>
      <c r="BG14" s="94"/>
      <c r="BH14" s="94"/>
      <c r="BI14" s="94"/>
      <c r="BK14" s="91" t="s">
        <v>24</v>
      </c>
      <c r="BL14" s="92"/>
      <c r="BM14" s="92"/>
      <c r="BN14" s="92"/>
      <c r="BO14" s="92"/>
      <c r="BP14" s="92"/>
      <c r="BQ14" s="92"/>
      <c r="BR14" s="92"/>
      <c r="BS14" s="93"/>
    </row>
    <row r="15" spans="1:56" ht="15">
      <c r="A15" s="33"/>
      <c r="B15" s="2"/>
      <c r="C15" s="2"/>
      <c r="D15" s="2"/>
      <c r="E15" s="2"/>
      <c r="F15" s="38"/>
      <c r="AC15" s="2"/>
      <c r="AL15" s="33"/>
      <c r="AM15" s="24"/>
      <c r="AN15" s="24"/>
      <c r="AO15" s="24"/>
      <c r="AP15" s="37"/>
      <c r="AZ15" s="70" t="s">
        <v>116</v>
      </c>
      <c r="BA15" s="2"/>
      <c r="BB15" s="2"/>
      <c r="BC15" s="2"/>
      <c r="BD15" s="38"/>
    </row>
    <row r="16" spans="1:75" ht="15">
      <c r="A16" s="33"/>
      <c r="B16" s="2"/>
      <c r="C16" s="2"/>
      <c r="D16" s="2"/>
      <c r="E16" s="2"/>
      <c r="F16" s="38"/>
      <c r="H16" s="6" t="s">
        <v>25</v>
      </c>
      <c r="I16" s="6" t="s">
        <v>4</v>
      </c>
      <c r="J16" s="6" t="s">
        <v>5</v>
      </c>
      <c r="K16" s="6" t="s">
        <v>26</v>
      </c>
      <c r="L16" s="8"/>
      <c r="M16" s="6" t="s">
        <v>25</v>
      </c>
      <c r="N16" s="6" t="s">
        <v>4</v>
      </c>
      <c r="O16" s="6" t="s">
        <v>5</v>
      </c>
      <c r="P16" s="6" t="s">
        <v>26</v>
      </c>
      <c r="Q16" s="7"/>
      <c r="R16" s="6" t="s">
        <v>25</v>
      </c>
      <c r="S16" s="6" t="s">
        <v>4</v>
      </c>
      <c r="T16" s="6" t="s">
        <v>5</v>
      </c>
      <c r="U16" s="6" t="s">
        <v>26</v>
      </c>
      <c r="X16" s="7"/>
      <c r="Y16" s="7"/>
      <c r="Z16" s="6" t="s">
        <v>113</v>
      </c>
      <c r="AA16" s="6" t="s">
        <v>114</v>
      </c>
      <c r="AB16" s="6" t="s">
        <v>115</v>
      </c>
      <c r="AC16" s="8"/>
      <c r="AD16" s="7"/>
      <c r="AE16" s="6" t="s">
        <v>4</v>
      </c>
      <c r="AF16" s="6" t="s">
        <v>5</v>
      </c>
      <c r="AG16" s="8"/>
      <c r="AH16" s="8"/>
      <c r="AI16" s="8"/>
      <c r="AJ16" s="8"/>
      <c r="AL16" s="33" t="s">
        <v>110</v>
      </c>
      <c r="AM16" s="24"/>
      <c r="AN16" s="24"/>
      <c r="AO16" s="24"/>
      <c r="AP16" s="37"/>
      <c r="AR16" s="6" t="s">
        <v>25</v>
      </c>
      <c r="AS16" s="9" t="s">
        <v>0</v>
      </c>
      <c r="AT16" s="9" t="s">
        <v>1</v>
      </c>
      <c r="AU16" s="9" t="s">
        <v>2</v>
      </c>
      <c r="AV16" s="9" t="s">
        <v>3</v>
      </c>
      <c r="AZ16" s="67">
        <v>0.3690854588703312</v>
      </c>
      <c r="BA16" s="11">
        <v>0.19295647396740484</v>
      </c>
      <c r="BB16" s="11">
        <v>0.7933854897278897</v>
      </c>
      <c r="BC16" s="11">
        <v>0.2066145102721102</v>
      </c>
      <c r="BD16" s="38"/>
      <c r="BF16" s="6" t="s">
        <v>25</v>
      </c>
      <c r="BG16" s="6" t="s">
        <v>4</v>
      </c>
      <c r="BH16" s="6" t="s">
        <v>5</v>
      </c>
      <c r="BI16" s="6" t="s">
        <v>6</v>
      </c>
      <c r="BK16" s="6" t="s">
        <v>25</v>
      </c>
      <c r="BL16" s="9" t="s">
        <v>0</v>
      </c>
      <c r="BM16" s="9" t="s">
        <v>1</v>
      </c>
      <c r="BN16" s="9" t="s">
        <v>2</v>
      </c>
      <c r="BO16" s="9" t="s">
        <v>3</v>
      </c>
      <c r="BQ16" s="9" t="s">
        <v>27</v>
      </c>
      <c r="BR16" s="9" t="s">
        <v>28</v>
      </c>
      <c r="BS16" s="9" t="s">
        <v>29</v>
      </c>
      <c r="BU16" s="9" t="s">
        <v>27</v>
      </c>
      <c r="BV16" s="9" t="s">
        <v>28</v>
      </c>
      <c r="BW16" s="9" t="s">
        <v>29</v>
      </c>
    </row>
    <row r="17" spans="1:75" ht="15">
      <c r="A17" s="33" t="s">
        <v>110</v>
      </c>
      <c r="B17" s="2" t="s">
        <v>30</v>
      </c>
      <c r="C17" s="36" t="s">
        <v>67</v>
      </c>
      <c r="D17" s="24">
        <v>7908.891266119579</v>
      </c>
      <c r="E17" s="24">
        <v>1452.49973</v>
      </c>
      <c r="F17" s="37">
        <v>172235110</v>
      </c>
      <c r="G17" s="4"/>
      <c r="H17" s="10">
        <v>1</v>
      </c>
      <c r="I17" s="11">
        <f aca="true" t="shared" si="5" ref="I17:I25">(D5-D17)/D5</f>
        <v>0.08557791724408631</v>
      </c>
      <c r="J17" s="11">
        <f aca="true" t="shared" si="6" ref="J17:J25">(E5-E17)/E5</f>
        <v>0.20592435864193281</v>
      </c>
      <c r="K17" s="12">
        <f aca="true" t="shared" si="7" ref="K17:K25">(F5-F17)/F5</f>
        <v>0.18920574935914294</v>
      </c>
      <c r="L17" s="53"/>
      <c r="M17" s="10">
        <v>1</v>
      </c>
      <c r="N17" s="13">
        <v>7376</v>
      </c>
      <c r="O17" s="13">
        <v>670</v>
      </c>
      <c r="P17" s="14">
        <f>N17*3412+O17*100000</f>
        <v>92166912</v>
      </c>
      <c r="Q17" s="15"/>
      <c r="R17" s="10">
        <v>1</v>
      </c>
      <c r="S17" s="16">
        <f aca="true" t="shared" si="8" ref="S17:S25">N17*I17</f>
        <v>631.2227175923806</v>
      </c>
      <c r="T17" s="16">
        <f aca="true" t="shared" si="9" ref="T17:T25">O17*J17</f>
        <v>137.969320290095</v>
      </c>
      <c r="U17" s="14">
        <f>S17*3412+T17*100000</f>
        <v>15950663.941434704</v>
      </c>
      <c r="Y17" s="10" t="s">
        <v>31</v>
      </c>
      <c r="Z17" s="10" t="s">
        <v>32</v>
      </c>
      <c r="AA17" s="10">
        <v>22799</v>
      </c>
      <c r="AB17" s="11">
        <f aca="true" t="shared" si="10" ref="AB17:AB25">AA17/$AA$26</f>
        <v>0.010837448258421731</v>
      </c>
      <c r="AC17" s="17"/>
      <c r="AD17" s="10" t="s">
        <v>31</v>
      </c>
      <c r="AE17" s="14">
        <f aca="true" t="shared" si="11" ref="AE17:AE25">N17-S17</f>
        <v>6744.777282407619</v>
      </c>
      <c r="AF17" s="14">
        <f aca="true" t="shared" si="12" ref="AF17:AF25">O17-T17</f>
        <v>532.030679709905</v>
      </c>
      <c r="AG17" s="62"/>
      <c r="AH17" s="62"/>
      <c r="AI17" s="62"/>
      <c r="AJ17" s="62"/>
      <c r="AL17" s="33" t="s">
        <v>31</v>
      </c>
      <c r="AM17" s="24">
        <v>23.761723329425557</v>
      </c>
      <c r="AN17" s="24">
        <v>1745.8124267291912</v>
      </c>
      <c r="AO17" s="24">
        <v>1173.26783</v>
      </c>
      <c r="AP17" s="37">
        <v>279.2319</v>
      </c>
      <c r="AR17" s="10">
        <v>1</v>
      </c>
      <c r="AS17" s="12">
        <f aca="true" t="shared" si="13" ref="AS17:AS25">(AM5-AM17)/AM5</f>
        <v>0.8947849954254345</v>
      </c>
      <c r="AT17" s="11">
        <f aca="true" t="shared" si="14" ref="AT17:AT25">(AN5-AN17)/AN5</f>
        <v>0.2356013215997532</v>
      </c>
      <c r="AU17" s="11">
        <f aca="true" t="shared" si="15" ref="AU17:AU25">(AO5-AO17)/AO5</f>
        <v>0.23982526684708041</v>
      </c>
      <c r="AV17" s="12">
        <f aca="true" t="shared" si="16" ref="AV17:AV25">(AP5-AP17)/AP5</f>
        <v>0.022816927748646944</v>
      </c>
      <c r="AW17" s="53"/>
      <c r="AZ17" s="33"/>
      <c r="BA17" s="2"/>
      <c r="BB17" s="2"/>
      <c r="BC17" s="2"/>
      <c r="BD17" s="68"/>
      <c r="BF17" s="10">
        <v>1</v>
      </c>
      <c r="BG17" s="18">
        <f aca="true" t="shared" si="17" ref="BG17:BG25">N17/D5</f>
        <v>0.8528094590579546</v>
      </c>
      <c r="BH17" s="18">
        <f aca="true" t="shared" si="18" ref="BH17:BH25">O17/E5</f>
        <v>0.36628625033197426</v>
      </c>
      <c r="BI17" s="19">
        <f aca="true" t="shared" si="19" ref="BI17:BI25">P17/F5</f>
        <v>0.43387438454866617</v>
      </c>
      <c r="BK17" s="10">
        <v>1</v>
      </c>
      <c r="BL17" s="20">
        <f aca="true" t="shared" si="20" ref="BL17:BL25">AM5*$BG17*AS17*AZ$24</f>
        <v>112.06119887957114</v>
      </c>
      <c r="BM17" s="20">
        <f aca="true" t="shared" si="21" ref="BM17:BM25">AN5*$BG17*AT17*BA$24</f>
        <v>71.34594330244519</v>
      </c>
      <c r="BN17" s="20">
        <f aca="true" t="shared" si="22" ref="BN17:BN25">AO5*$BH17*AU17*BB$24</f>
        <v>78.60910716009171</v>
      </c>
      <c r="BO17" s="20">
        <f aca="true" t="shared" si="23" ref="BO17:BO25">AP5*$BH17*AV17*BC$24</f>
        <v>5.316966125541517</v>
      </c>
      <c r="BQ17" s="20">
        <f>BL17+BM17</f>
        <v>183.40714218201634</v>
      </c>
      <c r="BR17" s="20">
        <f>BN17+BO17</f>
        <v>83.92607328563322</v>
      </c>
      <c r="BS17" s="10">
        <f>BQ17*3412+BR17*100000</f>
        <v>9018392.49768836</v>
      </c>
      <c r="BU17" s="11">
        <f aca="true" t="shared" si="24" ref="BU17:BU25">BQ17/N17</f>
        <v>0.02486539346285471</v>
      </c>
      <c r="BV17" s="11">
        <f aca="true" t="shared" si="25" ref="BV17:BV25">BR17/O17</f>
        <v>0.1252627959487063</v>
      </c>
      <c r="BW17" s="11">
        <f aca="true" t="shared" si="26" ref="BW17:BW25">BS17/P17</f>
        <v>0.09784848273628133</v>
      </c>
    </row>
    <row r="18" spans="1:75" ht="15">
      <c r="A18" s="33"/>
      <c r="B18" s="2" t="s">
        <v>33</v>
      </c>
      <c r="C18" s="36" t="s">
        <v>68</v>
      </c>
      <c r="D18" s="24">
        <v>11448.649472450177</v>
      </c>
      <c r="E18" s="24">
        <v>1193.27527</v>
      </c>
      <c r="F18" s="37">
        <v>158390319</v>
      </c>
      <c r="G18" s="4"/>
      <c r="H18" s="10">
        <v>2</v>
      </c>
      <c r="I18" s="11">
        <f t="shared" si="5"/>
        <v>0.35538634565594934</v>
      </c>
      <c r="J18" s="11">
        <f t="shared" si="6"/>
        <v>0.20783912702845964</v>
      </c>
      <c r="K18" s="11">
        <f t="shared" si="7"/>
        <v>0.2501673947383473</v>
      </c>
      <c r="L18" s="17"/>
      <c r="M18" s="10">
        <v>2</v>
      </c>
      <c r="N18" s="16">
        <v>7224</v>
      </c>
      <c r="O18" s="16">
        <v>708</v>
      </c>
      <c r="P18" s="14">
        <f aca="true" t="shared" si="27" ref="P18:P25">N18*3412+O18*100000</f>
        <v>95448288</v>
      </c>
      <c r="Q18" s="15"/>
      <c r="R18" s="10">
        <v>2</v>
      </c>
      <c r="S18" s="16">
        <f t="shared" si="8"/>
        <v>2567.310961018578</v>
      </c>
      <c r="T18" s="16">
        <f t="shared" si="9"/>
        <v>147.1501019361494</v>
      </c>
      <c r="U18" s="14">
        <f aca="true" t="shared" si="28" ref="U18:U25">S18*3412+T18*100000</f>
        <v>23474675.19261033</v>
      </c>
      <c r="Y18" s="10" t="s">
        <v>34</v>
      </c>
      <c r="Z18" s="10" t="s">
        <v>35</v>
      </c>
      <c r="AA18" s="10">
        <v>149910</v>
      </c>
      <c r="AB18" s="11">
        <f t="shared" si="10"/>
        <v>0.07125934770911013</v>
      </c>
      <c r="AC18" s="17"/>
      <c r="AD18" s="10" t="s">
        <v>34</v>
      </c>
      <c r="AE18" s="14">
        <f t="shared" si="11"/>
        <v>4656.689038981422</v>
      </c>
      <c r="AF18" s="14">
        <f t="shared" si="12"/>
        <v>560.8498980638506</v>
      </c>
      <c r="AG18" s="62"/>
      <c r="AH18" s="62"/>
      <c r="AI18" s="62"/>
      <c r="AJ18" s="62"/>
      <c r="AL18" s="33" t="s">
        <v>34</v>
      </c>
      <c r="AM18" s="24">
        <v>3238.1148886283704</v>
      </c>
      <c r="AN18" s="24">
        <v>2071.217467760844</v>
      </c>
      <c r="AO18" s="24">
        <v>921.93711</v>
      </c>
      <c r="AP18" s="37">
        <v>271.33816</v>
      </c>
      <c r="AR18" s="10">
        <v>2</v>
      </c>
      <c r="AS18" s="11">
        <f t="shared" si="13"/>
        <v>0.6022019146677056</v>
      </c>
      <c r="AT18" s="11">
        <f t="shared" si="14"/>
        <v>0.4050052679852823</v>
      </c>
      <c r="AU18" s="11">
        <f t="shared" si="15"/>
        <v>0.24970339085503293</v>
      </c>
      <c r="AV18" s="11">
        <f t="shared" si="16"/>
        <v>0.02252603910088057</v>
      </c>
      <c r="AW18" s="17"/>
      <c r="AZ18" s="71" t="s">
        <v>90</v>
      </c>
      <c r="BA18" s="2"/>
      <c r="BB18" s="2"/>
      <c r="BC18" s="2"/>
      <c r="BD18" s="38"/>
      <c r="BF18" s="10">
        <v>2</v>
      </c>
      <c r="BG18" s="18">
        <f t="shared" si="17"/>
        <v>0.4067457083201992</v>
      </c>
      <c r="BH18" s="18">
        <f t="shared" si="18"/>
        <v>0.4700088170467578</v>
      </c>
      <c r="BI18" s="19">
        <f t="shared" si="19"/>
        <v>0.45185993001759495</v>
      </c>
      <c r="BK18" s="10">
        <v>2</v>
      </c>
      <c r="BL18" s="20">
        <f t="shared" si="20"/>
        <v>1296.5192899747472</v>
      </c>
      <c r="BM18" s="20">
        <f t="shared" si="21"/>
        <v>89.15755114359517</v>
      </c>
      <c r="BN18" s="20">
        <f t="shared" si="22"/>
        <v>83.6127170237031</v>
      </c>
      <c r="BO18" s="20">
        <f t="shared" si="23"/>
        <v>6.543250256325832</v>
      </c>
      <c r="BQ18" s="20">
        <f aca="true" t="shared" si="29" ref="BQ18:BQ25">BL18+BM18</f>
        <v>1385.6768411183423</v>
      </c>
      <c r="BR18" s="20">
        <f aca="true" t="shared" si="30" ref="BR18:BR25">BN18+BO18</f>
        <v>90.15596728002893</v>
      </c>
      <c r="BS18" s="10">
        <f aca="true" t="shared" si="31" ref="BS18:BS25">BQ18*3412+BR18*100000</f>
        <v>13743526.109898677</v>
      </c>
      <c r="BU18" s="11">
        <f t="shared" si="24"/>
        <v>0.19181573105181926</v>
      </c>
      <c r="BV18" s="11">
        <f t="shared" si="25"/>
        <v>0.12733893683619907</v>
      </c>
      <c r="BW18" s="11">
        <f t="shared" si="26"/>
        <v>0.1439892364533419</v>
      </c>
    </row>
    <row r="19" spans="1:75" ht="15">
      <c r="A19" s="33"/>
      <c r="B19" s="2" t="s">
        <v>36</v>
      </c>
      <c r="C19" s="36" t="s">
        <v>69</v>
      </c>
      <c r="D19" s="24">
        <v>7694.119577960141</v>
      </c>
      <c r="E19" s="24">
        <v>924.9397799999999</v>
      </c>
      <c r="F19" s="37">
        <v>118746314</v>
      </c>
      <c r="G19" s="4"/>
      <c r="H19" s="10">
        <v>3</v>
      </c>
      <c r="I19" s="11">
        <f t="shared" si="5"/>
        <v>0.16079791075494748</v>
      </c>
      <c r="J19" s="11">
        <f t="shared" si="6"/>
        <v>0.20993198771349747</v>
      </c>
      <c r="K19" s="11">
        <f t="shared" si="7"/>
        <v>0.19957134518559946</v>
      </c>
      <c r="L19" s="17"/>
      <c r="M19" s="10">
        <v>3</v>
      </c>
      <c r="N19" s="16">
        <v>5863</v>
      </c>
      <c r="O19" s="16">
        <v>608</v>
      </c>
      <c r="P19" s="14">
        <f t="shared" si="27"/>
        <v>80804556</v>
      </c>
      <c r="Q19" s="15"/>
      <c r="R19" s="10">
        <v>3</v>
      </c>
      <c r="S19" s="16">
        <f t="shared" si="8"/>
        <v>942.7581507562571</v>
      </c>
      <c r="T19" s="16">
        <f t="shared" si="9"/>
        <v>127.63864852980646</v>
      </c>
      <c r="U19" s="14">
        <f t="shared" si="28"/>
        <v>15980555.663360994</v>
      </c>
      <c r="Y19" s="10" t="s">
        <v>37</v>
      </c>
      <c r="Z19" s="10" t="s">
        <v>38</v>
      </c>
      <c r="AA19" s="10">
        <v>498859</v>
      </c>
      <c r="AB19" s="11">
        <f t="shared" si="10"/>
        <v>0.23713139176051612</v>
      </c>
      <c r="AC19" s="17"/>
      <c r="AD19" s="10" t="s">
        <v>37</v>
      </c>
      <c r="AE19" s="14">
        <f t="shared" si="11"/>
        <v>4920.241849243743</v>
      </c>
      <c r="AF19" s="14">
        <f t="shared" si="12"/>
        <v>480.36135147019354</v>
      </c>
      <c r="AG19" s="62"/>
      <c r="AH19" s="62"/>
      <c r="AI19" s="62"/>
      <c r="AJ19" s="62"/>
      <c r="AL19" s="33" t="s">
        <v>37</v>
      </c>
      <c r="AM19" s="24">
        <v>426.08821805392733</v>
      </c>
      <c r="AN19" s="24">
        <v>1128.714243845252</v>
      </c>
      <c r="AO19" s="24">
        <v>653.93905</v>
      </c>
      <c r="AP19" s="37">
        <v>271.00073</v>
      </c>
      <c r="AR19" s="10">
        <v>3</v>
      </c>
      <c r="AS19" s="11">
        <f t="shared" si="13"/>
        <v>0.6923699196419352</v>
      </c>
      <c r="AT19" s="11">
        <f t="shared" si="14"/>
        <v>0.3134304863104082</v>
      </c>
      <c r="AU19" s="11">
        <f t="shared" si="15"/>
        <v>0.268086853774758</v>
      </c>
      <c r="AV19" s="11">
        <f t="shared" si="16"/>
        <v>0.02251795162587844</v>
      </c>
      <c r="AW19" s="17"/>
      <c r="AZ19" s="67">
        <v>0.24</v>
      </c>
      <c r="BA19" s="11">
        <v>0.03</v>
      </c>
      <c r="BB19" s="11">
        <v>0.46</v>
      </c>
      <c r="BC19" s="11">
        <v>0.46</v>
      </c>
      <c r="BD19" s="38"/>
      <c r="BF19" s="10">
        <v>3</v>
      </c>
      <c r="BG19" s="18">
        <f t="shared" si="17"/>
        <v>0.6394808138071846</v>
      </c>
      <c r="BH19" s="18">
        <f t="shared" si="18"/>
        <v>0.5193433798146228</v>
      </c>
      <c r="BI19" s="19">
        <f t="shared" si="19"/>
        <v>0.5446761241107231</v>
      </c>
      <c r="BK19" s="10">
        <v>3</v>
      </c>
      <c r="BL19" s="20">
        <f t="shared" si="20"/>
        <v>398.7684070203145</v>
      </c>
      <c r="BM19" s="20">
        <f t="shared" si="21"/>
        <v>51.23068305729456</v>
      </c>
      <c r="BN19" s="20">
        <f t="shared" si="22"/>
        <v>72.12426832758291</v>
      </c>
      <c r="BO19" s="20">
        <f t="shared" si="23"/>
        <v>7.21842030069259</v>
      </c>
      <c r="BQ19" s="20">
        <f t="shared" si="29"/>
        <v>449.9990900776091</v>
      </c>
      <c r="BR19" s="20">
        <f t="shared" si="30"/>
        <v>79.3426886282755</v>
      </c>
      <c r="BS19" s="10">
        <f t="shared" si="31"/>
        <v>9469665.758172352</v>
      </c>
      <c r="BU19" s="11">
        <f t="shared" si="24"/>
        <v>0.0767523605795001</v>
      </c>
      <c r="BV19" s="11">
        <f t="shared" si="25"/>
        <v>0.130497843138611</v>
      </c>
      <c r="BW19" s="11">
        <f t="shared" si="26"/>
        <v>0.11719222562366845</v>
      </c>
    </row>
    <row r="20" spans="1:75" ht="15" customHeight="1">
      <c r="A20" s="33"/>
      <c r="B20" s="2" t="s">
        <v>39</v>
      </c>
      <c r="C20" s="36" t="s">
        <v>70</v>
      </c>
      <c r="D20" s="24">
        <v>9109.544841735053</v>
      </c>
      <c r="E20" s="24">
        <v>936.19153</v>
      </c>
      <c r="F20" s="37">
        <v>124700920</v>
      </c>
      <c r="G20" s="4"/>
      <c r="H20" s="10">
        <v>4</v>
      </c>
      <c r="I20" s="11">
        <f t="shared" si="5"/>
        <v>0.293269277337976</v>
      </c>
      <c r="J20" s="11">
        <f t="shared" si="6"/>
        <v>0.2053193308687484</v>
      </c>
      <c r="K20" s="11">
        <f t="shared" si="7"/>
        <v>0.22922736881297817</v>
      </c>
      <c r="L20" s="17"/>
      <c r="M20" s="10">
        <v>4</v>
      </c>
      <c r="N20" s="16">
        <v>7485</v>
      </c>
      <c r="O20" s="16">
        <v>573</v>
      </c>
      <c r="P20" s="14">
        <f t="shared" si="27"/>
        <v>82838820</v>
      </c>
      <c r="Q20" s="15"/>
      <c r="R20" s="10">
        <v>4</v>
      </c>
      <c r="S20" s="16">
        <f t="shared" si="8"/>
        <v>2195.12054087475</v>
      </c>
      <c r="T20" s="16">
        <f t="shared" si="9"/>
        <v>117.64797658779284</v>
      </c>
      <c r="U20" s="14">
        <f t="shared" si="28"/>
        <v>19254548.94424393</v>
      </c>
      <c r="Y20" s="10" t="s">
        <v>40</v>
      </c>
      <c r="Z20" s="10" t="s">
        <v>41</v>
      </c>
      <c r="AA20" s="10">
        <v>263900</v>
      </c>
      <c r="AB20" s="11">
        <f t="shared" si="10"/>
        <v>0.1254442122635859</v>
      </c>
      <c r="AC20" s="17"/>
      <c r="AD20" s="10" t="s">
        <v>40</v>
      </c>
      <c r="AE20" s="14">
        <f t="shared" si="11"/>
        <v>5289.87945912525</v>
      </c>
      <c r="AF20" s="14">
        <f t="shared" si="12"/>
        <v>455.35202341220713</v>
      </c>
      <c r="AG20" s="62"/>
      <c r="AH20" s="62"/>
      <c r="AI20" s="62"/>
      <c r="AJ20" s="62"/>
      <c r="AL20" s="33" t="s">
        <v>40</v>
      </c>
      <c r="AM20" s="24">
        <v>1584.6858147713951</v>
      </c>
      <c r="AN20" s="24">
        <v>1385.5419109026964</v>
      </c>
      <c r="AO20" s="24">
        <v>668.28789</v>
      </c>
      <c r="AP20" s="37">
        <v>267.90364</v>
      </c>
      <c r="AR20" s="10">
        <v>4</v>
      </c>
      <c r="AS20" s="11">
        <f t="shared" si="13"/>
        <v>0.6450497220732946</v>
      </c>
      <c r="AT20" s="11">
        <f t="shared" si="14"/>
        <v>0.39386162106634126</v>
      </c>
      <c r="AU20" s="11">
        <f t="shared" si="15"/>
        <v>0.26076715795439964</v>
      </c>
      <c r="AV20" s="11">
        <f t="shared" si="16"/>
        <v>0.02240526199365456</v>
      </c>
      <c r="AW20" s="17"/>
      <c r="AZ20" s="96" t="s">
        <v>89</v>
      </c>
      <c r="BA20" s="97"/>
      <c r="BB20" s="97"/>
      <c r="BC20" s="97"/>
      <c r="BD20" s="98"/>
      <c r="BF20" s="10">
        <v>4</v>
      </c>
      <c r="BG20" s="18">
        <f t="shared" si="17"/>
        <v>0.580696352126163</v>
      </c>
      <c r="BH20" s="18">
        <f t="shared" si="18"/>
        <v>0.4863876769021903</v>
      </c>
      <c r="BI20" s="19">
        <f t="shared" si="19"/>
        <v>0.5120242517523375</v>
      </c>
      <c r="BK20" s="10">
        <v>4</v>
      </c>
      <c r="BL20" s="20">
        <f t="shared" si="20"/>
        <v>1087.4323445802308</v>
      </c>
      <c r="BM20" s="20">
        <f t="shared" si="21"/>
        <v>81.28352818399138</v>
      </c>
      <c r="BN20" s="20">
        <f t="shared" si="22"/>
        <v>66.48005551382778</v>
      </c>
      <c r="BO20" s="20">
        <f t="shared" si="23"/>
        <v>6.648893282470531</v>
      </c>
      <c r="BQ20" s="20">
        <f t="shared" si="29"/>
        <v>1168.7158727642222</v>
      </c>
      <c r="BR20" s="20">
        <f t="shared" si="30"/>
        <v>73.1289487962983</v>
      </c>
      <c r="BS20" s="10">
        <f t="shared" si="31"/>
        <v>11300553.437501356</v>
      </c>
      <c r="BU20" s="11">
        <f t="shared" si="24"/>
        <v>0.15614106516556076</v>
      </c>
      <c r="BV20" s="11">
        <f t="shared" si="25"/>
        <v>0.1276246924891768</v>
      </c>
      <c r="BW20" s="11">
        <f t="shared" si="26"/>
        <v>0.13641615654956646</v>
      </c>
    </row>
    <row r="21" spans="1:75" ht="15">
      <c r="A21" s="33"/>
      <c r="B21" s="2" t="s">
        <v>42</v>
      </c>
      <c r="C21" s="36" t="s">
        <v>71</v>
      </c>
      <c r="D21" s="24">
        <v>7769.1318874560375</v>
      </c>
      <c r="E21" s="24">
        <v>959.4398699999999</v>
      </c>
      <c r="F21" s="37">
        <v>122452265</v>
      </c>
      <c r="G21" s="4"/>
      <c r="H21" s="10">
        <v>5</v>
      </c>
      <c r="I21" s="11">
        <f t="shared" si="5"/>
        <v>0.21586780808154699</v>
      </c>
      <c r="J21" s="11">
        <f t="shared" si="6"/>
        <v>0.22924067849162424</v>
      </c>
      <c r="K21" s="11">
        <f t="shared" si="7"/>
        <v>0.2263845669046073</v>
      </c>
      <c r="L21" s="17"/>
      <c r="M21" s="10">
        <v>5</v>
      </c>
      <c r="N21" s="16">
        <v>7205</v>
      </c>
      <c r="O21" s="16">
        <v>599</v>
      </c>
      <c r="P21" s="14">
        <f t="shared" si="27"/>
        <v>84483460</v>
      </c>
      <c r="Q21" s="15"/>
      <c r="R21" s="10">
        <v>5</v>
      </c>
      <c r="S21" s="16">
        <f t="shared" si="8"/>
        <v>1555.327557227546</v>
      </c>
      <c r="T21" s="16">
        <f t="shared" si="9"/>
        <v>137.31516641648292</v>
      </c>
      <c r="U21" s="14">
        <f t="shared" si="28"/>
        <v>19038294.26690868</v>
      </c>
      <c r="Y21" s="10" t="s">
        <v>43</v>
      </c>
      <c r="Z21" s="10" t="s">
        <v>44</v>
      </c>
      <c r="AA21" s="10">
        <v>64841</v>
      </c>
      <c r="AB21" s="11">
        <f t="shared" si="10"/>
        <v>0.03082200897075852</v>
      </c>
      <c r="AC21" s="17"/>
      <c r="AD21" s="10" t="s">
        <v>43</v>
      </c>
      <c r="AE21" s="14">
        <f t="shared" si="11"/>
        <v>5649.672442772454</v>
      </c>
      <c r="AF21" s="14">
        <f t="shared" si="12"/>
        <v>461.68483358351705</v>
      </c>
      <c r="AG21" s="62"/>
      <c r="AH21" s="62"/>
      <c r="AI21" s="62"/>
      <c r="AJ21" s="62"/>
      <c r="AL21" s="33" t="s">
        <v>43</v>
      </c>
      <c r="AM21" s="24">
        <v>449.9557444314185</v>
      </c>
      <c r="AN21" s="24">
        <v>1179.8590269636577</v>
      </c>
      <c r="AO21" s="24">
        <v>688.94651</v>
      </c>
      <c r="AP21" s="37">
        <v>270.49336</v>
      </c>
      <c r="AR21" s="10">
        <v>5</v>
      </c>
      <c r="AS21" s="11">
        <f t="shared" si="13"/>
        <v>0.7655202696614113</v>
      </c>
      <c r="AT21" s="11">
        <f t="shared" si="14"/>
        <v>0.3621230604879466</v>
      </c>
      <c r="AU21" s="11">
        <f t="shared" si="15"/>
        <v>0.28833517755603033</v>
      </c>
      <c r="AV21" s="11">
        <f t="shared" si="16"/>
        <v>0.022505263784784926</v>
      </c>
      <c r="AW21" s="17"/>
      <c r="AZ21" s="96"/>
      <c r="BA21" s="97"/>
      <c r="BB21" s="97"/>
      <c r="BC21" s="97"/>
      <c r="BD21" s="98"/>
      <c r="BF21" s="10">
        <v>5</v>
      </c>
      <c r="BG21" s="18">
        <f t="shared" si="17"/>
        <v>0.7271948172091606</v>
      </c>
      <c r="BH21" s="18">
        <f t="shared" si="18"/>
        <v>0.48120246825214497</v>
      </c>
      <c r="BI21" s="19">
        <f t="shared" si="19"/>
        <v>0.5337402986975969</v>
      </c>
      <c r="BK21" s="10">
        <v>5</v>
      </c>
      <c r="BL21" s="20">
        <f t="shared" si="20"/>
        <v>694.6343740658431</v>
      </c>
      <c r="BM21" s="20">
        <f t="shared" si="21"/>
        <v>75.72897441054592</v>
      </c>
      <c r="BN21" s="20">
        <f t="shared" si="22"/>
        <v>77.87697261583443</v>
      </c>
      <c r="BO21" s="20">
        <f t="shared" si="23"/>
        <v>6.671924892532398</v>
      </c>
      <c r="BQ21" s="20">
        <f t="shared" si="29"/>
        <v>770.363348476389</v>
      </c>
      <c r="BR21" s="20">
        <f t="shared" si="30"/>
        <v>84.54889750836684</v>
      </c>
      <c r="BS21" s="10">
        <f t="shared" si="31"/>
        <v>11083369.495838122</v>
      </c>
      <c r="BU21" s="11">
        <f t="shared" si="24"/>
        <v>0.10692065905293394</v>
      </c>
      <c r="BV21" s="11">
        <f t="shared" si="25"/>
        <v>0.14115007931279938</v>
      </c>
      <c r="BW21" s="11">
        <f t="shared" si="26"/>
        <v>0.13118981509325164</v>
      </c>
    </row>
    <row r="22" spans="1:75" ht="15">
      <c r="A22" s="33"/>
      <c r="B22" s="2" t="s">
        <v>45</v>
      </c>
      <c r="C22" s="36" t="s">
        <v>72</v>
      </c>
      <c r="D22" s="24">
        <v>14849.161195779601</v>
      </c>
      <c r="E22" s="24">
        <v>1143.4162999999999</v>
      </c>
      <c r="F22" s="37">
        <v>165006968</v>
      </c>
      <c r="G22" s="4"/>
      <c r="H22" s="10">
        <v>11</v>
      </c>
      <c r="I22" s="11">
        <f t="shared" si="5"/>
        <v>0.29119221583292976</v>
      </c>
      <c r="J22" s="11">
        <f t="shared" si="6"/>
        <v>0.213786284442154</v>
      </c>
      <c r="K22" s="11">
        <f t="shared" si="7"/>
        <v>0.2392939828767973</v>
      </c>
      <c r="L22" s="17"/>
      <c r="M22" s="10">
        <v>11</v>
      </c>
      <c r="N22" s="16">
        <v>9581</v>
      </c>
      <c r="O22" s="16">
        <v>533</v>
      </c>
      <c r="P22" s="14">
        <f t="shared" si="27"/>
        <v>85990372</v>
      </c>
      <c r="Q22" s="15"/>
      <c r="R22" s="10">
        <v>11</v>
      </c>
      <c r="S22" s="16">
        <f t="shared" si="8"/>
        <v>2789.9126198953</v>
      </c>
      <c r="T22" s="16">
        <f t="shared" si="9"/>
        <v>113.94808960766808</v>
      </c>
      <c r="U22" s="14">
        <f t="shared" si="28"/>
        <v>20913990.819849573</v>
      </c>
      <c r="Y22" s="10" t="s">
        <v>46</v>
      </c>
      <c r="Z22" s="10" t="s">
        <v>47</v>
      </c>
      <c r="AA22" s="10">
        <v>154406</v>
      </c>
      <c r="AB22" s="11">
        <f t="shared" si="10"/>
        <v>0.07339651018859888</v>
      </c>
      <c r="AC22" s="17"/>
      <c r="AD22" s="10" t="s">
        <v>46</v>
      </c>
      <c r="AE22" s="14">
        <f t="shared" si="11"/>
        <v>6791.0873801047</v>
      </c>
      <c r="AF22" s="14">
        <f t="shared" si="12"/>
        <v>419.05191039233193</v>
      </c>
      <c r="AG22" s="62"/>
      <c r="AH22" s="62"/>
      <c r="AI22" s="62"/>
      <c r="AJ22" s="62"/>
      <c r="AL22" s="33" t="s">
        <v>46</v>
      </c>
      <c r="AM22" s="24">
        <v>6089.441383352872</v>
      </c>
      <c r="AN22" s="24">
        <v>2620.402696365768</v>
      </c>
      <c r="AO22" s="24">
        <v>879.71039</v>
      </c>
      <c r="AP22" s="37">
        <v>263.70591</v>
      </c>
      <c r="AR22" s="10">
        <v>11</v>
      </c>
      <c r="AS22" s="11">
        <f t="shared" si="13"/>
        <v>0.43636950673073943</v>
      </c>
      <c r="AT22" s="11">
        <f t="shared" si="14"/>
        <v>0.34591515111788573</v>
      </c>
      <c r="AU22" s="11">
        <f t="shared" si="15"/>
        <v>0.257401259254307</v>
      </c>
      <c r="AV22" s="11">
        <f t="shared" si="16"/>
        <v>0.022207190431505094</v>
      </c>
      <c r="AW22" s="17"/>
      <c r="AZ22" s="96"/>
      <c r="BA22" s="97"/>
      <c r="BB22" s="97"/>
      <c r="BC22" s="97"/>
      <c r="BD22" s="98"/>
      <c r="BF22" s="10">
        <v>11</v>
      </c>
      <c r="BG22" s="18">
        <f t="shared" si="17"/>
        <v>0.4573381142926005</v>
      </c>
      <c r="BH22" s="18">
        <f t="shared" si="18"/>
        <v>0.3664911112359794</v>
      </c>
      <c r="BI22" s="19">
        <f t="shared" si="19"/>
        <v>0.39642806717751805</v>
      </c>
      <c r="BK22" s="10">
        <v>11</v>
      </c>
      <c r="BL22" s="20">
        <f t="shared" si="20"/>
        <v>1402.035696473578</v>
      </c>
      <c r="BM22" s="20">
        <f t="shared" si="21"/>
        <v>98.53779278677628</v>
      </c>
      <c r="BN22" s="20">
        <f t="shared" si="22"/>
        <v>64.79376318763406</v>
      </c>
      <c r="BO22" s="20">
        <f t="shared" si="23"/>
        <v>4.886828520724861</v>
      </c>
      <c r="BQ22" s="20">
        <f t="shared" si="29"/>
        <v>1500.573489260354</v>
      </c>
      <c r="BR22" s="20">
        <f t="shared" si="30"/>
        <v>69.68059170835892</v>
      </c>
      <c r="BS22" s="10">
        <f t="shared" si="31"/>
        <v>12088015.916192219</v>
      </c>
      <c r="BU22" s="11">
        <f t="shared" si="24"/>
        <v>0.1566197149838591</v>
      </c>
      <c r="BV22" s="11">
        <f t="shared" si="25"/>
        <v>0.13073281746408802</v>
      </c>
      <c r="BW22" s="11">
        <f t="shared" si="26"/>
        <v>0.1405740623635425</v>
      </c>
    </row>
    <row r="23" spans="1:75" ht="15">
      <c r="A23" s="33"/>
      <c r="B23" s="2" t="s">
        <v>48</v>
      </c>
      <c r="C23" s="36" t="s">
        <v>73</v>
      </c>
      <c r="D23" s="24">
        <v>12633.756740914421</v>
      </c>
      <c r="E23" s="24">
        <v>1081.57991</v>
      </c>
      <c r="F23" s="37">
        <v>151264369</v>
      </c>
      <c r="G23" s="4"/>
      <c r="H23" s="10">
        <v>12</v>
      </c>
      <c r="I23" s="11">
        <f t="shared" si="5"/>
        <v>0.29958969828416415</v>
      </c>
      <c r="J23" s="11">
        <f t="shared" si="6"/>
        <v>0.2116446231746922</v>
      </c>
      <c r="K23" s="11">
        <f t="shared" si="7"/>
        <v>0.23887900934475712</v>
      </c>
      <c r="L23" s="17"/>
      <c r="M23" s="10">
        <v>12</v>
      </c>
      <c r="N23" s="16">
        <v>8602</v>
      </c>
      <c r="O23" s="16">
        <v>606</v>
      </c>
      <c r="P23" s="14">
        <f t="shared" si="27"/>
        <v>89950024</v>
      </c>
      <c r="Q23" s="15"/>
      <c r="R23" s="10">
        <v>12</v>
      </c>
      <c r="S23" s="16">
        <f t="shared" si="8"/>
        <v>2577.07058464038</v>
      </c>
      <c r="T23" s="16">
        <f t="shared" si="9"/>
        <v>128.25664164386347</v>
      </c>
      <c r="U23" s="14">
        <f t="shared" si="28"/>
        <v>21618628.999179322</v>
      </c>
      <c r="Y23" s="10" t="s">
        <v>49</v>
      </c>
      <c r="Z23" s="10" t="s">
        <v>50</v>
      </c>
      <c r="AA23" s="10">
        <v>533754</v>
      </c>
      <c r="AB23" s="11">
        <f t="shared" si="10"/>
        <v>0.25371864370040936</v>
      </c>
      <c r="AC23" s="17"/>
      <c r="AD23" s="10" t="s">
        <v>49</v>
      </c>
      <c r="AE23" s="14">
        <f t="shared" si="11"/>
        <v>6024.92941535962</v>
      </c>
      <c r="AF23" s="14">
        <f t="shared" si="12"/>
        <v>477.7433583561365</v>
      </c>
      <c r="AG23" s="62"/>
      <c r="AH23" s="62"/>
      <c r="AI23" s="62"/>
      <c r="AJ23" s="62"/>
      <c r="AL23" s="33" t="s">
        <v>49</v>
      </c>
      <c r="AM23" s="24">
        <v>4333.833528722157</v>
      </c>
      <c r="AN23" s="24">
        <v>2160.6060961313015</v>
      </c>
      <c r="AO23" s="24">
        <v>814.8875</v>
      </c>
      <c r="AP23" s="37">
        <v>266.69241</v>
      </c>
      <c r="AR23" s="10">
        <v>12</v>
      </c>
      <c r="AS23" s="11">
        <f t="shared" si="13"/>
        <v>0.49005494300852637</v>
      </c>
      <c r="AT23" s="11">
        <f t="shared" si="14"/>
        <v>0.36447261658739516</v>
      </c>
      <c r="AU23" s="11">
        <f t="shared" si="15"/>
        <v>0.2586248301334135</v>
      </c>
      <c r="AV23" s="11">
        <f t="shared" si="16"/>
        <v>0.02234512683096016</v>
      </c>
      <c r="AW23" s="17"/>
      <c r="AZ23" s="71" t="s">
        <v>91</v>
      </c>
      <c r="BA23" s="2"/>
      <c r="BB23" s="2"/>
      <c r="BC23" s="2"/>
      <c r="BD23" s="49"/>
      <c r="BF23" s="10">
        <v>12</v>
      </c>
      <c r="BG23" s="18">
        <f t="shared" si="17"/>
        <v>0.47689135851792097</v>
      </c>
      <c r="BH23" s="18">
        <f t="shared" si="18"/>
        <v>0.44170879464295576</v>
      </c>
      <c r="BI23" s="19">
        <f t="shared" si="19"/>
        <v>0.4526039531248954</v>
      </c>
      <c r="BK23" s="10">
        <v>12</v>
      </c>
      <c r="BL23" s="20">
        <f t="shared" si="20"/>
        <v>1291.5088073765014</v>
      </c>
      <c r="BM23" s="20">
        <f t="shared" si="21"/>
        <v>91.87293421158931</v>
      </c>
      <c r="BN23" s="20">
        <f t="shared" si="22"/>
        <v>72.80135498715114</v>
      </c>
      <c r="BO23" s="20">
        <f t="shared" si="23"/>
        <v>5.9943344502338896</v>
      </c>
      <c r="BQ23" s="20">
        <f t="shared" si="29"/>
        <v>1383.3817415880908</v>
      </c>
      <c r="BR23" s="20">
        <f t="shared" si="30"/>
        <v>78.79568943738504</v>
      </c>
      <c r="BS23" s="10">
        <f t="shared" si="31"/>
        <v>12599667.446037069</v>
      </c>
      <c r="BU23" s="11">
        <f t="shared" si="24"/>
        <v>0.16082094182609752</v>
      </c>
      <c r="BV23" s="11">
        <f t="shared" si="25"/>
        <v>0.13002589016070137</v>
      </c>
      <c r="BW23" s="11">
        <f t="shared" si="26"/>
        <v>0.14007408653984427</v>
      </c>
    </row>
    <row r="24" spans="1:75" ht="15">
      <c r="A24" s="33"/>
      <c r="B24" s="2" t="s">
        <v>51</v>
      </c>
      <c r="C24" s="36" t="s">
        <v>74</v>
      </c>
      <c r="D24" s="24">
        <v>17215.993552168813</v>
      </c>
      <c r="E24" s="24">
        <v>931.9202500000001</v>
      </c>
      <c r="F24" s="37">
        <v>151932995</v>
      </c>
      <c r="G24" s="4"/>
      <c r="H24" s="10">
        <v>13</v>
      </c>
      <c r="I24" s="11">
        <f t="shared" si="5"/>
        <v>0.32146947186315294</v>
      </c>
      <c r="J24" s="11">
        <f t="shared" si="6"/>
        <v>0.2039772341923427</v>
      </c>
      <c r="K24" s="11">
        <f t="shared" si="7"/>
        <v>0.25392448462165523</v>
      </c>
      <c r="L24" s="17"/>
      <c r="M24" s="10">
        <v>13</v>
      </c>
      <c r="N24" s="16">
        <v>9292</v>
      </c>
      <c r="O24" s="16">
        <v>513</v>
      </c>
      <c r="P24" s="14">
        <f t="shared" si="27"/>
        <v>83004304</v>
      </c>
      <c r="Q24" s="15"/>
      <c r="R24" s="10">
        <v>13</v>
      </c>
      <c r="S24" s="16">
        <f t="shared" si="8"/>
        <v>2987.094332552417</v>
      </c>
      <c r="T24" s="16">
        <f t="shared" si="9"/>
        <v>104.6403211406718</v>
      </c>
      <c r="U24" s="14">
        <f t="shared" si="28"/>
        <v>20655997.976736028</v>
      </c>
      <c r="Y24" s="10" t="s">
        <v>52</v>
      </c>
      <c r="Z24" s="10" t="s">
        <v>53</v>
      </c>
      <c r="AA24" s="10">
        <v>263702</v>
      </c>
      <c r="AB24" s="11">
        <f t="shared" si="10"/>
        <v>0.12535009345332374</v>
      </c>
      <c r="AC24" s="17"/>
      <c r="AD24" s="10" t="s">
        <v>52</v>
      </c>
      <c r="AE24" s="14">
        <f t="shared" si="11"/>
        <v>6304.905667447583</v>
      </c>
      <c r="AF24" s="14">
        <f t="shared" si="12"/>
        <v>408.3596788593282</v>
      </c>
      <c r="AG24" s="62"/>
      <c r="AH24" s="62"/>
      <c r="AI24" s="62"/>
      <c r="AJ24" s="62"/>
      <c r="AL24" s="33" t="s">
        <v>52</v>
      </c>
      <c r="AM24" s="24">
        <v>8279.802754982415</v>
      </c>
      <c r="AN24" s="24">
        <v>2796.87368112544</v>
      </c>
      <c r="AO24" s="24">
        <v>674.69833</v>
      </c>
      <c r="AP24" s="37">
        <v>257.22192</v>
      </c>
      <c r="AR24" s="10">
        <v>13</v>
      </c>
      <c r="AS24" s="11">
        <f t="shared" si="13"/>
        <v>0.4397618309954651</v>
      </c>
      <c r="AT24" s="11">
        <f t="shared" si="14"/>
        <v>0.3720638779298873</v>
      </c>
      <c r="AU24" s="11">
        <f t="shared" si="15"/>
        <v>0.25672310869989295</v>
      </c>
      <c r="AV24" s="11">
        <f t="shared" si="16"/>
        <v>0.02191692812569021</v>
      </c>
      <c r="AW24" s="17"/>
      <c r="AZ24" s="69">
        <f>AZ19/AZ16</f>
        <v>0.6502559074924648</v>
      </c>
      <c r="BA24" s="64">
        <f>BA19/BA16</f>
        <v>0.1554754778793675</v>
      </c>
      <c r="BB24" s="64">
        <f>BB19/BB16</f>
        <v>0.5797938151827907</v>
      </c>
      <c r="BC24" s="64">
        <f>BC19/BC16</f>
        <v>2.2263683194088473</v>
      </c>
      <c r="BD24" s="38"/>
      <c r="BF24" s="10">
        <v>13</v>
      </c>
      <c r="BG24" s="18">
        <f t="shared" si="17"/>
        <v>0.3662237470258179</v>
      </c>
      <c r="BH24" s="18">
        <f t="shared" si="18"/>
        <v>0.43819165734334903</v>
      </c>
      <c r="BI24" s="19">
        <f t="shared" si="19"/>
        <v>0.4075973022543313</v>
      </c>
      <c r="BK24" s="10">
        <v>13</v>
      </c>
      <c r="BL24" s="20">
        <f t="shared" si="20"/>
        <v>1547.7315562850608</v>
      </c>
      <c r="BM24" s="20">
        <f t="shared" si="21"/>
        <v>94.35899270320785</v>
      </c>
      <c r="BN24" s="20">
        <f t="shared" si="22"/>
        <v>59.205445140897346</v>
      </c>
      <c r="BO24" s="20">
        <f t="shared" si="23"/>
        <v>5.623064108664871</v>
      </c>
      <c r="BQ24" s="20">
        <f t="shared" si="29"/>
        <v>1642.0905489882687</v>
      </c>
      <c r="BR24" s="20">
        <f t="shared" si="30"/>
        <v>64.82850924956222</v>
      </c>
      <c r="BS24" s="10">
        <f t="shared" si="31"/>
        <v>12085663.878104195</v>
      </c>
      <c r="BU24" s="11">
        <f t="shared" si="24"/>
        <v>0.17672089420881065</v>
      </c>
      <c r="BV24" s="11">
        <f t="shared" si="25"/>
        <v>0.12637136305957547</v>
      </c>
      <c r="BW24" s="11">
        <f t="shared" si="26"/>
        <v>0.1456028578723363</v>
      </c>
    </row>
    <row r="25" spans="1:75" ht="15.75" thickBot="1">
      <c r="A25" s="39"/>
      <c r="B25" s="40" t="s">
        <v>54</v>
      </c>
      <c r="C25" s="41" t="s">
        <v>75</v>
      </c>
      <c r="D25" s="42">
        <v>10886.983001172333</v>
      </c>
      <c r="E25" s="42">
        <v>2230.37825</v>
      </c>
      <c r="F25" s="43">
        <v>260184211</v>
      </c>
      <c r="G25" s="4"/>
      <c r="H25" s="10">
        <v>16</v>
      </c>
      <c r="I25" s="11">
        <f t="shared" si="5"/>
        <v>0.2663920500680939</v>
      </c>
      <c r="J25" s="11">
        <f t="shared" si="6"/>
        <v>0.21990695634889154</v>
      </c>
      <c r="K25" s="11">
        <f t="shared" si="7"/>
        <v>0.2269008736594834</v>
      </c>
      <c r="L25" s="17"/>
      <c r="M25" s="10">
        <v>16</v>
      </c>
      <c r="N25" s="16">
        <v>6258</v>
      </c>
      <c r="O25" s="16">
        <v>557</v>
      </c>
      <c r="P25" s="14">
        <f t="shared" si="27"/>
        <v>77052296</v>
      </c>
      <c r="Q25" s="15"/>
      <c r="R25" s="10">
        <v>16</v>
      </c>
      <c r="S25" s="21">
        <f t="shared" si="8"/>
        <v>1667.0814493261316</v>
      </c>
      <c r="T25" s="21">
        <f t="shared" si="9"/>
        <v>122.48817468633258</v>
      </c>
      <c r="U25" s="22">
        <f t="shared" si="28"/>
        <v>17936899.37373402</v>
      </c>
      <c r="Y25" s="10" t="s">
        <v>55</v>
      </c>
      <c r="Z25" s="10" t="s">
        <v>56</v>
      </c>
      <c r="AA25" s="10">
        <v>151553</v>
      </c>
      <c r="AB25" s="11">
        <f t="shared" si="10"/>
        <v>0.07204034369527562</v>
      </c>
      <c r="AC25" s="17"/>
      <c r="AD25" s="10" t="s">
        <v>55</v>
      </c>
      <c r="AE25" s="14">
        <f t="shared" si="11"/>
        <v>4590.918550673869</v>
      </c>
      <c r="AF25" s="14">
        <f t="shared" si="12"/>
        <v>434.51182531366743</v>
      </c>
      <c r="AG25" s="62"/>
      <c r="AH25" s="62"/>
      <c r="AI25" s="62"/>
      <c r="AJ25" s="62"/>
      <c r="AL25" s="39" t="s">
        <v>55</v>
      </c>
      <c r="AM25" s="42">
        <v>1632.8012895662368</v>
      </c>
      <c r="AN25" s="42">
        <v>3114.8645955451348</v>
      </c>
      <c r="AO25" s="42">
        <v>1944.08029</v>
      </c>
      <c r="AP25" s="43">
        <v>286.29796</v>
      </c>
      <c r="AR25" s="10">
        <v>16</v>
      </c>
      <c r="AS25" s="11">
        <f t="shared" si="13"/>
        <v>0.6131984636576723</v>
      </c>
      <c r="AT25" s="11">
        <f t="shared" si="14"/>
        <v>0.30467455567491153</v>
      </c>
      <c r="AU25" s="11">
        <f t="shared" si="15"/>
        <v>0.24239024315003116</v>
      </c>
      <c r="AV25" s="11">
        <f t="shared" si="16"/>
        <v>0.023031972095164666</v>
      </c>
      <c r="AW25" s="17"/>
      <c r="AZ25" s="99" t="s">
        <v>92</v>
      </c>
      <c r="BA25" s="100"/>
      <c r="BB25" s="100"/>
      <c r="BC25" s="100"/>
      <c r="BD25" s="101"/>
      <c r="BF25" s="10">
        <v>16</v>
      </c>
      <c r="BG25" s="18">
        <f t="shared" si="17"/>
        <v>0.4216887773389109</v>
      </c>
      <c r="BH25" s="18">
        <f t="shared" si="18"/>
        <v>0.19481530781322287</v>
      </c>
      <c r="BI25" s="19">
        <f t="shared" si="19"/>
        <v>0.22894956804327715</v>
      </c>
      <c r="BK25" s="10">
        <v>16</v>
      </c>
      <c r="BL25" s="20">
        <f t="shared" si="20"/>
        <v>709.7780291119857</v>
      </c>
      <c r="BM25" s="20">
        <f t="shared" si="21"/>
        <v>89.48313279367396</v>
      </c>
      <c r="BN25" s="20">
        <f t="shared" si="22"/>
        <v>70.25551631426063</v>
      </c>
      <c r="BO25" s="20">
        <f t="shared" si="23"/>
        <v>2.9274475342559816</v>
      </c>
      <c r="BQ25" s="20">
        <f t="shared" si="29"/>
        <v>799.2611619056596</v>
      </c>
      <c r="BR25" s="20">
        <f t="shared" si="30"/>
        <v>73.18296384851661</v>
      </c>
      <c r="BS25" s="10">
        <f t="shared" si="31"/>
        <v>10045375.469273772</v>
      </c>
      <c r="BU25" s="11">
        <f t="shared" si="24"/>
        <v>0.12771830647262059</v>
      </c>
      <c r="BV25" s="11">
        <f t="shared" si="25"/>
        <v>0.13138772683755226</v>
      </c>
      <c r="BW25" s="11">
        <f t="shared" si="26"/>
        <v>0.13037087784215765</v>
      </c>
    </row>
    <row r="26" spans="13:56" ht="15.75" thickBot="1">
      <c r="M26" s="30"/>
      <c r="S26" s="4"/>
      <c r="T26" s="4"/>
      <c r="U26" s="27" t="s">
        <v>118</v>
      </c>
      <c r="Y26" s="10"/>
      <c r="Z26" s="23" t="s">
        <v>57</v>
      </c>
      <c r="AA26" s="23">
        <f>SUM(AA17:AA25)</f>
        <v>2103724</v>
      </c>
      <c r="AB26" s="10"/>
      <c r="AC26" s="2"/>
      <c r="AZ26" s="102"/>
      <c r="BA26" s="103"/>
      <c r="BB26" s="103"/>
      <c r="BC26" s="103"/>
      <c r="BD26" s="104"/>
    </row>
    <row r="27" spans="4:59" ht="15" customHeight="1">
      <c r="D27" s="4"/>
      <c r="E27" s="4"/>
      <c r="N27" s="30"/>
      <c r="O27" s="30"/>
      <c r="P27" s="26" t="s">
        <v>117</v>
      </c>
      <c r="R27" s="27"/>
      <c r="S27" s="20">
        <f>SUMPRODUCT(S17:S25,$AB17:$AB25)</f>
        <v>2089.797165170903</v>
      </c>
      <c r="T27" s="20">
        <f>SUMPRODUCT(T17:T25,$AB17:$AB25)</f>
        <v>124.0840305763579</v>
      </c>
      <c r="U27" s="20">
        <f>SUMPRODUCT(U17:U25,$AB17:$AB25)</f>
        <v>19538790.98519891</v>
      </c>
      <c r="AC27" s="2"/>
      <c r="AS27" s="87" t="s">
        <v>125</v>
      </c>
      <c r="AT27" s="87"/>
      <c r="AU27" s="87"/>
      <c r="AV27" s="88"/>
      <c r="BE27" s="50"/>
      <c r="BF27" s="50"/>
      <c r="BG27" s="2"/>
    </row>
    <row r="28" spans="4:75" ht="15" customHeight="1">
      <c r="D28" s="4"/>
      <c r="E28" s="4"/>
      <c r="N28" s="20">
        <f>SUMPRODUCT(N17:N25,$AB17:$AB25)</f>
        <v>7647.319675965098</v>
      </c>
      <c r="O28" s="20">
        <f>SUMPRODUCT(O17:O25,$AB17:$AB25)</f>
        <v>589.5354190949001</v>
      </c>
      <c r="P28" s="20">
        <f>SUMPRODUCT(P17:P25,$AB17:$AB25)</f>
        <v>85046196.64388295</v>
      </c>
      <c r="S28" s="11">
        <f>SUMPRODUCT(S17:S25,$AB17:$AB25)/N28</f>
        <v>0.2732718460480951</v>
      </c>
      <c r="T28" s="11">
        <f>SUMPRODUCT(T17:T25,$AB17:$AB25)/O28</f>
        <v>0.21047765165129723</v>
      </c>
      <c r="U28" s="12">
        <f>SUMPRODUCT(U17:U25,$AB17:$AB25)/P28</f>
        <v>0.22974326608648246</v>
      </c>
      <c r="X28" s="25"/>
      <c r="AC28" s="2"/>
      <c r="AD28" s="75" t="s">
        <v>117</v>
      </c>
      <c r="AE28" s="20">
        <f>SUMPRODUCT(AE17:AE25,$AB17:$AB25)</f>
        <v>5557.522510794195</v>
      </c>
      <c r="AF28" s="20">
        <f>SUMPRODUCT(AF17:AF25,$AB17:$AB25)</f>
        <v>465.45138851854244</v>
      </c>
      <c r="AG28" s="24"/>
      <c r="AH28" s="24"/>
      <c r="AI28" s="24"/>
      <c r="AJ28" s="24"/>
      <c r="AS28" s="11">
        <f>SUMPRODUCT(AS17:AS25,$AB17:$AB25)</f>
        <v>0.5769682603650342</v>
      </c>
      <c r="AT28" s="11">
        <f>SUMPRODUCT(AT17:AT25,$AB17:$AB25)</f>
        <v>0.35275652123625556</v>
      </c>
      <c r="AU28" s="11">
        <f>SUMPRODUCT(AU17:AU25,$AB17:$AB25)</f>
        <v>0.25971584093311173</v>
      </c>
      <c r="AV28" s="11">
        <f>SUMPRODUCT(AV17:AV25,$AB17:$AB25)</f>
        <v>0.022402274945060145</v>
      </c>
      <c r="AW28" s="17"/>
      <c r="BT28" s="26" t="s">
        <v>117</v>
      </c>
      <c r="BU28" s="11">
        <f>SUMPRODUCT(BU17:BU25,$AB17:$AB25)</f>
        <v>0.13867250085346314</v>
      </c>
      <c r="BV28" s="11">
        <f>SUMPRODUCT(BV17:BV25,$AB17:$AB25)</f>
        <v>0.12962826607197103</v>
      </c>
      <c r="BW28" s="11">
        <f>SUMPRODUCT(BW17:BW25,$AB17:$AB25)</f>
        <v>0.13376746100128686</v>
      </c>
    </row>
    <row r="29" spans="29:61" ht="15" customHeight="1">
      <c r="AC29" s="2"/>
      <c r="AD29" s="27" t="s">
        <v>123</v>
      </c>
      <c r="AE29" s="28">
        <f>MAX(AE17:AE25)</f>
        <v>6791.0873801047</v>
      </c>
      <c r="AF29" s="28">
        <f>MAX(AF17:AF25)</f>
        <v>560.8498980638506</v>
      </c>
      <c r="BE29" s="50"/>
      <c r="BF29" s="50"/>
      <c r="BG29" s="50"/>
      <c r="BH29" s="50"/>
      <c r="BI29" s="50"/>
    </row>
    <row r="30" spans="4:32" ht="15">
      <c r="D30" s="4"/>
      <c r="E30" s="4"/>
      <c r="M30" s="27" t="s">
        <v>121</v>
      </c>
      <c r="N30" s="28">
        <f>MAX(N17:N25)</f>
        <v>9581</v>
      </c>
      <c r="O30" s="28">
        <f>MAX(O17:O25)</f>
        <v>708</v>
      </c>
      <c r="R30" s="27" t="s">
        <v>119</v>
      </c>
      <c r="S30" s="28">
        <f>MAX(S17:S25)</f>
        <v>2987.094332552417</v>
      </c>
      <c r="T30" s="28">
        <f>MAX(T17:T25)</f>
        <v>147.1501019361494</v>
      </c>
      <c r="AC30" s="2"/>
      <c r="AD30" s="27" t="s">
        <v>124</v>
      </c>
      <c r="AE30" s="28">
        <f>MIN(AE17:AE25)</f>
        <v>4590.918550673869</v>
      </c>
      <c r="AF30" s="28">
        <f>MIN(AF17:AF25)</f>
        <v>408.3596788593282</v>
      </c>
    </row>
    <row r="31" spans="4:36" ht="15">
      <c r="D31" s="4"/>
      <c r="E31" s="4"/>
      <c r="M31" s="27" t="s">
        <v>122</v>
      </c>
      <c r="N31" s="28">
        <f>MIN(N17:N25)</f>
        <v>5863</v>
      </c>
      <c r="O31" s="28">
        <f>MIN(O17:O25)</f>
        <v>513</v>
      </c>
      <c r="R31" s="27" t="s">
        <v>120</v>
      </c>
      <c r="S31" s="28">
        <f>MIN(S17:S25)</f>
        <v>631.2227175923806</v>
      </c>
      <c r="T31" s="28">
        <f>MIN(T17:T25)</f>
        <v>104.6403211406718</v>
      </c>
      <c r="AC31" s="2"/>
      <c r="AG31" s="63"/>
      <c r="AH31" s="63"/>
      <c r="AI31" s="63"/>
      <c r="AJ31" s="63"/>
    </row>
    <row r="32" spans="29:36" ht="15">
      <c r="AC32" s="2"/>
      <c r="AG32" s="63"/>
      <c r="AH32" s="63"/>
      <c r="AI32" s="63"/>
      <c r="AJ32" s="63"/>
    </row>
    <row r="33" spans="29:49" ht="15">
      <c r="AC33" s="2"/>
      <c r="AR33" s="27"/>
      <c r="AS33" s="29"/>
      <c r="AT33" s="29"/>
      <c r="AU33" s="29"/>
      <c r="AV33" s="29"/>
      <c r="AW33" s="29"/>
    </row>
  </sheetData>
  <sheetProtection/>
  <mergeCells count="17">
    <mergeCell ref="BK4:BN12"/>
    <mergeCell ref="AZ20:BD22"/>
    <mergeCell ref="AZ25:BD26"/>
    <mergeCell ref="R14:U14"/>
    <mergeCell ref="Y14:AB14"/>
    <mergeCell ref="M3:U12"/>
    <mergeCell ref="BF4:BI12"/>
    <mergeCell ref="BF14:BI14"/>
    <mergeCell ref="BK14:BS14"/>
    <mergeCell ref="AS27:AV27"/>
    <mergeCell ref="AR4:AV12"/>
    <mergeCell ref="H3:L12"/>
    <mergeCell ref="H14:K14"/>
    <mergeCell ref="M14:P14"/>
    <mergeCell ref="Y3:AF12"/>
    <mergeCell ref="AD14:AF14"/>
    <mergeCell ref="AR14:AV14"/>
  </mergeCells>
  <printOptions/>
  <pageMargins left="0.7" right="0.7" top="0.75" bottom="0.75" header="0.3" footer="0.3"/>
  <pageSetup horizontalDpi="600" verticalDpi="600" orientation="landscape" r:id="rId1"/>
  <headerFooter alignWithMargins="0">
    <oddFooter>&amp;LPage &amp;P of &amp;N&amp;R&amp;A</oddFooter>
  </headerFooter>
</worksheet>
</file>

<file path=xl/worksheets/sheet2.xml><?xml version="1.0" encoding="utf-8"?>
<worksheet xmlns="http://schemas.openxmlformats.org/spreadsheetml/2006/main" xmlns:r="http://schemas.openxmlformats.org/officeDocument/2006/relationships">
  <dimension ref="A1:R51"/>
  <sheetViews>
    <sheetView view="pageBreakPreview" zoomScale="75" zoomScaleSheetLayoutView="75" zoomScalePageLayoutView="0" workbookViewId="0" topLeftCell="A1">
      <selection activeCell="G24" sqref="G24"/>
    </sheetView>
  </sheetViews>
  <sheetFormatPr defaultColWidth="9.140625" defaultRowHeight="15"/>
  <cols>
    <col min="1" max="1" width="13.28125" style="0" customWidth="1"/>
    <col min="2" max="2" width="26.8515625" style="0" customWidth="1"/>
    <col min="3" max="3" width="10.00390625" style="0" customWidth="1"/>
    <col min="4" max="4" width="13.57421875" style="0" bestFit="1" customWidth="1"/>
    <col min="5" max="5" width="13.140625" style="0" bestFit="1" customWidth="1"/>
    <col min="6" max="6" width="10.00390625" style="0" customWidth="1"/>
    <col min="7" max="7" width="11.140625" style="0" customWidth="1"/>
    <col min="8" max="8" width="12.7109375" style="0" bestFit="1" customWidth="1"/>
    <col min="9" max="9" width="13.421875" style="0" bestFit="1" customWidth="1"/>
    <col min="10" max="10" width="7.8515625" style="0" customWidth="1"/>
    <col min="11" max="12" width="10.00390625" style="0" customWidth="1"/>
    <col min="13" max="13" width="9.28125" style="0" customWidth="1"/>
    <col min="14" max="14" width="3.140625" style="0" customWidth="1"/>
    <col min="15" max="15" width="14.8515625" style="0" bestFit="1" customWidth="1"/>
    <col min="16" max="17" width="10.00390625" style="0" customWidth="1"/>
    <col min="18" max="18" width="13.421875" style="0" bestFit="1" customWidth="1"/>
  </cols>
  <sheetData>
    <row r="1" ht="15">
      <c r="A1" s="1" t="s">
        <v>94</v>
      </c>
    </row>
    <row r="2" ht="15">
      <c r="A2" t="s">
        <v>127</v>
      </c>
    </row>
    <row r="3" ht="15">
      <c r="A3" t="s">
        <v>95</v>
      </c>
    </row>
    <row r="4" ht="15">
      <c r="B4" s="1" t="s">
        <v>128</v>
      </c>
    </row>
    <row r="5" spans="1:18" s="85" customFormat="1" ht="30.75" thickBot="1">
      <c r="A5" s="105" t="s">
        <v>129</v>
      </c>
      <c r="B5" s="105"/>
      <c r="C5" s="84" t="s">
        <v>96</v>
      </c>
      <c r="D5" s="84" t="s">
        <v>0</v>
      </c>
      <c r="E5" s="84" t="s">
        <v>97</v>
      </c>
      <c r="F5" s="84" t="s">
        <v>98</v>
      </c>
      <c r="G5" s="84" t="s">
        <v>99</v>
      </c>
      <c r="H5" s="84" t="s">
        <v>100</v>
      </c>
      <c r="I5" s="84" t="s">
        <v>1</v>
      </c>
      <c r="J5" s="84" t="s">
        <v>101</v>
      </c>
      <c r="K5" s="84" t="s">
        <v>102</v>
      </c>
      <c r="L5" s="84" t="s">
        <v>103</v>
      </c>
      <c r="M5" s="84" t="s">
        <v>104</v>
      </c>
      <c r="N5" s="84"/>
      <c r="O5" s="84" t="s">
        <v>2</v>
      </c>
      <c r="P5" s="84" t="s">
        <v>105</v>
      </c>
      <c r="Q5" s="84" t="s">
        <v>106</v>
      </c>
      <c r="R5" s="84" t="s">
        <v>3</v>
      </c>
    </row>
    <row r="6" spans="1:18" ht="15">
      <c r="A6" s="32" t="s">
        <v>111</v>
      </c>
      <c r="B6" s="32" t="s">
        <v>112</v>
      </c>
      <c r="C6" s="76" t="s">
        <v>107</v>
      </c>
      <c r="D6" s="76" t="s">
        <v>107</v>
      </c>
      <c r="E6" s="76" t="s">
        <v>107</v>
      </c>
      <c r="F6" s="76" t="s">
        <v>107</v>
      </c>
      <c r="G6" s="76" t="s">
        <v>107</v>
      </c>
      <c r="H6" s="76" t="s">
        <v>107</v>
      </c>
      <c r="I6" s="76" t="s">
        <v>107</v>
      </c>
      <c r="J6" s="76" t="s">
        <v>107</v>
      </c>
      <c r="K6" s="76" t="s">
        <v>107</v>
      </c>
      <c r="L6" s="76" t="s">
        <v>107</v>
      </c>
      <c r="M6" s="76" t="s">
        <v>107</v>
      </c>
      <c r="N6" s="76"/>
      <c r="O6" s="76" t="s">
        <v>107</v>
      </c>
      <c r="P6" s="76" t="s">
        <v>107</v>
      </c>
      <c r="Q6" s="76" t="s">
        <v>107</v>
      </c>
      <c r="R6" s="76" t="s">
        <v>107</v>
      </c>
    </row>
    <row r="7" spans="1:18" ht="30">
      <c r="A7" s="2" t="s">
        <v>8</v>
      </c>
      <c r="B7" s="78" t="s">
        <v>58</v>
      </c>
      <c r="C7" s="76">
        <v>0</v>
      </c>
      <c r="D7" s="76">
        <v>770565</v>
      </c>
      <c r="E7" s="76">
        <v>5032985</v>
      </c>
      <c r="F7" s="76">
        <v>813220</v>
      </c>
      <c r="G7" s="76">
        <v>0</v>
      </c>
      <c r="H7" s="76">
        <v>15101145</v>
      </c>
      <c r="I7" s="76">
        <v>7792677</v>
      </c>
      <c r="J7" s="76">
        <v>0</v>
      </c>
      <c r="K7" s="76">
        <v>0</v>
      </c>
      <c r="L7" s="76">
        <v>0</v>
      </c>
      <c r="M7" s="76">
        <v>0</v>
      </c>
      <c r="N7" s="76"/>
      <c r="O7" s="76">
        <v>154341861</v>
      </c>
      <c r="P7" s="76">
        <v>0</v>
      </c>
      <c r="Q7" s="76">
        <v>0</v>
      </c>
      <c r="R7" s="76">
        <v>28575188</v>
      </c>
    </row>
    <row r="8" spans="1:18" ht="30">
      <c r="A8" s="2" t="s">
        <v>9</v>
      </c>
      <c r="B8" s="78" t="s">
        <v>59</v>
      </c>
      <c r="C8" s="76">
        <v>0</v>
      </c>
      <c r="D8" s="76">
        <v>27774010</v>
      </c>
      <c r="E8" s="76">
        <v>5032985</v>
      </c>
      <c r="F8" s="76">
        <v>813220</v>
      </c>
      <c r="G8" s="76">
        <v>0</v>
      </c>
      <c r="H8" s="76">
        <v>15101145</v>
      </c>
      <c r="I8" s="76">
        <v>11877406</v>
      </c>
      <c r="J8" s="76">
        <v>0</v>
      </c>
      <c r="K8" s="76">
        <v>0</v>
      </c>
      <c r="L8" s="76">
        <v>0</v>
      </c>
      <c r="M8" s="76">
        <v>0</v>
      </c>
      <c r="N8" s="76"/>
      <c r="O8" s="76">
        <v>122876353</v>
      </c>
      <c r="P8" s="76">
        <v>0</v>
      </c>
      <c r="Q8" s="76">
        <v>0</v>
      </c>
      <c r="R8" s="76">
        <v>27759119</v>
      </c>
    </row>
    <row r="9" spans="1:18" ht="30">
      <c r="A9" s="2" t="s">
        <v>10</v>
      </c>
      <c r="B9" s="78" t="s">
        <v>60</v>
      </c>
      <c r="C9" s="76">
        <v>0</v>
      </c>
      <c r="D9" s="76">
        <v>4725848</v>
      </c>
      <c r="E9" s="76">
        <v>5032985</v>
      </c>
      <c r="F9" s="76">
        <v>813220</v>
      </c>
      <c r="G9" s="76">
        <v>0</v>
      </c>
      <c r="H9" s="76">
        <v>15101145</v>
      </c>
      <c r="I9" s="76">
        <v>5609298</v>
      </c>
      <c r="J9" s="76">
        <v>0</v>
      </c>
      <c r="K9" s="76">
        <v>0</v>
      </c>
      <c r="L9" s="76">
        <v>0</v>
      </c>
      <c r="M9" s="76">
        <v>0</v>
      </c>
      <c r="N9" s="76"/>
      <c r="O9" s="76">
        <v>89346537</v>
      </c>
      <c r="P9" s="76">
        <v>0</v>
      </c>
      <c r="Q9" s="76">
        <v>0</v>
      </c>
      <c r="R9" s="76">
        <v>27724369</v>
      </c>
    </row>
    <row r="10" spans="1:18" ht="30">
      <c r="A10" s="2" t="s">
        <v>11</v>
      </c>
      <c r="B10" s="78" t="s">
        <v>61</v>
      </c>
      <c r="C10" s="76">
        <v>0</v>
      </c>
      <c r="D10" s="76">
        <v>15232973</v>
      </c>
      <c r="E10" s="76">
        <v>5032985</v>
      </c>
      <c r="F10" s="76">
        <v>813220</v>
      </c>
      <c r="G10" s="76">
        <v>0</v>
      </c>
      <c r="H10" s="76">
        <v>15101145</v>
      </c>
      <c r="I10" s="76">
        <v>7799323</v>
      </c>
      <c r="J10" s="76">
        <v>0</v>
      </c>
      <c r="K10" s="76">
        <v>0</v>
      </c>
      <c r="L10" s="76">
        <v>0</v>
      </c>
      <c r="M10" s="76">
        <v>0</v>
      </c>
      <c r="N10" s="76"/>
      <c r="O10" s="76">
        <v>90402895</v>
      </c>
      <c r="P10" s="76">
        <v>0</v>
      </c>
      <c r="Q10" s="76">
        <v>0</v>
      </c>
      <c r="R10" s="76">
        <v>27404366</v>
      </c>
    </row>
    <row r="11" spans="1:18" ht="30">
      <c r="A11" s="2" t="s">
        <v>12</v>
      </c>
      <c r="B11" s="78" t="s">
        <v>62</v>
      </c>
      <c r="C11" s="76">
        <v>0</v>
      </c>
      <c r="D11" s="76">
        <v>6547470</v>
      </c>
      <c r="E11" s="76">
        <v>5032985</v>
      </c>
      <c r="F11" s="76">
        <v>813220</v>
      </c>
      <c r="G11" s="76">
        <v>0</v>
      </c>
      <c r="H11" s="76">
        <v>15101145</v>
      </c>
      <c r="I11" s="76">
        <v>6311059</v>
      </c>
      <c r="J11" s="76">
        <v>0</v>
      </c>
      <c r="K11" s="76">
        <v>0</v>
      </c>
      <c r="L11" s="76">
        <v>0</v>
      </c>
      <c r="M11" s="76">
        <v>0</v>
      </c>
      <c r="N11" s="76"/>
      <c r="O11" s="76">
        <v>96807723</v>
      </c>
      <c r="P11" s="76">
        <v>0</v>
      </c>
      <c r="Q11" s="76">
        <v>0</v>
      </c>
      <c r="R11" s="76">
        <v>27672104</v>
      </c>
    </row>
    <row r="12" spans="1:18" ht="30">
      <c r="A12" s="2" t="s">
        <v>13</v>
      </c>
      <c r="B12" s="78" t="s">
        <v>63</v>
      </c>
      <c r="C12" s="76">
        <v>0</v>
      </c>
      <c r="D12" s="76">
        <v>36863112</v>
      </c>
      <c r="E12" s="76">
        <v>5032985</v>
      </c>
      <c r="F12" s="76">
        <v>813220</v>
      </c>
      <c r="G12" s="76">
        <v>0</v>
      </c>
      <c r="H12" s="76">
        <v>15101145</v>
      </c>
      <c r="I12" s="76">
        <v>13669196</v>
      </c>
      <c r="J12" s="76">
        <v>0</v>
      </c>
      <c r="K12" s="76">
        <v>0</v>
      </c>
      <c r="L12" s="76">
        <v>0</v>
      </c>
      <c r="M12" s="76">
        <v>0</v>
      </c>
      <c r="N12" s="76"/>
      <c r="O12" s="76">
        <v>118463760</v>
      </c>
      <c r="P12" s="76">
        <v>0</v>
      </c>
      <c r="Q12" s="76">
        <v>0</v>
      </c>
      <c r="R12" s="76">
        <v>26969508</v>
      </c>
    </row>
    <row r="13" spans="1:18" ht="30">
      <c r="A13" s="2" t="s">
        <v>14</v>
      </c>
      <c r="B13" s="78" t="s">
        <v>64</v>
      </c>
      <c r="C13" s="76">
        <v>0</v>
      </c>
      <c r="D13" s="76">
        <v>28997320</v>
      </c>
      <c r="E13" s="76">
        <v>5032985</v>
      </c>
      <c r="F13" s="76">
        <v>813220</v>
      </c>
      <c r="G13" s="76">
        <v>0</v>
      </c>
      <c r="H13" s="76">
        <v>15101145</v>
      </c>
      <c r="I13" s="76">
        <v>11599796</v>
      </c>
      <c r="J13" s="76">
        <v>0</v>
      </c>
      <c r="K13" s="76">
        <v>0</v>
      </c>
      <c r="L13" s="76">
        <v>0</v>
      </c>
      <c r="M13" s="76">
        <v>0</v>
      </c>
      <c r="N13" s="76"/>
      <c r="O13" s="76">
        <v>109915672</v>
      </c>
      <c r="P13" s="76">
        <v>0</v>
      </c>
      <c r="Q13" s="76">
        <v>0</v>
      </c>
      <c r="R13" s="76">
        <v>27278789</v>
      </c>
    </row>
    <row r="14" spans="1:18" ht="30">
      <c r="A14" s="2" t="s">
        <v>15</v>
      </c>
      <c r="B14" s="78" t="s">
        <v>65</v>
      </c>
      <c r="C14" s="76">
        <v>0</v>
      </c>
      <c r="D14" s="76">
        <v>50426209</v>
      </c>
      <c r="E14" s="76">
        <v>5032985</v>
      </c>
      <c r="F14" s="76">
        <v>813220</v>
      </c>
      <c r="G14" s="76">
        <v>0</v>
      </c>
      <c r="H14" s="76">
        <v>15101145</v>
      </c>
      <c r="I14" s="76">
        <v>15197299</v>
      </c>
      <c r="J14" s="76">
        <v>0</v>
      </c>
      <c r="K14" s="76">
        <v>0</v>
      </c>
      <c r="L14" s="76">
        <v>0</v>
      </c>
      <c r="M14" s="76">
        <v>0</v>
      </c>
      <c r="N14" s="76"/>
      <c r="O14" s="76">
        <v>90773484</v>
      </c>
      <c r="P14" s="76">
        <v>0</v>
      </c>
      <c r="Q14" s="76">
        <v>0</v>
      </c>
      <c r="R14" s="76">
        <v>26298576</v>
      </c>
    </row>
    <row r="15" spans="1:18" ht="30">
      <c r="A15" s="2" t="s">
        <v>16</v>
      </c>
      <c r="B15" s="78" t="s">
        <v>66</v>
      </c>
      <c r="C15" s="76">
        <v>0</v>
      </c>
      <c r="D15" s="76">
        <v>14403040</v>
      </c>
      <c r="E15" s="76">
        <v>5032985</v>
      </c>
      <c r="F15" s="76">
        <v>813220</v>
      </c>
      <c r="G15" s="76">
        <v>0</v>
      </c>
      <c r="H15" s="76">
        <v>15101145</v>
      </c>
      <c r="I15" s="76">
        <v>15284811</v>
      </c>
      <c r="J15" s="76">
        <v>0</v>
      </c>
      <c r="K15" s="76">
        <v>0</v>
      </c>
      <c r="L15" s="76">
        <v>0</v>
      </c>
      <c r="M15" s="76">
        <v>0</v>
      </c>
      <c r="N15" s="76"/>
      <c r="O15" s="76">
        <v>256607082</v>
      </c>
      <c r="P15" s="76">
        <v>0</v>
      </c>
      <c r="Q15" s="76">
        <v>0</v>
      </c>
      <c r="R15" s="76">
        <v>29304742</v>
      </c>
    </row>
    <row r="16" spans="1:18" ht="15">
      <c r="A16" s="2"/>
      <c r="B16" s="78"/>
      <c r="C16" s="76"/>
      <c r="D16" s="76"/>
      <c r="E16" s="76"/>
      <c r="F16" s="76"/>
      <c r="G16" s="76"/>
      <c r="H16" s="76"/>
      <c r="I16" s="76"/>
      <c r="J16" s="76"/>
      <c r="K16" s="76"/>
      <c r="L16" s="76"/>
      <c r="M16" s="76"/>
      <c r="N16" s="76"/>
      <c r="O16" s="76"/>
      <c r="P16" s="76"/>
      <c r="Q16" s="76"/>
      <c r="R16" s="76"/>
    </row>
    <row r="17" spans="1:18" ht="15.75" thickBot="1">
      <c r="A17" s="40"/>
      <c r="B17" s="86"/>
      <c r="C17" s="76"/>
      <c r="D17" s="76"/>
      <c r="E17" s="76"/>
      <c r="F17" s="76"/>
      <c r="G17" s="76"/>
      <c r="H17" s="76"/>
      <c r="I17" s="76"/>
      <c r="J17" s="76"/>
      <c r="K17" s="76"/>
      <c r="L17" s="76"/>
      <c r="M17" s="76"/>
      <c r="N17" s="76"/>
      <c r="O17" s="76"/>
      <c r="P17" s="76"/>
      <c r="Q17" s="76"/>
      <c r="R17" s="76"/>
    </row>
    <row r="18" spans="1:18" ht="15">
      <c r="A18" s="2" t="s">
        <v>111</v>
      </c>
      <c r="B18" s="79" t="s">
        <v>112</v>
      </c>
      <c r="C18" s="76" t="s">
        <v>107</v>
      </c>
      <c r="D18" s="76" t="s">
        <v>107</v>
      </c>
      <c r="E18" s="76" t="s">
        <v>107</v>
      </c>
      <c r="F18" s="76" t="s">
        <v>107</v>
      </c>
      <c r="G18" s="76" t="s">
        <v>107</v>
      </c>
      <c r="H18" s="76" t="s">
        <v>107</v>
      </c>
      <c r="I18" s="76" t="s">
        <v>107</v>
      </c>
      <c r="J18" s="76" t="s">
        <v>107</v>
      </c>
      <c r="K18" s="76" t="s">
        <v>107</v>
      </c>
      <c r="L18" s="76" t="s">
        <v>107</v>
      </c>
      <c r="M18" s="76" t="s">
        <v>107</v>
      </c>
      <c r="N18" s="76"/>
      <c r="O18" s="76" t="s">
        <v>107</v>
      </c>
      <c r="P18" s="76" t="s">
        <v>107</v>
      </c>
      <c r="Q18" s="76" t="s">
        <v>107</v>
      </c>
      <c r="R18" s="76" t="s">
        <v>107</v>
      </c>
    </row>
    <row r="19" spans="1:18" ht="30">
      <c r="A19" s="2" t="s">
        <v>30</v>
      </c>
      <c r="B19" s="78" t="s">
        <v>67</v>
      </c>
      <c r="C19" s="76">
        <v>0</v>
      </c>
      <c r="D19" s="76">
        <v>81075</v>
      </c>
      <c r="E19" s="76">
        <v>5032985</v>
      </c>
      <c r="F19" s="76">
        <v>813220</v>
      </c>
      <c r="G19" s="76">
        <v>0</v>
      </c>
      <c r="H19" s="76">
        <v>15101145</v>
      </c>
      <c r="I19" s="76">
        <v>5956712</v>
      </c>
      <c r="J19" s="76">
        <v>0</v>
      </c>
      <c r="K19" s="76">
        <v>0</v>
      </c>
      <c r="L19" s="76">
        <v>0</v>
      </c>
      <c r="M19" s="76">
        <v>0</v>
      </c>
      <c r="N19" s="76"/>
      <c r="O19" s="76">
        <v>117326783</v>
      </c>
      <c r="P19" s="76">
        <v>0</v>
      </c>
      <c r="Q19" s="76">
        <v>0</v>
      </c>
      <c r="R19" s="76">
        <v>27923190</v>
      </c>
    </row>
    <row r="20" spans="1:18" ht="30">
      <c r="A20" s="2" t="s">
        <v>33</v>
      </c>
      <c r="B20" s="78" t="s">
        <v>68</v>
      </c>
      <c r="C20" s="76">
        <v>0</v>
      </c>
      <c r="D20" s="76">
        <v>11048448</v>
      </c>
      <c r="E20" s="76">
        <v>5032985</v>
      </c>
      <c r="F20" s="76">
        <v>813220</v>
      </c>
      <c r="G20" s="76">
        <v>0</v>
      </c>
      <c r="H20" s="76">
        <v>15101145</v>
      </c>
      <c r="I20" s="76">
        <v>7066994</v>
      </c>
      <c r="J20" s="76">
        <v>0</v>
      </c>
      <c r="K20" s="76">
        <v>0</v>
      </c>
      <c r="L20" s="76">
        <v>0</v>
      </c>
      <c r="M20" s="76">
        <v>0</v>
      </c>
      <c r="N20" s="76"/>
      <c r="O20" s="76">
        <v>92193711</v>
      </c>
      <c r="P20" s="76">
        <v>0</v>
      </c>
      <c r="Q20" s="76">
        <v>0</v>
      </c>
      <c r="R20" s="76">
        <v>27133816</v>
      </c>
    </row>
    <row r="21" spans="1:18" ht="30">
      <c r="A21" s="2" t="s">
        <v>36</v>
      </c>
      <c r="B21" s="78" t="s">
        <v>69</v>
      </c>
      <c r="C21" s="76">
        <v>0</v>
      </c>
      <c r="D21" s="76">
        <v>1453813</v>
      </c>
      <c r="E21" s="76">
        <v>5032985</v>
      </c>
      <c r="F21" s="76">
        <v>813220</v>
      </c>
      <c r="G21" s="76">
        <v>0</v>
      </c>
      <c r="H21" s="76">
        <v>15101145</v>
      </c>
      <c r="I21" s="76">
        <v>3851173</v>
      </c>
      <c r="J21" s="76">
        <v>0</v>
      </c>
      <c r="K21" s="76">
        <v>0</v>
      </c>
      <c r="L21" s="76">
        <v>0</v>
      </c>
      <c r="M21" s="76">
        <v>0</v>
      </c>
      <c r="N21" s="76"/>
      <c r="O21" s="76">
        <v>65393905</v>
      </c>
      <c r="P21" s="76">
        <v>0</v>
      </c>
      <c r="Q21" s="76">
        <v>0</v>
      </c>
      <c r="R21" s="76">
        <v>27100073</v>
      </c>
    </row>
    <row r="22" spans="1:18" ht="30">
      <c r="A22" s="2" t="s">
        <v>39</v>
      </c>
      <c r="B22" s="78" t="s">
        <v>70</v>
      </c>
      <c r="C22" s="76">
        <v>0</v>
      </c>
      <c r="D22" s="76">
        <v>5406948</v>
      </c>
      <c r="E22" s="76">
        <v>5032985</v>
      </c>
      <c r="F22" s="76">
        <v>813220</v>
      </c>
      <c r="G22" s="76">
        <v>0</v>
      </c>
      <c r="H22" s="76">
        <v>15101145</v>
      </c>
      <c r="I22" s="76">
        <v>4727469</v>
      </c>
      <c r="J22" s="76">
        <v>0</v>
      </c>
      <c r="K22" s="76">
        <v>0</v>
      </c>
      <c r="L22" s="76">
        <v>0</v>
      </c>
      <c r="M22" s="76">
        <v>0</v>
      </c>
      <c r="N22" s="76"/>
      <c r="O22" s="76">
        <v>66828789</v>
      </c>
      <c r="P22" s="76">
        <v>0</v>
      </c>
      <c r="Q22" s="76">
        <v>0</v>
      </c>
      <c r="R22" s="76">
        <v>26790364</v>
      </c>
    </row>
    <row r="23" spans="1:18" ht="30">
      <c r="A23" s="2" t="s">
        <v>42</v>
      </c>
      <c r="B23" s="78" t="s">
        <v>71</v>
      </c>
      <c r="C23" s="76">
        <v>0</v>
      </c>
      <c r="D23" s="76">
        <v>1535249</v>
      </c>
      <c r="E23" s="76">
        <v>5032985</v>
      </c>
      <c r="F23" s="76">
        <v>813220</v>
      </c>
      <c r="G23" s="76">
        <v>0</v>
      </c>
      <c r="H23" s="76">
        <v>15101145</v>
      </c>
      <c r="I23" s="76">
        <v>4025679</v>
      </c>
      <c r="J23" s="76">
        <v>0</v>
      </c>
      <c r="K23" s="76">
        <v>0</v>
      </c>
      <c r="L23" s="76">
        <v>0</v>
      </c>
      <c r="M23" s="76">
        <v>0</v>
      </c>
      <c r="N23" s="76"/>
      <c r="O23" s="76">
        <v>68894651</v>
      </c>
      <c r="P23" s="76">
        <v>0</v>
      </c>
      <c r="Q23" s="76">
        <v>0</v>
      </c>
      <c r="R23" s="76">
        <v>27049336</v>
      </c>
    </row>
    <row r="24" spans="1:18" ht="30">
      <c r="A24" s="2" t="s">
        <v>45</v>
      </c>
      <c r="B24" s="78" t="s">
        <v>72</v>
      </c>
      <c r="C24" s="76">
        <v>0</v>
      </c>
      <c r="D24" s="76">
        <v>20777174</v>
      </c>
      <c r="E24" s="76">
        <v>5032985</v>
      </c>
      <c r="F24" s="76">
        <v>813220</v>
      </c>
      <c r="G24" s="76">
        <v>0</v>
      </c>
      <c r="H24" s="76">
        <v>15101145</v>
      </c>
      <c r="I24" s="76">
        <v>8940814</v>
      </c>
      <c r="J24" s="76">
        <v>0</v>
      </c>
      <c r="K24" s="76">
        <v>0</v>
      </c>
      <c r="L24" s="76">
        <v>0</v>
      </c>
      <c r="M24" s="76">
        <v>0</v>
      </c>
      <c r="N24" s="76"/>
      <c r="O24" s="76">
        <v>87971039</v>
      </c>
      <c r="P24" s="76">
        <v>0</v>
      </c>
      <c r="Q24" s="76">
        <v>0</v>
      </c>
      <c r="R24" s="76">
        <v>26370591</v>
      </c>
    </row>
    <row r="25" spans="1:18" ht="30">
      <c r="A25" s="2" t="s">
        <v>48</v>
      </c>
      <c r="B25" s="78" t="s">
        <v>73</v>
      </c>
      <c r="C25" s="76">
        <v>0</v>
      </c>
      <c r="D25" s="76">
        <v>14787040</v>
      </c>
      <c r="E25" s="76">
        <v>5032985</v>
      </c>
      <c r="F25" s="76">
        <v>813220</v>
      </c>
      <c r="G25" s="76">
        <v>0</v>
      </c>
      <c r="H25" s="76">
        <v>15101145</v>
      </c>
      <c r="I25" s="76">
        <v>7371988</v>
      </c>
      <c r="J25" s="76">
        <v>0</v>
      </c>
      <c r="K25" s="76">
        <v>0</v>
      </c>
      <c r="L25" s="76">
        <v>0</v>
      </c>
      <c r="M25" s="76">
        <v>0</v>
      </c>
      <c r="N25" s="76"/>
      <c r="O25" s="76">
        <v>81488750</v>
      </c>
      <c r="P25" s="76">
        <v>0</v>
      </c>
      <c r="Q25" s="76">
        <v>0</v>
      </c>
      <c r="R25" s="76">
        <v>26669241</v>
      </c>
    </row>
    <row r="26" spans="1:18" ht="30">
      <c r="A26" s="2" t="s">
        <v>51</v>
      </c>
      <c r="B26" s="78" t="s">
        <v>74</v>
      </c>
      <c r="C26" s="76">
        <v>0</v>
      </c>
      <c r="D26" s="76">
        <v>28250687</v>
      </c>
      <c r="E26" s="76">
        <v>5032985</v>
      </c>
      <c r="F26" s="76">
        <v>813220</v>
      </c>
      <c r="G26" s="76">
        <v>0</v>
      </c>
      <c r="H26" s="76">
        <v>15101145</v>
      </c>
      <c r="I26" s="76">
        <v>9542933</v>
      </c>
      <c r="J26" s="76">
        <v>0</v>
      </c>
      <c r="K26" s="76">
        <v>0</v>
      </c>
      <c r="L26" s="76">
        <v>0</v>
      </c>
      <c r="M26" s="76">
        <v>0</v>
      </c>
      <c r="N26" s="76"/>
      <c r="O26" s="76">
        <v>67469833</v>
      </c>
      <c r="P26" s="76">
        <v>0</v>
      </c>
      <c r="Q26" s="76">
        <v>0</v>
      </c>
      <c r="R26" s="76">
        <v>25722192</v>
      </c>
    </row>
    <row r="27" spans="1:18" ht="30.75" thickBot="1">
      <c r="A27" s="40" t="s">
        <v>54</v>
      </c>
      <c r="B27" s="81" t="s">
        <v>75</v>
      </c>
      <c r="C27" s="76">
        <v>0</v>
      </c>
      <c r="D27" s="76">
        <v>5571118</v>
      </c>
      <c r="E27" s="76">
        <v>5032985</v>
      </c>
      <c r="F27" s="76">
        <v>813220</v>
      </c>
      <c r="G27" s="76">
        <v>0</v>
      </c>
      <c r="H27" s="76">
        <v>15101145</v>
      </c>
      <c r="I27" s="76">
        <v>10627918</v>
      </c>
      <c r="J27" s="76">
        <v>0</v>
      </c>
      <c r="K27" s="76">
        <v>0</v>
      </c>
      <c r="L27" s="76">
        <v>0</v>
      </c>
      <c r="M27" s="76">
        <v>0</v>
      </c>
      <c r="N27" s="76"/>
      <c r="O27" s="76">
        <v>194408029</v>
      </c>
      <c r="P27" s="76">
        <v>0</v>
      </c>
      <c r="Q27" s="76">
        <v>0</v>
      </c>
      <c r="R27" s="76">
        <v>28629796</v>
      </c>
    </row>
    <row r="28" spans="2:18" ht="15">
      <c r="B28" s="82"/>
      <c r="C28" s="76"/>
      <c r="D28" s="76"/>
      <c r="E28" s="76"/>
      <c r="F28" s="76"/>
      <c r="G28" s="76"/>
      <c r="H28" s="76"/>
      <c r="I28" s="76"/>
      <c r="J28" s="76"/>
      <c r="K28" s="76"/>
      <c r="L28" s="76"/>
      <c r="M28" s="76"/>
      <c r="N28" s="76"/>
      <c r="O28" s="76"/>
      <c r="P28" s="76"/>
      <c r="Q28" s="76"/>
      <c r="R28" s="76"/>
    </row>
    <row r="29" spans="1:18" ht="15.75" thickBot="1">
      <c r="A29" s="73" t="s">
        <v>108</v>
      </c>
      <c r="B29" s="83"/>
      <c r="C29" s="77" t="s">
        <v>96</v>
      </c>
      <c r="D29" s="77" t="s">
        <v>0</v>
      </c>
      <c r="E29" s="77" t="s">
        <v>97</v>
      </c>
      <c r="F29" s="77" t="s">
        <v>98</v>
      </c>
      <c r="G29" s="77" t="s">
        <v>99</v>
      </c>
      <c r="H29" s="77" t="s">
        <v>100</v>
      </c>
      <c r="I29" s="77" t="s">
        <v>1</v>
      </c>
      <c r="J29" s="77" t="s">
        <v>101</v>
      </c>
      <c r="K29" s="77" t="s">
        <v>102</v>
      </c>
      <c r="L29" s="77" t="s">
        <v>103</v>
      </c>
      <c r="M29" s="77" t="s">
        <v>104</v>
      </c>
      <c r="N29" s="77"/>
      <c r="O29" s="77" t="s">
        <v>2</v>
      </c>
      <c r="P29" s="77" t="s">
        <v>105</v>
      </c>
      <c r="Q29" s="77" t="s">
        <v>106</v>
      </c>
      <c r="R29" s="77" t="s">
        <v>3</v>
      </c>
    </row>
    <row r="30" spans="1:18" ht="15">
      <c r="A30" s="32" t="s">
        <v>111</v>
      </c>
      <c r="B30" s="80" t="s">
        <v>112</v>
      </c>
      <c r="C30" s="76" t="s">
        <v>4</v>
      </c>
      <c r="D30" s="76" t="s">
        <v>4</v>
      </c>
      <c r="E30" s="76" t="s">
        <v>4</v>
      </c>
      <c r="F30" s="76" t="s">
        <v>4</v>
      </c>
      <c r="G30" s="76" t="s">
        <v>4</v>
      </c>
      <c r="H30" s="76" t="s">
        <v>4</v>
      </c>
      <c r="I30" s="76" t="s">
        <v>4</v>
      </c>
      <c r="J30" s="76" t="s">
        <v>4</v>
      </c>
      <c r="K30" s="76" t="s">
        <v>4</v>
      </c>
      <c r="L30" s="76" t="s">
        <v>4</v>
      </c>
      <c r="M30" s="76" t="s">
        <v>4</v>
      </c>
      <c r="N30" s="76" t="s">
        <v>4</v>
      </c>
      <c r="O30" s="76" t="s">
        <v>5</v>
      </c>
      <c r="P30" s="76" t="s">
        <v>5</v>
      </c>
      <c r="Q30" s="76" t="s">
        <v>5</v>
      </c>
      <c r="R30" s="76" t="s">
        <v>5</v>
      </c>
    </row>
    <row r="31" spans="1:18" ht="30">
      <c r="A31" s="2" t="s">
        <v>8</v>
      </c>
      <c r="B31" s="78" t="s">
        <v>58</v>
      </c>
      <c r="C31" s="76">
        <v>0</v>
      </c>
      <c r="D31" s="76">
        <v>225.8396834701055</v>
      </c>
      <c r="E31" s="76">
        <v>1475.083528722157</v>
      </c>
      <c r="F31" s="76">
        <v>238.3411488862837</v>
      </c>
      <c r="G31" s="76">
        <v>0</v>
      </c>
      <c r="H31" s="76">
        <v>4425.892438452521</v>
      </c>
      <c r="I31" s="76">
        <v>2283.9029894490036</v>
      </c>
      <c r="J31" s="76">
        <v>0</v>
      </c>
      <c r="K31" s="76">
        <v>0</v>
      </c>
      <c r="L31" s="76">
        <v>0</v>
      </c>
      <c r="M31" s="76">
        <v>0</v>
      </c>
      <c r="N31" s="76"/>
      <c r="O31" s="76">
        <v>1543.41861</v>
      </c>
      <c r="P31" s="76">
        <v>0</v>
      </c>
      <c r="Q31" s="76">
        <v>0</v>
      </c>
      <c r="R31" s="76">
        <v>285.75188</v>
      </c>
    </row>
    <row r="32" spans="1:18" ht="30">
      <c r="A32" s="2" t="s">
        <v>9</v>
      </c>
      <c r="B32" s="78" t="s">
        <v>59</v>
      </c>
      <c r="C32" s="76">
        <v>0</v>
      </c>
      <c r="D32" s="76">
        <v>8140.096717467761</v>
      </c>
      <c r="E32" s="76">
        <v>1475.083528722157</v>
      </c>
      <c r="F32" s="76">
        <v>238.3411488862837</v>
      </c>
      <c r="G32" s="76">
        <v>0</v>
      </c>
      <c r="H32" s="76">
        <v>4425.892438452521</v>
      </c>
      <c r="I32" s="76">
        <v>3481.0685814771396</v>
      </c>
      <c r="J32" s="76">
        <v>0</v>
      </c>
      <c r="K32" s="76">
        <v>0</v>
      </c>
      <c r="L32" s="76">
        <v>0</v>
      </c>
      <c r="M32" s="76">
        <v>0</v>
      </c>
      <c r="N32" s="76"/>
      <c r="O32" s="76">
        <v>1228.76353</v>
      </c>
      <c r="P32" s="76">
        <v>0</v>
      </c>
      <c r="Q32" s="76">
        <v>0</v>
      </c>
      <c r="R32" s="76">
        <v>277.59119</v>
      </c>
    </row>
    <row r="33" spans="1:18" ht="30">
      <c r="A33" s="2" t="s">
        <v>10</v>
      </c>
      <c r="B33" s="78" t="s">
        <v>60</v>
      </c>
      <c r="C33" s="76">
        <v>0</v>
      </c>
      <c r="D33" s="76">
        <v>1385.0668229777257</v>
      </c>
      <c r="E33" s="76">
        <v>1475.083528722157</v>
      </c>
      <c r="F33" s="76">
        <v>238.3411488862837</v>
      </c>
      <c r="G33" s="76">
        <v>0</v>
      </c>
      <c r="H33" s="76">
        <v>4425.892438452521</v>
      </c>
      <c r="I33" s="76">
        <v>1643.9912075029308</v>
      </c>
      <c r="J33" s="76">
        <v>0</v>
      </c>
      <c r="K33" s="76">
        <v>0</v>
      </c>
      <c r="L33" s="76">
        <v>0</v>
      </c>
      <c r="M33" s="76">
        <v>0</v>
      </c>
      <c r="N33" s="76"/>
      <c r="O33" s="76">
        <v>893.46537</v>
      </c>
      <c r="P33" s="76">
        <v>0</v>
      </c>
      <c r="Q33" s="76">
        <v>0</v>
      </c>
      <c r="R33" s="76">
        <v>277.24369</v>
      </c>
    </row>
    <row r="34" spans="1:18" ht="30">
      <c r="A34" s="2" t="s">
        <v>11</v>
      </c>
      <c r="B34" s="78" t="s">
        <v>61</v>
      </c>
      <c r="C34" s="76">
        <v>0</v>
      </c>
      <c r="D34" s="76">
        <v>4464.529015240329</v>
      </c>
      <c r="E34" s="76">
        <v>1475.083528722157</v>
      </c>
      <c r="F34" s="76">
        <v>238.3411488862837</v>
      </c>
      <c r="G34" s="76">
        <v>0</v>
      </c>
      <c r="H34" s="76">
        <v>4425.892438452521</v>
      </c>
      <c r="I34" s="76">
        <v>2285.85082063306</v>
      </c>
      <c r="J34" s="76">
        <v>0</v>
      </c>
      <c r="K34" s="76">
        <v>0</v>
      </c>
      <c r="L34" s="76">
        <v>0</v>
      </c>
      <c r="M34" s="76">
        <v>0</v>
      </c>
      <c r="N34" s="76"/>
      <c r="O34" s="76">
        <v>904.02895</v>
      </c>
      <c r="P34" s="76">
        <v>0</v>
      </c>
      <c r="Q34" s="76">
        <v>0</v>
      </c>
      <c r="R34" s="76">
        <v>274.04366</v>
      </c>
    </row>
    <row r="35" spans="1:18" ht="30">
      <c r="A35" s="2" t="s">
        <v>12</v>
      </c>
      <c r="B35" s="78" t="s">
        <v>62</v>
      </c>
      <c r="C35" s="76">
        <v>0</v>
      </c>
      <c r="D35" s="76">
        <v>1918.9536928487692</v>
      </c>
      <c r="E35" s="76">
        <v>1475.083528722157</v>
      </c>
      <c r="F35" s="76">
        <v>238.3411488862837</v>
      </c>
      <c r="G35" s="76">
        <v>0</v>
      </c>
      <c r="H35" s="76">
        <v>4425.892438452521</v>
      </c>
      <c r="I35" s="76">
        <v>1849.665592028136</v>
      </c>
      <c r="J35" s="76">
        <v>0</v>
      </c>
      <c r="K35" s="76">
        <v>0</v>
      </c>
      <c r="L35" s="76">
        <v>0</v>
      </c>
      <c r="M35" s="76">
        <v>0</v>
      </c>
      <c r="N35" s="76"/>
      <c r="O35" s="76">
        <v>968.07723</v>
      </c>
      <c r="P35" s="76">
        <v>0</v>
      </c>
      <c r="Q35" s="76">
        <v>0</v>
      </c>
      <c r="R35" s="76">
        <v>276.72104</v>
      </c>
    </row>
    <row r="36" spans="1:18" ht="30">
      <c r="A36" s="2" t="s">
        <v>13</v>
      </c>
      <c r="B36" s="78" t="s">
        <v>63</v>
      </c>
      <c r="C36" s="76">
        <v>0</v>
      </c>
      <c r="D36" s="76">
        <v>10803.960140679954</v>
      </c>
      <c r="E36" s="76">
        <v>1475.083528722157</v>
      </c>
      <c r="F36" s="76">
        <v>238.3411488862837</v>
      </c>
      <c r="G36" s="76">
        <v>0</v>
      </c>
      <c r="H36" s="76">
        <v>4425.892438452521</v>
      </c>
      <c r="I36" s="76">
        <v>4006.2121922626025</v>
      </c>
      <c r="J36" s="76">
        <v>0</v>
      </c>
      <c r="K36" s="76">
        <v>0</v>
      </c>
      <c r="L36" s="76">
        <v>0</v>
      </c>
      <c r="M36" s="76">
        <v>0</v>
      </c>
      <c r="N36" s="76"/>
      <c r="O36" s="76">
        <v>1184.6376</v>
      </c>
      <c r="P36" s="76">
        <v>0</v>
      </c>
      <c r="Q36" s="76">
        <v>0</v>
      </c>
      <c r="R36" s="76">
        <v>269.69508</v>
      </c>
    </row>
    <row r="37" spans="1:18" ht="30">
      <c r="A37" s="2" t="s">
        <v>14</v>
      </c>
      <c r="B37" s="78" t="s">
        <v>64</v>
      </c>
      <c r="C37" s="76">
        <v>0</v>
      </c>
      <c r="D37" s="76">
        <v>8498.62837045721</v>
      </c>
      <c r="E37" s="76">
        <v>1475.083528722157</v>
      </c>
      <c r="F37" s="76">
        <v>238.3411488862837</v>
      </c>
      <c r="G37" s="76">
        <v>0</v>
      </c>
      <c r="H37" s="76">
        <v>4425.892438452521</v>
      </c>
      <c r="I37" s="76">
        <v>3399.7057444314187</v>
      </c>
      <c r="J37" s="76">
        <v>0</v>
      </c>
      <c r="K37" s="76">
        <v>0</v>
      </c>
      <c r="L37" s="76">
        <v>0</v>
      </c>
      <c r="M37" s="76">
        <v>0</v>
      </c>
      <c r="N37" s="76"/>
      <c r="O37" s="76">
        <v>1099.15672</v>
      </c>
      <c r="P37" s="76">
        <v>0</v>
      </c>
      <c r="Q37" s="76">
        <v>0</v>
      </c>
      <c r="R37" s="76">
        <v>272.78789</v>
      </c>
    </row>
    <row r="38" spans="1:18" ht="30">
      <c r="A38" s="2" t="s">
        <v>15</v>
      </c>
      <c r="B38" s="78" t="s">
        <v>65</v>
      </c>
      <c r="C38" s="76">
        <v>0</v>
      </c>
      <c r="D38" s="76">
        <v>14779.076494724502</v>
      </c>
      <c r="E38" s="76">
        <v>1475.083528722157</v>
      </c>
      <c r="F38" s="76">
        <v>238.3411488862837</v>
      </c>
      <c r="G38" s="76">
        <v>0</v>
      </c>
      <c r="H38" s="76">
        <v>4425.892438452521</v>
      </c>
      <c r="I38" s="76">
        <v>4454.073563892145</v>
      </c>
      <c r="J38" s="76">
        <v>0</v>
      </c>
      <c r="K38" s="76">
        <v>0</v>
      </c>
      <c r="L38" s="76">
        <v>0</v>
      </c>
      <c r="M38" s="76">
        <v>0</v>
      </c>
      <c r="N38" s="76"/>
      <c r="O38" s="76">
        <v>907.73484</v>
      </c>
      <c r="P38" s="76">
        <v>0</v>
      </c>
      <c r="Q38" s="76">
        <v>0</v>
      </c>
      <c r="R38" s="76">
        <v>262.98576</v>
      </c>
    </row>
    <row r="39" spans="1:18" ht="30">
      <c r="A39" s="2" t="s">
        <v>16</v>
      </c>
      <c r="B39" s="78" t="s">
        <v>66</v>
      </c>
      <c r="C39" s="76">
        <v>0</v>
      </c>
      <c r="D39" s="76">
        <v>4221.289566236811</v>
      </c>
      <c r="E39" s="76">
        <v>1475.083528722157</v>
      </c>
      <c r="F39" s="76">
        <v>238.3411488862837</v>
      </c>
      <c r="G39" s="76">
        <v>0</v>
      </c>
      <c r="H39" s="76">
        <v>4425.892438452521</v>
      </c>
      <c r="I39" s="76">
        <v>4479.721864009379</v>
      </c>
      <c r="J39" s="76">
        <v>0</v>
      </c>
      <c r="K39" s="76">
        <v>0</v>
      </c>
      <c r="L39" s="76">
        <v>0</v>
      </c>
      <c r="M39" s="76">
        <v>0</v>
      </c>
      <c r="N39" s="76"/>
      <c r="O39" s="76">
        <v>2566.07082</v>
      </c>
      <c r="P39" s="76">
        <v>0</v>
      </c>
      <c r="Q39" s="76">
        <v>0</v>
      </c>
      <c r="R39" s="76">
        <v>293.04742</v>
      </c>
    </row>
    <row r="40" spans="1:18" ht="15">
      <c r="A40" s="2"/>
      <c r="B40" s="78"/>
      <c r="C40" s="76"/>
      <c r="D40" s="76"/>
      <c r="E40" s="76"/>
      <c r="F40" s="76"/>
      <c r="G40" s="76"/>
      <c r="H40" s="76"/>
      <c r="I40" s="76"/>
      <c r="J40" s="76"/>
      <c r="K40" s="76"/>
      <c r="L40" s="76"/>
      <c r="M40" s="76"/>
      <c r="N40" s="76"/>
      <c r="O40" s="76"/>
      <c r="P40" s="76"/>
      <c r="Q40" s="76"/>
      <c r="R40" s="76"/>
    </row>
    <row r="41" spans="1:18" ht="15.75" thickBot="1">
      <c r="A41" s="2"/>
      <c r="B41" s="79"/>
      <c r="C41" s="76"/>
      <c r="D41" s="76"/>
      <c r="E41" s="76"/>
      <c r="F41" s="76"/>
      <c r="G41" s="76"/>
      <c r="H41" s="76"/>
      <c r="I41" s="76"/>
      <c r="J41" s="76"/>
      <c r="K41" s="76"/>
      <c r="L41" s="76"/>
      <c r="M41" s="76"/>
      <c r="N41" s="76"/>
      <c r="O41" s="76"/>
      <c r="P41" s="76"/>
      <c r="Q41" s="76"/>
      <c r="R41" s="76"/>
    </row>
    <row r="42" spans="1:18" ht="15">
      <c r="A42" s="32" t="s">
        <v>111</v>
      </c>
      <c r="B42" s="80" t="s">
        <v>112</v>
      </c>
      <c r="C42" s="76" t="s">
        <v>4</v>
      </c>
      <c r="D42" s="76" t="s">
        <v>4</v>
      </c>
      <c r="E42" s="76" t="s">
        <v>4</v>
      </c>
      <c r="F42" s="76" t="s">
        <v>4</v>
      </c>
      <c r="G42" s="76" t="s">
        <v>4</v>
      </c>
      <c r="H42" s="76" t="s">
        <v>4</v>
      </c>
      <c r="I42" s="76" t="s">
        <v>4</v>
      </c>
      <c r="J42" s="76" t="s">
        <v>4</v>
      </c>
      <c r="K42" s="76" t="s">
        <v>4</v>
      </c>
      <c r="L42" s="76" t="s">
        <v>4</v>
      </c>
      <c r="M42" s="76" t="s">
        <v>4</v>
      </c>
      <c r="N42" s="76" t="s">
        <v>4</v>
      </c>
      <c r="O42" s="76" t="s">
        <v>5</v>
      </c>
      <c r="P42" s="76" t="s">
        <v>5</v>
      </c>
      <c r="Q42" s="76" t="s">
        <v>5</v>
      </c>
      <c r="R42" s="76" t="s">
        <v>5</v>
      </c>
    </row>
    <row r="43" spans="1:18" ht="30">
      <c r="A43" s="2" t="s">
        <v>30</v>
      </c>
      <c r="B43" s="78" t="s">
        <v>67</v>
      </c>
      <c r="C43" s="76">
        <v>0</v>
      </c>
      <c r="D43" s="76">
        <v>23.761723329425557</v>
      </c>
      <c r="E43" s="76">
        <v>1475.083528722157</v>
      </c>
      <c r="F43" s="76">
        <v>238.3411488862837</v>
      </c>
      <c r="G43" s="76">
        <v>0</v>
      </c>
      <c r="H43" s="76">
        <v>4425.892438452521</v>
      </c>
      <c r="I43" s="76">
        <v>1745.8124267291912</v>
      </c>
      <c r="J43" s="76">
        <v>0</v>
      </c>
      <c r="K43" s="76">
        <v>0</v>
      </c>
      <c r="L43" s="76">
        <v>0</v>
      </c>
      <c r="M43" s="76">
        <v>0</v>
      </c>
      <c r="N43" s="76"/>
      <c r="O43" s="76">
        <v>1173.26783</v>
      </c>
      <c r="P43" s="76">
        <v>0</v>
      </c>
      <c r="Q43" s="76">
        <v>0</v>
      </c>
      <c r="R43" s="76">
        <v>279.2319</v>
      </c>
    </row>
    <row r="44" spans="1:18" ht="30">
      <c r="A44" s="2" t="s">
        <v>33</v>
      </c>
      <c r="B44" s="78" t="s">
        <v>68</v>
      </c>
      <c r="C44" s="76">
        <v>0</v>
      </c>
      <c r="D44" s="76">
        <v>3238.1148886283704</v>
      </c>
      <c r="E44" s="76">
        <v>1475.083528722157</v>
      </c>
      <c r="F44" s="76">
        <v>238.3411488862837</v>
      </c>
      <c r="G44" s="76">
        <v>0</v>
      </c>
      <c r="H44" s="76">
        <v>4425.892438452521</v>
      </c>
      <c r="I44" s="76">
        <v>2071.217467760844</v>
      </c>
      <c r="J44" s="76">
        <v>0</v>
      </c>
      <c r="K44" s="76">
        <v>0</v>
      </c>
      <c r="L44" s="76">
        <v>0</v>
      </c>
      <c r="M44" s="76">
        <v>0</v>
      </c>
      <c r="N44" s="76"/>
      <c r="O44" s="76">
        <v>921.93711</v>
      </c>
      <c r="P44" s="76">
        <v>0</v>
      </c>
      <c r="Q44" s="76">
        <v>0</v>
      </c>
      <c r="R44" s="76">
        <v>271.33816</v>
      </c>
    </row>
    <row r="45" spans="1:18" ht="30">
      <c r="A45" s="2" t="s">
        <v>36</v>
      </c>
      <c r="B45" s="78" t="s">
        <v>69</v>
      </c>
      <c r="C45" s="76">
        <v>0</v>
      </c>
      <c r="D45" s="76">
        <v>426.08821805392733</v>
      </c>
      <c r="E45" s="76">
        <v>1475.083528722157</v>
      </c>
      <c r="F45" s="76">
        <v>238.3411488862837</v>
      </c>
      <c r="G45" s="76">
        <v>0</v>
      </c>
      <c r="H45" s="76">
        <v>4425.892438452521</v>
      </c>
      <c r="I45" s="76">
        <v>1128.714243845252</v>
      </c>
      <c r="J45" s="76">
        <v>0</v>
      </c>
      <c r="K45" s="76">
        <v>0</v>
      </c>
      <c r="L45" s="76">
        <v>0</v>
      </c>
      <c r="M45" s="76">
        <v>0</v>
      </c>
      <c r="N45" s="76"/>
      <c r="O45" s="76">
        <v>653.93905</v>
      </c>
      <c r="P45" s="76">
        <v>0</v>
      </c>
      <c r="Q45" s="76">
        <v>0</v>
      </c>
      <c r="R45" s="76">
        <v>271.00073</v>
      </c>
    </row>
    <row r="46" spans="1:18" ht="30">
      <c r="A46" s="2" t="s">
        <v>39</v>
      </c>
      <c r="B46" s="78" t="s">
        <v>70</v>
      </c>
      <c r="C46" s="76">
        <v>0</v>
      </c>
      <c r="D46" s="76">
        <v>1584.6858147713951</v>
      </c>
      <c r="E46" s="76">
        <v>1475.083528722157</v>
      </c>
      <c r="F46" s="76">
        <v>238.3411488862837</v>
      </c>
      <c r="G46" s="76">
        <v>0</v>
      </c>
      <c r="H46" s="76">
        <v>4425.892438452521</v>
      </c>
      <c r="I46" s="76">
        <v>1385.5419109026964</v>
      </c>
      <c r="J46" s="76">
        <v>0</v>
      </c>
      <c r="K46" s="76">
        <v>0</v>
      </c>
      <c r="L46" s="76">
        <v>0</v>
      </c>
      <c r="M46" s="76">
        <v>0</v>
      </c>
      <c r="N46" s="76"/>
      <c r="O46" s="76">
        <v>668.28789</v>
      </c>
      <c r="P46" s="76">
        <v>0</v>
      </c>
      <c r="Q46" s="76">
        <v>0</v>
      </c>
      <c r="R46" s="76">
        <v>267.90364</v>
      </c>
    </row>
    <row r="47" spans="1:18" ht="30">
      <c r="A47" s="2" t="s">
        <v>42</v>
      </c>
      <c r="B47" s="78" t="s">
        <v>71</v>
      </c>
      <c r="C47" s="76">
        <v>0</v>
      </c>
      <c r="D47" s="76">
        <v>449.9557444314185</v>
      </c>
      <c r="E47" s="76">
        <v>1475.083528722157</v>
      </c>
      <c r="F47" s="76">
        <v>238.3411488862837</v>
      </c>
      <c r="G47" s="76">
        <v>0</v>
      </c>
      <c r="H47" s="76">
        <v>4425.892438452521</v>
      </c>
      <c r="I47" s="76">
        <v>1179.8590269636577</v>
      </c>
      <c r="J47" s="76">
        <v>0</v>
      </c>
      <c r="K47" s="76">
        <v>0</v>
      </c>
      <c r="L47" s="76">
        <v>0</v>
      </c>
      <c r="M47" s="76">
        <v>0</v>
      </c>
      <c r="N47" s="76"/>
      <c r="O47" s="76">
        <v>688.94651</v>
      </c>
      <c r="P47" s="76">
        <v>0</v>
      </c>
      <c r="Q47" s="76">
        <v>0</v>
      </c>
      <c r="R47" s="76">
        <v>270.49336</v>
      </c>
    </row>
    <row r="48" spans="1:18" ht="30">
      <c r="A48" s="2" t="s">
        <v>45</v>
      </c>
      <c r="B48" s="78" t="s">
        <v>72</v>
      </c>
      <c r="C48" s="76">
        <v>0</v>
      </c>
      <c r="D48" s="76">
        <v>6089.441383352872</v>
      </c>
      <c r="E48" s="76">
        <v>1475.083528722157</v>
      </c>
      <c r="F48" s="76">
        <v>238.3411488862837</v>
      </c>
      <c r="G48" s="76">
        <v>0</v>
      </c>
      <c r="H48" s="76">
        <v>4425.892438452521</v>
      </c>
      <c r="I48" s="76">
        <v>2620.402696365768</v>
      </c>
      <c r="J48" s="76">
        <v>0</v>
      </c>
      <c r="K48" s="76">
        <v>0</v>
      </c>
      <c r="L48" s="76">
        <v>0</v>
      </c>
      <c r="M48" s="76">
        <v>0</v>
      </c>
      <c r="N48" s="76"/>
      <c r="O48" s="76">
        <v>879.71039</v>
      </c>
      <c r="P48" s="76">
        <v>0</v>
      </c>
      <c r="Q48" s="76">
        <v>0</v>
      </c>
      <c r="R48" s="76">
        <v>263.70591</v>
      </c>
    </row>
    <row r="49" spans="1:18" ht="30">
      <c r="A49" s="2" t="s">
        <v>48</v>
      </c>
      <c r="B49" s="78" t="s">
        <v>73</v>
      </c>
      <c r="C49" s="76">
        <v>0</v>
      </c>
      <c r="D49" s="76">
        <v>4333.833528722157</v>
      </c>
      <c r="E49" s="76">
        <v>1475.083528722157</v>
      </c>
      <c r="F49" s="76">
        <v>238.3411488862837</v>
      </c>
      <c r="G49" s="76">
        <v>0</v>
      </c>
      <c r="H49" s="76">
        <v>4425.892438452521</v>
      </c>
      <c r="I49" s="76">
        <v>2160.6060961313015</v>
      </c>
      <c r="J49" s="76">
        <v>0</v>
      </c>
      <c r="K49" s="76">
        <v>0</v>
      </c>
      <c r="L49" s="76">
        <v>0</v>
      </c>
      <c r="M49" s="76">
        <v>0</v>
      </c>
      <c r="N49" s="76"/>
      <c r="O49" s="76">
        <v>814.8875</v>
      </c>
      <c r="P49" s="76">
        <v>0</v>
      </c>
      <c r="Q49" s="76">
        <v>0</v>
      </c>
      <c r="R49" s="76">
        <v>266.69241</v>
      </c>
    </row>
    <row r="50" spans="1:18" ht="30">
      <c r="A50" s="2" t="s">
        <v>51</v>
      </c>
      <c r="B50" s="78" t="s">
        <v>74</v>
      </c>
      <c r="C50" s="76">
        <v>0</v>
      </c>
      <c r="D50" s="76">
        <v>8279.802754982415</v>
      </c>
      <c r="E50" s="76">
        <v>1475.083528722157</v>
      </c>
      <c r="F50" s="76">
        <v>238.3411488862837</v>
      </c>
      <c r="G50" s="76">
        <v>0</v>
      </c>
      <c r="H50" s="76">
        <v>4425.892438452521</v>
      </c>
      <c r="I50" s="76">
        <v>2796.87368112544</v>
      </c>
      <c r="J50" s="76">
        <v>0</v>
      </c>
      <c r="K50" s="76">
        <v>0</v>
      </c>
      <c r="L50" s="76">
        <v>0</v>
      </c>
      <c r="M50" s="76">
        <v>0</v>
      </c>
      <c r="N50" s="76"/>
      <c r="O50" s="76">
        <v>674.69833</v>
      </c>
      <c r="P50" s="76">
        <v>0</v>
      </c>
      <c r="Q50" s="76">
        <v>0</v>
      </c>
      <c r="R50" s="76">
        <v>257.22192</v>
      </c>
    </row>
    <row r="51" spans="1:18" ht="30.75" thickBot="1">
      <c r="A51" s="40" t="s">
        <v>54</v>
      </c>
      <c r="B51" s="81" t="s">
        <v>75</v>
      </c>
      <c r="C51" s="76">
        <v>0</v>
      </c>
      <c r="D51" s="76">
        <v>1632.8012895662368</v>
      </c>
      <c r="E51" s="76">
        <v>1475.083528722157</v>
      </c>
      <c r="F51" s="76">
        <v>238.3411488862837</v>
      </c>
      <c r="G51" s="76">
        <v>0</v>
      </c>
      <c r="H51" s="76">
        <v>4425.892438452521</v>
      </c>
      <c r="I51" s="76">
        <v>3114.8645955451348</v>
      </c>
      <c r="J51" s="76">
        <v>0</v>
      </c>
      <c r="K51" s="76">
        <v>0</v>
      </c>
      <c r="L51" s="76">
        <v>0</v>
      </c>
      <c r="M51" s="76">
        <v>0</v>
      </c>
      <c r="N51" s="76"/>
      <c r="O51" s="76">
        <v>1944.08029</v>
      </c>
      <c r="P51" s="76">
        <v>0</v>
      </c>
      <c r="Q51" s="76">
        <v>0</v>
      </c>
      <c r="R51" s="76">
        <v>286.29796</v>
      </c>
    </row>
  </sheetData>
  <sheetProtection/>
  <mergeCells count="1">
    <mergeCell ref="A5:B5"/>
  </mergeCells>
  <printOptions/>
  <pageMargins left="0.44" right="0.41" top="0.75" bottom="0.5" header="0.3" footer="0.3"/>
  <pageSetup fitToHeight="2" horizontalDpi="600" verticalDpi="600" orientation="landscape" scale="61" r:id="rId1"/>
  <headerFooter alignWithMargins="0">
    <oddFooter>&amp;LPage &amp;P of &amp;N&amp;R&amp;A</oddFooter>
  </headerFooter>
  <rowBreaks count="1" manualBreakCount="1">
    <brk id="2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BKI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sfable</dc:creator>
  <cp:keywords/>
  <dc:description/>
  <cp:lastModifiedBy>Grant Brohard</cp:lastModifiedBy>
  <cp:lastPrinted>2010-02-26T23:34:54Z</cp:lastPrinted>
  <dcterms:created xsi:type="dcterms:W3CDTF">2010-02-25T16:21:45Z</dcterms:created>
  <dcterms:modified xsi:type="dcterms:W3CDTF">2010-02-26T23:49:02Z</dcterms:modified>
  <cp:category/>
  <cp:version/>
  <cp:contentType/>
  <cp:contentStatus/>
</cp:coreProperties>
</file>