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05" windowHeight="4455" activeTab="0"/>
  </bookViews>
  <sheets>
    <sheet name="Chart3" sheetId="1" r:id="rId1"/>
    <sheet name="LIEE" sheetId="2" r:id="rId2"/>
    <sheet name="CARE" sheetId="3" r:id="rId3"/>
  </sheets>
  <definedNames>
    <definedName name="_xlnm.Print_Area" localSheetId="2">'CARE'!$A$1:$K$22</definedName>
    <definedName name="_xlnm.Print_Titles" localSheetId="2">'CARE'!$A:$A</definedName>
    <definedName name="_xlnm.Print_Titles" localSheetId="1">'LIEE'!$A:$A</definedName>
  </definedNames>
  <calcPr fullCalcOnLoad="1"/>
  <oleSize ref="U71:AA86"/>
</workbook>
</file>

<file path=xl/sharedStrings.xml><?xml version="1.0" encoding="utf-8"?>
<sst xmlns="http://schemas.openxmlformats.org/spreadsheetml/2006/main" count="134" uniqueCount="61">
  <si>
    <t>Treated</t>
  </si>
  <si>
    <t>kW</t>
  </si>
  <si>
    <t>kWh</t>
  </si>
  <si>
    <t>Therm</t>
  </si>
  <si>
    <t>Table 1</t>
  </si>
  <si>
    <t>RD Filing</t>
  </si>
  <si>
    <t>Attic Insulation (hm)</t>
  </si>
  <si>
    <t>Table 6</t>
  </si>
  <si>
    <t>Current participants</t>
  </si>
  <si>
    <t>Eligible participants</t>
  </si>
  <si>
    <t>Penetration</t>
  </si>
  <si>
    <t>Table 16</t>
  </si>
  <si>
    <t>Enrollment (gross)</t>
  </si>
  <si>
    <t>Program costs vs. Budget</t>
  </si>
  <si>
    <t>Program Costs</t>
  </si>
  <si>
    <t>Total program costs incl discounts</t>
  </si>
  <si>
    <t>Budget</t>
  </si>
  <si>
    <r>
      <t>Enrollment (adj. net)</t>
    </r>
    <r>
      <rPr>
        <b/>
        <vertAlign val="superscript"/>
        <sz val="10"/>
        <rFont val="Arial"/>
        <family val="2"/>
      </rPr>
      <t>1</t>
    </r>
  </si>
  <si>
    <r>
      <t>Enrollment (net)</t>
    </r>
    <r>
      <rPr>
        <b/>
        <vertAlign val="superscript"/>
        <sz val="10"/>
        <rFont val="Arial"/>
        <family val="2"/>
      </rPr>
      <t>2</t>
    </r>
  </si>
  <si>
    <r>
      <t>1</t>
    </r>
    <r>
      <rPr>
        <sz val="10"/>
        <rFont val="Arial"/>
        <family val="0"/>
      </rPr>
      <t>Adjusted Net Enrollment = Net Enrollment - Recertification</t>
    </r>
  </si>
  <si>
    <r>
      <t>2</t>
    </r>
    <r>
      <rPr>
        <sz val="10"/>
        <rFont val="Arial"/>
        <family val="0"/>
      </rPr>
      <t>Net Enrollment = Gross - Attrition</t>
    </r>
  </si>
  <si>
    <t>Table 10</t>
  </si>
  <si>
    <t>n/a</t>
  </si>
  <si>
    <t xml:space="preserve">rev 3/21/2002 </t>
  </si>
  <si>
    <t>from May AR 2002?</t>
  </si>
  <si>
    <r>
      <t>Refrigerators (ea)</t>
    </r>
    <r>
      <rPr>
        <b/>
        <vertAlign val="superscript"/>
        <sz val="10"/>
        <rFont val="Arial"/>
        <family val="2"/>
      </rPr>
      <t>1</t>
    </r>
  </si>
  <si>
    <t>Lifecycle Bill Savings</t>
  </si>
  <si>
    <r>
      <t>1</t>
    </r>
    <r>
      <rPr>
        <sz val="10"/>
        <rFont val="Arial"/>
        <family val="0"/>
      </rPr>
      <t>Refrigerator and AC totals includes landlord co-pays</t>
    </r>
  </si>
  <si>
    <r>
      <t>AC -- Room (ea)</t>
    </r>
    <r>
      <rPr>
        <b/>
        <vertAlign val="superscript"/>
        <sz val="10"/>
        <rFont val="Arial"/>
        <family val="2"/>
      </rPr>
      <t>1</t>
    </r>
  </si>
  <si>
    <r>
      <t>AC -- Central (ea)</t>
    </r>
    <r>
      <rPr>
        <b/>
        <vertAlign val="superscript"/>
        <sz val="10"/>
        <rFont val="Arial"/>
        <family val="2"/>
      </rPr>
      <t>1</t>
    </r>
  </si>
  <si>
    <r>
      <t>1st Year Bill Savings</t>
    </r>
    <r>
      <rPr>
        <b/>
        <vertAlign val="superscript"/>
        <sz val="10"/>
        <rFont val="Arial"/>
        <family val="2"/>
      </rPr>
      <t>3</t>
    </r>
  </si>
  <si>
    <r>
      <t>2</t>
    </r>
    <r>
      <rPr>
        <sz val="10"/>
        <rFont val="Arial"/>
        <family val="0"/>
      </rPr>
      <t>CFLs for 2004-2005 reported as HOME (no. of homes receiving them, not EACH)</t>
    </r>
  </si>
  <si>
    <t>Annual Report Filed</t>
  </si>
  <si>
    <r>
      <t xml:space="preserve">1/21/2002, </t>
    </r>
    <r>
      <rPr>
        <sz val="10"/>
        <color indexed="10"/>
        <rFont val="Arial"/>
        <family val="2"/>
      </rPr>
      <t>rev 6/21/2002</t>
    </r>
  </si>
  <si>
    <t>Table 2</t>
  </si>
  <si>
    <t>Table TA6</t>
  </si>
  <si>
    <t>Table 3L</t>
  </si>
  <si>
    <t>Table 1L</t>
  </si>
  <si>
    <t>Table 2L</t>
  </si>
  <si>
    <t>Table 1C</t>
  </si>
  <si>
    <t>Table 2C</t>
  </si>
  <si>
    <t>Jt Util Rpt</t>
  </si>
  <si>
    <r>
      <t>3</t>
    </r>
    <r>
      <rPr>
        <sz val="10"/>
        <rFont val="Arial"/>
        <family val="0"/>
      </rPr>
      <t>1st Year Bill Savings no longer reported in AR in 2007. It's in Monthly reports, but 2007 Lifecycle bill savings doesn't match, so monthly avrg will be inconsistent with reported AR bill savings.</t>
    </r>
  </si>
  <si>
    <t>2001-07</t>
  </si>
  <si>
    <t>Evaporative Coolers</t>
  </si>
  <si>
    <t>Table 3</t>
  </si>
  <si>
    <t>Table 2 calc</t>
  </si>
  <si>
    <t>Total (Lifecycle) Bill Savings</t>
  </si>
  <si>
    <r>
      <t>CFLs (ea)</t>
    </r>
    <r>
      <rPr>
        <b/>
        <vertAlign val="superscript"/>
        <sz val="10"/>
        <rFont val="Arial"/>
        <family val="2"/>
      </rPr>
      <t>2</t>
    </r>
  </si>
  <si>
    <r>
      <t>Furnace Repair (ea)</t>
    </r>
    <r>
      <rPr>
        <b/>
        <vertAlign val="superscript"/>
        <sz val="10"/>
        <rFont val="Arial"/>
        <family val="2"/>
      </rPr>
      <t>4</t>
    </r>
  </si>
  <si>
    <r>
      <t>Furnace Replacement (ea)</t>
    </r>
    <r>
      <rPr>
        <b/>
        <vertAlign val="superscript"/>
        <sz val="10"/>
        <rFont val="Arial"/>
        <family val="2"/>
      </rPr>
      <t>4</t>
    </r>
  </si>
  <si>
    <r>
      <t>Furnace R&amp;R (ea)</t>
    </r>
    <r>
      <rPr>
        <b/>
        <vertAlign val="superscript"/>
        <sz val="10"/>
        <rFont val="Arial"/>
        <family val="2"/>
      </rPr>
      <t>4</t>
    </r>
  </si>
  <si>
    <t>2009:EOY Monthly Report</t>
  </si>
  <si>
    <t>na</t>
  </si>
  <si>
    <r>
      <t>4</t>
    </r>
    <r>
      <rPr>
        <sz val="10"/>
        <rFont val="Arial"/>
        <family val="0"/>
      </rPr>
      <t>Starting in 2009, Furnace R&amp;R are reported together as one total and are not broken out.  Total shown under "replacement" is for both R&amp;R. T2001-2009 total includes all previous R&amp;R from 2001.</t>
    </r>
  </si>
  <si>
    <t>Treated Homes</t>
  </si>
  <si>
    <t>2001-2010</t>
  </si>
  <si>
    <t>Eligible 2010</t>
  </si>
  <si>
    <t>Penetration 2001-2010</t>
  </si>
  <si>
    <t>AR</t>
  </si>
  <si>
    <t>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</si>
</sst>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s>
  <fonts count="13">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vertAlign val="superscript"/>
      <sz val="10"/>
      <name val="Arial"/>
      <family val="2"/>
    </font>
    <font>
      <vertAlign val="superscript"/>
      <sz val="10"/>
      <name val="Arial"/>
      <family val="2"/>
    </font>
    <font>
      <sz val="10"/>
      <color indexed="10"/>
      <name val="Arial"/>
      <family val="0"/>
    </font>
    <font>
      <sz val="10"/>
      <color indexed="12"/>
      <name val="Arial"/>
      <family val="0"/>
    </font>
    <font>
      <b/>
      <sz val="10"/>
      <color indexed="12"/>
      <name val="Arial"/>
      <family val="2"/>
    </font>
    <font>
      <sz val="12"/>
      <name val="Times New Roman"/>
      <family val="0"/>
    </font>
    <font>
      <sz val="9"/>
      <name val="Arial"/>
      <family val="0"/>
    </font>
    <font>
      <b/>
      <sz val="12"/>
      <name val="Arial"/>
      <family val="0"/>
    </font>
  </fonts>
  <fills count="10">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s>
  <borders count="2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13">
    <xf numFmtId="0" fontId="0" fillId="0" borderId="0" xfId="0" applyAlignment="1">
      <alignment/>
    </xf>
    <xf numFmtId="14" fontId="0" fillId="0" borderId="0" xfId="0" applyNumberFormat="1" applyAlignment="1">
      <alignment/>
    </xf>
    <xf numFmtId="167" fontId="0" fillId="0" borderId="1" xfId="17" applyNumberFormat="1" applyBorder="1" applyAlignment="1">
      <alignment/>
    </xf>
    <xf numFmtId="165" fontId="0" fillId="0" borderId="1" xfId="15" applyNumberFormat="1" applyBorder="1" applyAlignment="1">
      <alignment/>
    </xf>
    <xf numFmtId="165" fontId="0" fillId="0" borderId="0" xfId="15" applyNumberFormat="1" applyBorder="1" applyAlignment="1">
      <alignment/>
    </xf>
    <xf numFmtId="0" fontId="3" fillId="0" borderId="0" xfId="0" applyFont="1" applyBorder="1" applyAlignment="1">
      <alignment/>
    </xf>
    <xf numFmtId="44" fontId="0" fillId="0" borderId="1" xfId="17" applyBorder="1" applyAlignment="1">
      <alignment/>
    </xf>
    <xf numFmtId="9" fontId="0" fillId="0" borderId="1" xfId="22" applyBorder="1" applyAlignment="1">
      <alignment/>
    </xf>
    <xf numFmtId="0" fontId="0" fillId="2" borderId="1" xfId="0" applyFill="1" applyBorder="1" applyAlignment="1">
      <alignment/>
    </xf>
    <xf numFmtId="165" fontId="0" fillId="2" borderId="1" xfId="15" applyNumberFormat="1" applyFill="1" applyBorder="1" applyAlignment="1">
      <alignment/>
    </xf>
    <xf numFmtId="168" fontId="0" fillId="0" borderId="1" xfId="22" applyNumberFormat="1" applyBorder="1" applyAlignment="1">
      <alignment/>
    </xf>
    <xf numFmtId="10" fontId="0" fillId="0" borderId="1" xfId="22" applyNumberFormat="1" applyBorder="1" applyAlignment="1">
      <alignment/>
    </xf>
    <xf numFmtId="0" fontId="6" fillId="0" borderId="0" xfId="0" applyFont="1" applyAlignment="1">
      <alignment/>
    </xf>
    <xf numFmtId="167" fontId="7" fillId="0" borderId="1" xfId="17" applyNumberFormat="1" applyFont="1" applyFill="1" applyBorder="1" applyAlignment="1">
      <alignment/>
    </xf>
    <xf numFmtId="165" fontId="0" fillId="0" borderId="1" xfId="15" applyNumberFormat="1" applyFont="1" applyBorder="1" applyAlignment="1">
      <alignment horizontal="right"/>
    </xf>
    <xf numFmtId="167" fontId="7" fillId="0" borderId="1" xfId="17" applyNumberFormat="1" applyFont="1" applyBorder="1" applyAlignment="1">
      <alignment/>
    </xf>
    <xf numFmtId="165" fontId="7" fillId="0" borderId="1" xfId="15" applyNumberFormat="1" applyFont="1" applyBorder="1" applyAlignment="1">
      <alignment/>
    </xf>
    <xf numFmtId="165" fontId="0" fillId="0" borderId="1" xfId="15" applyNumberFormat="1" applyFont="1" applyBorder="1" applyAlignment="1">
      <alignment/>
    </xf>
    <xf numFmtId="165" fontId="0" fillId="2" borderId="1" xfId="15" applyNumberFormat="1" applyFont="1" applyFill="1" applyBorder="1" applyAlignment="1">
      <alignment/>
    </xf>
    <xf numFmtId="10" fontId="7" fillId="0" borderId="1" xfId="22" applyNumberFormat="1" applyFont="1" applyBorder="1" applyAlignment="1">
      <alignment/>
    </xf>
    <xf numFmtId="0" fontId="7" fillId="0" borderId="0" xfId="0" applyFont="1" applyAlignment="1">
      <alignment horizontal="right"/>
    </xf>
    <xf numFmtId="165" fontId="0" fillId="0" borderId="1" xfId="15" applyNumberFormat="1" applyFont="1" applyBorder="1" applyAlignment="1">
      <alignment/>
    </xf>
    <xf numFmtId="0" fontId="0" fillId="3" borderId="1" xfId="0" applyFill="1" applyBorder="1" applyAlignment="1">
      <alignment/>
    </xf>
    <xf numFmtId="0" fontId="8" fillId="0" borderId="0" xfId="0" applyFont="1" applyAlignment="1">
      <alignment/>
    </xf>
    <xf numFmtId="167" fontId="8" fillId="0" borderId="0" xfId="17" applyNumberFormat="1" applyFont="1" applyAlignment="1">
      <alignment/>
    </xf>
    <xf numFmtId="0" fontId="0" fillId="0" borderId="0" xfId="0" applyAlignment="1">
      <alignment horizontal="right"/>
    </xf>
    <xf numFmtId="44" fontId="7" fillId="0" borderId="1" xfId="17" applyFont="1" applyBorder="1" applyAlignment="1">
      <alignment/>
    </xf>
    <xf numFmtId="14" fontId="0" fillId="0" borderId="0" xfId="0" applyNumberFormat="1" applyAlignment="1">
      <alignment horizontal="right"/>
    </xf>
    <xf numFmtId="165" fontId="0" fillId="4" borderId="1" xfId="15" applyNumberFormat="1" applyFill="1" applyBorder="1" applyAlignment="1">
      <alignment/>
    </xf>
    <xf numFmtId="0" fontId="0" fillId="3" borderId="2" xfId="0" applyFill="1" applyBorder="1" applyAlignment="1">
      <alignment/>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5" borderId="5" xfId="0" applyFont="1" applyFill="1" applyBorder="1" applyAlignment="1">
      <alignment/>
    </xf>
    <xf numFmtId="167" fontId="0" fillId="0" borderId="6" xfId="17" applyNumberFormat="1" applyFont="1" applyFill="1" applyBorder="1" applyAlignment="1">
      <alignment horizontal="right"/>
    </xf>
    <xf numFmtId="10" fontId="0" fillId="0" borderId="6" xfId="22" applyNumberFormat="1" applyBorder="1" applyAlignment="1">
      <alignment/>
    </xf>
    <xf numFmtId="0" fontId="3" fillId="2" borderId="5" xfId="0" applyFont="1" applyFill="1" applyBorder="1" applyAlignment="1">
      <alignment/>
    </xf>
    <xf numFmtId="0" fontId="0" fillId="2" borderId="6" xfId="0" applyFill="1" applyBorder="1" applyAlignment="1">
      <alignment/>
    </xf>
    <xf numFmtId="165" fontId="0" fillId="0" borderId="6" xfId="15" applyNumberFormat="1" applyBorder="1" applyAlignment="1">
      <alignment/>
    </xf>
    <xf numFmtId="165" fontId="0" fillId="2" borderId="6" xfId="15" applyNumberFormat="1" applyFill="1" applyBorder="1" applyAlignment="1">
      <alignment/>
    </xf>
    <xf numFmtId="165" fontId="0" fillId="0" borderId="6" xfId="15" applyNumberFormat="1" applyFont="1" applyFill="1" applyBorder="1" applyAlignment="1">
      <alignment horizontal="right"/>
    </xf>
    <xf numFmtId="0" fontId="3" fillId="5" borderId="7" xfId="0" applyFont="1" applyFill="1" applyBorder="1" applyAlignment="1">
      <alignment/>
    </xf>
    <xf numFmtId="9" fontId="0" fillId="0" borderId="8" xfId="22" applyFont="1" applyBorder="1" applyAlignment="1">
      <alignment/>
    </xf>
    <xf numFmtId="9" fontId="0" fillId="0" borderId="8" xfId="22" applyBorder="1" applyAlignment="1">
      <alignment/>
    </xf>
    <xf numFmtId="9" fontId="0" fillId="0" borderId="9" xfId="22" applyBorder="1" applyAlignment="1">
      <alignment/>
    </xf>
    <xf numFmtId="0" fontId="0" fillId="6" borderId="2" xfId="0" applyFill="1" applyBorder="1" applyAlignment="1">
      <alignment/>
    </xf>
    <xf numFmtId="0" fontId="3" fillId="6" borderId="3" xfId="0" applyFont="1" applyFill="1" applyBorder="1" applyAlignment="1">
      <alignment horizontal="center"/>
    </xf>
    <xf numFmtId="0" fontId="3" fillId="6" borderId="4" xfId="0" applyFont="1" applyFill="1" applyBorder="1" applyAlignment="1">
      <alignment horizontal="center"/>
    </xf>
    <xf numFmtId="167" fontId="0" fillId="0" borderId="6" xfId="0" applyNumberFormat="1" applyBorder="1" applyAlignment="1">
      <alignment/>
    </xf>
    <xf numFmtId="0" fontId="3" fillId="3" borderId="5" xfId="0" applyFont="1" applyFill="1" applyBorder="1" applyAlignment="1">
      <alignment/>
    </xf>
    <xf numFmtId="0" fontId="0" fillId="3" borderId="6" xfId="0" applyFill="1" applyBorder="1" applyAlignment="1">
      <alignment/>
    </xf>
    <xf numFmtId="165" fontId="0" fillId="0" borderId="6" xfId="0" applyNumberFormat="1" applyBorder="1" applyAlignment="1">
      <alignment/>
    </xf>
    <xf numFmtId="0" fontId="0" fillId="7" borderId="6" xfId="0" applyFill="1" applyBorder="1" applyAlignment="1">
      <alignment/>
    </xf>
    <xf numFmtId="44" fontId="7" fillId="0" borderId="8" xfId="17" applyFont="1" applyFill="1" applyBorder="1" applyAlignment="1">
      <alignment/>
    </xf>
    <xf numFmtId="44" fontId="0" fillId="0" borderId="8" xfId="17" applyBorder="1" applyAlignment="1">
      <alignment/>
    </xf>
    <xf numFmtId="0" fontId="0" fillId="7" borderId="9" xfId="0" applyFill="1" applyBorder="1" applyAlignment="1">
      <alignment/>
    </xf>
    <xf numFmtId="0" fontId="3" fillId="2" borderId="7" xfId="0" applyFont="1" applyFill="1" applyBorder="1" applyAlignment="1">
      <alignment/>
    </xf>
    <xf numFmtId="44" fontId="7" fillId="0" borderId="8" xfId="17" applyFont="1" applyBorder="1" applyAlignment="1">
      <alignment/>
    </xf>
    <xf numFmtId="0" fontId="0" fillId="0" borderId="0" xfId="0" applyFont="1" applyFill="1" applyBorder="1" applyAlignment="1">
      <alignment/>
    </xf>
    <xf numFmtId="14" fontId="7" fillId="0" borderId="0" xfId="0" applyNumberFormat="1" applyFont="1" applyAlignment="1">
      <alignment/>
    </xf>
    <xf numFmtId="165" fontId="0" fillId="4" borderId="6" xfId="0" applyNumberFormat="1" applyFill="1" applyBorder="1" applyAlignment="1">
      <alignment/>
    </xf>
    <xf numFmtId="0" fontId="0" fillId="8" borderId="10" xfId="0" applyFill="1" applyBorder="1" applyAlignment="1">
      <alignment horizontal="right"/>
    </xf>
    <xf numFmtId="0" fontId="0" fillId="8" borderId="0" xfId="0" applyFill="1" applyBorder="1" applyAlignment="1">
      <alignment horizontal="right"/>
    </xf>
    <xf numFmtId="44" fontId="0" fillId="9" borderId="1" xfId="17" applyFill="1" applyBorder="1" applyAlignment="1">
      <alignment/>
    </xf>
    <xf numFmtId="44" fontId="0" fillId="9" borderId="8" xfId="17" applyFill="1" applyBorder="1" applyAlignment="1">
      <alignment/>
    </xf>
    <xf numFmtId="0" fontId="0" fillId="8" borderId="11" xfId="0" applyFill="1" applyBorder="1" applyAlignment="1">
      <alignment horizontal="right"/>
    </xf>
    <xf numFmtId="0" fontId="0" fillId="9" borderId="0" xfId="0" applyFill="1" applyAlignment="1">
      <alignment horizontal="right"/>
    </xf>
    <xf numFmtId="0" fontId="0" fillId="0" borderId="0" xfId="0" applyFont="1" applyFill="1" applyBorder="1" applyAlignment="1">
      <alignment horizontal="right"/>
    </xf>
    <xf numFmtId="0" fontId="0" fillId="0" borderId="0" xfId="0" applyAlignment="1">
      <alignment wrapText="1"/>
    </xf>
    <xf numFmtId="167" fontId="0" fillId="0" borderId="1" xfId="17" applyNumberFormat="1" applyFont="1" applyFill="1" applyBorder="1" applyAlignment="1">
      <alignment horizontal="right"/>
    </xf>
    <xf numFmtId="165" fontId="0" fillId="0" borderId="1" xfId="15" applyNumberFormat="1" applyFont="1" applyFill="1" applyBorder="1" applyAlignment="1">
      <alignment horizontal="right"/>
    </xf>
    <xf numFmtId="0" fontId="3" fillId="3" borderId="12" xfId="0" applyFont="1" applyFill="1" applyBorder="1" applyAlignment="1">
      <alignment horizontal="center"/>
    </xf>
    <xf numFmtId="167" fontId="0" fillId="0" borderId="13" xfId="17" applyNumberFormat="1" applyFont="1" applyFill="1" applyBorder="1" applyAlignment="1">
      <alignment horizontal="right"/>
    </xf>
    <xf numFmtId="10" fontId="0" fillId="0" borderId="13" xfId="22" applyNumberFormat="1" applyBorder="1" applyAlignment="1">
      <alignment/>
    </xf>
    <xf numFmtId="0" fontId="0" fillId="2" borderId="13" xfId="0" applyFill="1" applyBorder="1" applyAlignment="1">
      <alignment/>
    </xf>
    <xf numFmtId="165" fontId="0" fillId="0" borderId="13" xfId="15" applyNumberFormat="1" applyBorder="1" applyAlignment="1">
      <alignment/>
    </xf>
    <xf numFmtId="165" fontId="0" fillId="2" borderId="13" xfId="15" applyNumberFormat="1" applyFill="1" applyBorder="1" applyAlignment="1">
      <alignment/>
    </xf>
    <xf numFmtId="165" fontId="0" fillId="0" borderId="13" xfId="15" applyNumberFormat="1" applyFont="1" applyFill="1" applyBorder="1" applyAlignment="1">
      <alignment horizontal="right"/>
    </xf>
    <xf numFmtId="9" fontId="0" fillId="0" borderId="14" xfId="22" applyBorder="1" applyAlignment="1">
      <alignment/>
    </xf>
    <xf numFmtId="0" fontId="0" fillId="0" borderId="0" xfId="0" applyFill="1" applyBorder="1" applyAlignment="1">
      <alignment horizontal="right"/>
    </xf>
    <xf numFmtId="165" fontId="0" fillId="0" borderId="1" xfId="15" applyNumberFormat="1" applyFont="1" applyFill="1" applyBorder="1" applyAlignment="1">
      <alignment/>
    </xf>
    <xf numFmtId="165" fontId="0" fillId="0" borderId="15" xfId="15" applyNumberFormat="1" applyFont="1" applyFill="1" applyBorder="1" applyAlignment="1">
      <alignment/>
    </xf>
    <xf numFmtId="165" fontId="7" fillId="0" borderId="1" xfId="15" applyNumberFormat="1" applyFont="1" applyFill="1" applyBorder="1" applyAlignment="1">
      <alignment/>
    </xf>
    <xf numFmtId="165" fontId="0" fillId="0" borderId="1" xfId="15" applyNumberFormat="1" applyFill="1" applyBorder="1" applyAlignment="1">
      <alignment/>
    </xf>
    <xf numFmtId="165" fontId="0" fillId="8" borderId="6" xfId="0" applyNumberFormat="1" applyFill="1" applyBorder="1" applyAlignment="1">
      <alignment/>
    </xf>
    <xf numFmtId="0" fontId="9" fillId="5" borderId="16" xfId="0" applyFont="1" applyFill="1" applyBorder="1" applyAlignment="1">
      <alignment/>
    </xf>
    <xf numFmtId="167" fontId="8" fillId="5" borderId="16" xfId="17" applyNumberFormat="1" applyFont="1" applyFill="1" applyBorder="1" applyAlignment="1">
      <alignment/>
    </xf>
    <xf numFmtId="165" fontId="7" fillId="0" borderId="1" xfId="15" applyNumberFormat="1" applyFont="1" applyBorder="1" applyAlignment="1">
      <alignment horizontal="right"/>
    </xf>
    <xf numFmtId="165" fontId="0" fillId="0" borderId="1" xfId="15" applyNumberFormat="1" applyFont="1" applyFill="1" applyBorder="1" applyAlignment="1">
      <alignment horizontal="right"/>
    </xf>
    <xf numFmtId="165" fontId="0" fillId="0" borderId="1" xfId="15" applyNumberFormat="1" applyFont="1" applyBorder="1" applyAlignment="1">
      <alignment horizontal="right"/>
    </xf>
    <xf numFmtId="0" fontId="6" fillId="0" borderId="0" xfId="0" applyFont="1" applyAlignment="1">
      <alignment/>
    </xf>
    <xf numFmtId="0" fontId="3" fillId="2" borderId="1" xfId="0" applyFont="1" applyFill="1" applyBorder="1" applyAlignment="1">
      <alignment/>
    </xf>
    <xf numFmtId="9" fontId="3" fillId="0" borderId="1" xfId="22" applyFont="1" applyBorder="1" applyAlignment="1">
      <alignment/>
    </xf>
    <xf numFmtId="165" fontId="0" fillId="0" borderId="0" xfId="0" applyNumberFormat="1" applyFill="1" applyBorder="1" applyAlignment="1">
      <alignment/>
    </xf>
    <xf numFmtId="0" fontId="3" fillId="0" borderId="0" xfId="0" applyFont="1" applyFill="1" applyBorder="1" applyAlignment="1">
      <alignment horizontal="center"/>
    </xf>
    <xf numFmtId="167" fontId="0" fillId="0" borderId="0" xfId="0" applyNumberFormat="1" applyFill="1" applyBorder="1" applyAlignment="1">
      <alignment/>
    </xf>
    <xf numFmtId="0" fontId="0" fillId="0" borderId="0" xfId="0" applyFill="1" applyBorder="1" applyAlignment="1">
      <alignment/>
    </xf>
    <xf numFmtId="0" fontId="3" fillId="6" borderId="1" xfId="0" applyFont="1" applyFill="1" applyBorder="1" applyAlignment="1">
      <alignment horizontal="center"/>
    </xf>
    <xf numFmtId="0" fontId="3" fillId="6" borderId="10" xfId="0" applyFont="1" applyFill="1" applyBorder="1" applyAlignment="1">
      <alignment horizontal="center"/>
    </xf>
    <xf numFmtId="165" fontId="0" fillId="0" borderId="0" xfId="0" applyNumberFormat="1" applyFont="1" applyFill="1" applyBorder="1" applyAlignment="1">
      <alignment/>
    </xf>
    <xf numFmtId="0" fontId="3" fillId="3" borderId="17" xfId="0" applyFont="1" applyFill="1" applyBorder="1" applyAlignment="1">
      <alignment horizontal="center"/>
    </xf>
    <xf numFmtId="167" fontId="0" fillId="0" borderId="18" xfId="17" applyNumberFormat="1" applyFont="1" applyFill="1" applyBorder="1" applyAlignment="1">
      <alignment horizontal="right"/>
    </xf>
    <xf numFmtId="10" fontId="0" fillId="0" borderId="18" xfId="22" applyNumberFormat="1" applyBorder="1" applyAlignment="1">
      <alignment/>
    </xf>
    <xf numFmtId="0" fontId="0" fillId="2" borderId="18" xfId="0" applyFill="1" applyBorder="1" applyAlignment="1">
      <alignment/>
    </xf>
    <xf numFmtId="165" fontId="0" fillId="0" borderId="18" xfId="15" applyNumberFormat="1" applyBorder="1" applyAlignment="1">
      <alignment/>
    </xf>
    <xf numFmtId="165" fontId="0" fillId="2" borderId="18" xfId="15" applyNumberFormat="1" applyFill="1" applyBorder="1" applyAlignment="1">
      <alignment/>
    </xf>
    <xf numFmtId="165" fontId="0" fillId="0" borderId="18" xfId="15" applyNumberFormat="1" applyFont="1" applyFill="1" applyBorder="1" applyAlignment="1">
      <alignment horizontal="right"/>
    </xf>
    <xf numFmtId="9" fontId="0" fillId="0" borderId="19" xfId="22" applyBorder="1" applyAlignment="1">
      <alignment/>
    </xf>
    <xf numFmtId="165" fontId="0" fillId="0" borderId="6" xfId="15" applyNumberFormat="1" applyFill="1" applyBorder="1" applyAlignment="1">
      <alignment/>
    </xf>
    <xf numFmtId="3" fontId="0" fillId="0" borderId="0" xfId="21" applyNumberFormat="1" applyFont="1" applyBorder="1" applyAlignment="1">
      <alignment wrapText="1"/>
      <protection/>
    </xf>
    <xf numFmtId="165" fontId="0" fillId="0" borderId="0" xfId="15" applyNumberFormat="1" applyAlignment="1">
      <alignment/>
    </xf>
    <xf numFmtId="0" fontId="0" fillId="0" borderId="0" xfId="0" applyAlignment="1">
      <alignment horizontal="center"/>
    </xf>
    <xf numFmtId="165" fontId="11" fillId="0" borderId="0" xfId="0" applyNumberFormat="1" applyFont="1" applyAlignment="1">
      <alignment/>
    </xf>
    <xf numFmtId="0" fontId="11"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RM tabl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kWh Savings: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LIEE!$U$26</c:f>
              <c:strCache>
                <c:ptCount val="1"/>
                <c:pt idx="0">
                  <c:v>kWh</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LIEE!$V$25:$AD$25</c:f>
              <c:numCache>
                <c:ptCount val="9"/>
                <c:pt idx="0">
                  <c:v>2002</c:v>
                </c:pt>
                <c:pt idx="1">
                  <c:v>2003</c:v>
                </c:pt>
                <c:pt idx="2">
                  <c:v>2004</c:v>
                </c:pt>
                <c:pt idx="3">
                  <c:v>2005</c:v>
                </c:pt>
                <c:pt idx="4">
                  <c:v>2006</c:v>
                </c:pt>
                <c:pt idx="5">
                  <c:v>2007</c:v>
                </c:pt>
                <c:pt idx="6">
                  <c:v>2008</c:v>
                </c:pt>
                <c:pt idx="7">
                  <c:v>2009</c:v>
                </c:pt>
                <c:pt idx="8">
                  <c:v>2010</c:v>
                </c:pt>
              </c:numCache>
            </c:numRef>
          </c:cat>
          <c:val>
            <c:numRef>
              <c:f>LIEE!$V$26:$AD$26</c:f>
              <c:numCache>
                <c:ptCount val="9"/>
                <c:pt idx="0">
                  <c:v>37409251</c:v>
                </c:pt>
                <c:pt idx="1">
                  <c:v>19341818</c:v>
                </c:pt>
                <c:pt idx="2">
                  <c:v>19974493</c:v>
                </c:pt>
                <c:pt idx="3">
                  <c:v>25152986</c:v>
                </c:pt>
                <c:pt idx="4">
                  <c:v>27915812</c:v>
                </c:pt>
                <c:pt idx="5">
                  <c:v>27554191</c:v>
                </c:pt>
                <c:pt idx="6">
                  <c:v>27286113</c:v>
                </c:pt>
                <c:pt idx="7">
                  <c:v>33137731</c:v>
                </c:pt>
                <c:pt idx="8">
                  <c:v>48981281</c:v>
                </c:pt>
              </c:numCache>
            </c:numRef>
          </c:val>
          <c:shape val="box"/>
        </c:ser>
        <c:shape val="box"/>
        <c:axId val="55111555"/>
        <c:axId val="26241948"/>
      </c:bar3DChart>
      <c:catAx>
        <c:axId val="55111555"/>
        <c:scaling>
          <c:orientation val="minMax"/>
        </c:scaling>
        <c:axPos val="b"/>
        <c:delete val="0"/>
        <c:numFmt formatCode="General" sourceLinked="1"/>
        <c:majorTickMark val="out"/>
        <c:minorTickMark val="none"/>
        <c:tickLblPos val="low"/>
        <c:crossAx val="26241948"/>
        <c:crosses val="autoZero"/>
        <c:auto val="1"/>
        <c:lblOffset val="100"/>
        <c:noMultiLvlLbl val="0"/>
      </c:catAx>
      <c:valAx>
        <c:axId val="26241948"/>
        <c:scaling>
          <c:orientation val="minMax"/>
        </c:scaling>
        <c:axPos val="l"/>
        <c:majorGridlines/>
        <c:delete val="0"/>
        <c:numFmt formatCode="General" sourceLinked="1"/>
        <c:majorTickMark val="out"/>
        <c:minorTickMark val="none"/>
        <c:tickLblPos val="nextTo"/>
        <c:crossAx val="55111555"/>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kW Savings: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LIEE!$U$29</c:f>
              <c:strCache>
                <c:ptCount val="1"/>
                <c:pt idx="0">
                  <c:v>kW</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LIEE!$V$28:$AD$28</c:f>
              <c:numCache/>
            </c:numRef>
          </c:cat>
          <c:val>
            <c:numRef>
              <c:f>LIEE!$V$29:$AD$29</c:f>
              <c:numCache/>
            </c:numRef>
          </c:val>
          <c:shape val="box"/>
        </c:ser>
        <c:shape val="box"/>
        <c:axId val="57677005"/>
        <c:axId val="49330998"/>
      </c:bar3DChart>
      <c:catAx>
        <c:axId val="57677005"/>
        <c:scaling>
          <c:orientation val="minMax"/>
        </c:scaling>
        <c:axPos val="b"/>
        <c:delete val="0"/>
        <c:numFmt formatCode="General" sourceLinked="1"/>
        <c:majorTickMark val="out"/>
        <c:minorTickMark val="none"/>
        <c:tickLblPos val="low"/>
        <c:crossAx val="49330998"/>
        <c:crosses val="autoZero"/>
        <c:auto val="1"/>
        <c:lblOffset val="100"/>
        <c:noMultiLvlLbl val="0"/>
      </c:catAx>
      <c:valAx>
        <c:axId val="49330998"/>
        <c:scaling>
          <c:orientation val="minMax"/>
        </c:scaling>
        <c:axPos val="l"/>
        <c:majorGridlines/>
        <c:delete val="0"/>
        <c:numFmt formatCode="General" sourceLinked="1"/>
        <c:majorTickMark val="out"/>
        <c:minorTickMark val="none"/>
        <c:tickLblPos val="nextTo"/>
        <c:crossAx val="57677005"/>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Therm Savings: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LIEE!$U$32</c:f>
              <c:strCache>
                <c:ptCount val="1"/>
                <c:pt idx="0">
                  <c:v>Therm</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LIEE!$V$31:$AD$31</c:f>
              <c:numCache/>
            </c:numRef>
          </c:cat>
          <c:val>
            <c:numRef>
              <c:f>LIEE!$V$32:$AD$32</c:f>
              <c:numCache/>
            </c:numRef>
          </c:val>
          <c:shape val="box"/>
        </c:ser>
        <c:shape val="box"/>
        <c:axId val="41325799"/>
        <c:axId val="36387872"/>
      </c:bar3DChart>
      <c:catAx>
        <c:axId val="41325799"/>
        <c:scaling>
          <c:orientation val="minMax"/>
        </c:scaling>
        <c:axPos val="b"/>
        <c:delete val="0"/>
        <c:numFmt formatCode="General" sourceLinked="1"/>
        <c:majorTickMark val="out"/>
        <c:minorTickMark val="none"/>
        <c:tickLblPos val="low"/>
        <c:crossAx val="36387872"/>
        <c:crosses val="autoZero"/>
        <c:auto val="1"/>
        <c:lblOffset val="100"/>
        <c:noMultiLvlLbl val="0"/>
      </c:catAx>
      <c:valAx>
        <c:axId val="36387872"/>
        <c:scaling>
          <c:orientation val="minMax"/>
        </c:scaling>
        <c:axPos val="l"/>
        <c:majorGridlines/>
        <c:delete val="0"/>
        <c:numFmt formatCode="General" sourceLinked="1"/>
        <c:majorTickMark val="out"/>
        <c:minorTickMark val="none"/>
        <c:tickLblPos val="nextTo"/>
        <c:crossAx val="4132579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LIEE Budget: 2001-2010</a:t>
            </a:r>
          </a:p>
        </c:rich>
      </c:tx>
      <c:layout/>
      <c:spPr>
        <a:noFill/>
        <a:ln>
          <a:noFill/>
        </a:ln>
      </c:spPr>
    </c:title>
    <c:view3D>
      <c:rotX val="15"/>
      <c:rotY val="20"/>
      <c:depthPercent val="100"/>
      <c:rAngAx val="1"/>
    </c:view3D>
    <c:plotArea>
      <c:layout/>
      <c:bar3DChart>
        <c:barDir val="col"/>
        <c:grouping val="clustered"/>
        <c:varyColors val="0"/>
        <c:ser>
          <c:idx val="0"/>
          <c:order val="0"/>
          <c:tx>
            <c:strRef>
              <c:f>LIEE!$A$2</c:f>
              <c:strCache>
                <c:ptCount val="1"/>
                <c:pt idx="0">
                  <c:v>Budget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LIEE!$B$1:$K$1</c:f>
              <c:numCache/>
            </c:numRef>
          </c:cat>
          <c:val>
            <c:numRef>
              <c:f>LIEE!$B$2:$K$2</c:f>
              <c:numCache/>
            </c:numRef>
          </c:val>
          <c:shape val="box"/>
        </c:ser>
        <c:shape val="box"/>
        <c:axId val="34850941"/>
        <c:axId val="45223014"/>
      </c:bar3DChart>
      <c:catAx>
        <c:axId val="34850941"/>
        <c:scaling>
          <c:orientation val="minMax"/>
        </c:scaling>
        <c:axPos val="b"/>
        <c:delete val="0"/>
        <c:numFmt formatCode="General" sourceLinked="1"/>
        <c:majorTickMark val="out"/>
        <c:minorTickMark val="none"/>
        <c:tickLblPos val="low"/>
        <c:txPr>
          <a:bodyPr vert="horz" rot="2700000"/>
          <a:lstStyle/>
          <a:p>
            <a:pPr>
              <a:defRPr lang="en-US" cap="none" sz="1000" b="0" i="0" u="none" baseline="0">
                <a:latin typeface="Arial"/>
                <a:ea typeface="Arial"/>
                <a:cs typeface="Arial"/>
              </a:defRPr>
            </a:pPr>
          </a:p>
        </c:txPr>
        <c:crossAx val="45223014"/>
        <c:crosses val="autoZero"/>
        <c:auto val="1"/>
        <c:lblOffset val="100"/>
        <c:noMultiLvlLbl val="0"/>
      </c:catAx>
      <c:valAx>
        <c:axId val="45223014"/>
        <c:scaling>
          <c:orientation val="minMax"/>
        </c:scaling>
        <c:axPos val="l"/>
        <c:majorGridlines/>
        <c:delete val="0"/>
        <c:numFmt formatCode="General" sourceLinked="1"/>
        <c:majorTickMark val="out"/>
        <c:minorTickMark val="none"/>
        <c:tickLblPos val="nextTo"/>
        <c:crossAx val="3485094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LIEE Treated Homes: 2001-2010</a:t>
            </a:r>
          </a:p>
        </c:rich>
      </c:tx>
      <c:layout/>
      <c:spPr>
        <a:noFill/>
        <a:ln>
          <a:noFill/>
        </a:ln>
      </c:spPr>
    </c:title>
    <c:view3D>
      <c:rotX val="15"/>
      <c:rotY val="20"/>
      <c:depthPercent val="100"/>
      <c:rAngAx val="1"/>
    </c:view3D>
    <c:plotArea>
      <c:layout/>
      <c:bar3DChart>
        <c:barDir val="col"/>
        <c:grouping val="clustered"/>
        <c:varyColors val="0"/>
        <c:ser>
          <c:idx val="0"/>
          <c:order val="0"/>
          <c:tx>
            <c:strRef>
              <c:f>LIEE!$U$2</c:f>
              <c:strCache>
                <c:ptCount val="1"/>
                <c:pt idx="0">
                  <c:v>Treated Homes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LIEE!$V$1:$AE$1</c:f>
              <c:numCache/>
            </c:numRef>
          </c:cat>
          <c:val>
            <c:numRef>
              <c:f>LIEE!$V$2:$AE$2</c:f>
              <c:numCache/>
            </c:numRef>
          </c:val>
          <c:shape val="box"/>
        </c:ser>
        <c:shape val="box"/>
        <c:axId val="4353943"/>
        <c:axId val="39185488"/>
      </c:bar3DChart>
      <c:catAx>
        <c:axId val="4353943"/>
        <c:scaling>
          <c:orientation val="minMax"/>
        </c:scaling>
        <c:axPos val="b"/>
        <c:delete val="0"/>
        <c:numFmt formatCode="General" sourceLinked="1"/>
        <c:majorTickMark val="out"/>
        <c:minorTickMark val="none"/>
        <c:tickLblPos val="low"/>
        <c:txPr>
          <a:bodyPr vert="horz" rot="2700000"/>
          <a:lstStyle/>
          <a:p>
            <a:pPr>
              <a:defRPr lang="en-US" cap="none" sz="1000" b="0" i="0" u="none" baseline="0">
                <a:latin typeface="Arial"/>
                <a:ea typeface="Arial"/>
                <a:cs typeface="Arial"/>
              </a:defRPr>
            </a:pPr>
          </a:p>
        </c:txPr>
        <c:crossAx val="39185488"/>
        <c:crosses val="autoZero"/>
        <c:auto val="1"/>
        <c:lblOffset val="100"/>
        <c:noMultiLvlLbl val="0"/>
      </c:catAx>
      <c:valAx>
        <c:axId val="39185488"/>
        <c:scaling>
          <c:orientation val="minMax"/>
        </c:scaling>
        <c:axPos val="l"/>
        <c:majorGridlines/>
        <c:delete val="0"/>
        <c:numFmt formatCode="General" sourceLinked="1"/>
        <c:majorTickMark val="out"/>
        <c:minorTickMark val="none"/>
        <c:tickLblPos val="nextTo"/>
        <c:crossAx val="435394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LIEE kWh: 2001-2010</a:t>
            </a:r>
          </a:p>
        </c:rich>
      </c:tx>
      <c:layout/>
      <c:spPr>
        <a:noFill/>
        <a:ln>
          <a:noFill/>
        </a:ln>
      </c:spPr>
    </c:title>
    <c:view3D>
      <c:rotX val="15"/>
      <c:rotY val="20"/>
      <c:depthPercent val="100"/>
      <c:rAngAx val="1"/>
    </c:view3D>
    <c:plotArea>
      <c:layout/>
      <c:bar3DChart>
        <c:barDir val="col"/>
        <c:grouping val="clustered"/>
        <c:varyColors val="0"/>
        <c:ser>
          <c:idx val="0"/>
          <c:order val="0"/>
          <c:tx>
            <c:strRef>
              <c:f>LIEE!$U$5</c:f>
              <c:strCache>
                <c:ptCount val="1"/>
                <c:pt idx="0">
                  <c:v>kWh</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LIEE!$V$4:$AE$4</c:f>
              <c:numCache/>
            </c:numRef>
          </c:cat>
          <c:val>
            <c:numRef>
              <c:f>LIEE!$V$5:$AE$5</c:f>
              <c:numCache/>
            </c:numRef>
          </c:val>
          <c:shape val="box"/>
        </c:ser>
        <c:shape val="box"/>
        <c:axId val="17125073"/>
        <c:axId val="19907930"/>
      </c:bar3DChart>
      <c:catAx>
        <c:axId val="17125073"/>
        <c:scaling>
          <c:orientation val="minMax"/>
        </c:scaling>
        <c:axPos val="b"/>
        <c:delete val="0"/>
        <c:numFmt formatCode="General" sourceLinked="1"/>
        <c:majorTickMark val="out"/>
        <c:minorTickMark val="none"/>
        <c:tickLblPos val="low"/>
        <c:crossAx val="19907930"/>
        <c:crosses val="autoZero"/>
        <c:auto val="1"/>
        <c:lblOffset val="100"/>
        <c:noMultiLvlLbl val="0"/>
      </c:catAx>
      <c:valAx>
        <c:axId val="19907930"/>
        <c:scaling>
          <c:orientation val="minMax"/>
        </c:scaling>
        <c:axPos val="l"/>
        <c:majorGridlines/>
        <c:delete val="0"/>
        <c:numFmt formatCode="General" sourceLinked="1"/>
        <c:majorTickMark val="out"/>
        <c:minorTickMark val="none"/>
        <c:tickLblPos val="nextTo"/>
        <c:crossAx val="1712507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LIEE kW: 2001-2010</a:t>
            </a:r>
          </a:p>
        </c:rich>
      </c:tx>
      <c:layout/>
      <c:spPr>
        <a:noFill/>
        <a:ln>
          <a:noFill/>
        </a:ln>
      </c:spPr>
    </c:title>
    <c:view3D>
      <c:rotX val="15"/>
      <c:rotY val="20"/>
      <c:depthPercent val="100"/>
      <c:rAngAx val="1"/>
    </c:view3D>
    <c:plotArea>
      <c:layout/>
      <c:bar3DChart>
        <c:barDir val="col"/>
        <c:grouping val="clustered"/>
        <c:varyColors val="0"/>
        <c:ser>
          <c:idx val="0"/>
          <c:order val="0"/>
          <c:tx>
            <c:strRef>
              <c:f>LIEE!$U$8</c:f>
              <c:strCache>
                <c:ptCount val="1"/>
                <c:pt idx="0">
                  <c:v>kW</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LIEE!$V$7:$AE$7</c:f>
              <c:numCache/>
            </c:numRef>
          </c:cat>
          <c:val>
            <c:numRef>
              <c:f>LIEE!$V$8:$AE$8</c:f>
              <c:numCache/>
            </c:numRef>
          </c:val>
          <c:shape val="box"/>
        </c:ser>
        <c:shape val="box"/>
        <c:axId val="44953643"/>
        <c:axId val="1929604"/>
      </c:bar3DChart>
      <c:catAx>
        <c:axId val="44953643"/>
        <c:scaling>
          <c:orientation val="minMax"/>
        </c:scaling>
        <c:axPos val="b"/>
        <c:delete val="0"/>
        <c:numFmt formatCode="General" sourceLinked="1"/>
        <c:majorTickMark val="out"/>
        <c:minorTickMark val="none"/>
        <c:tickLblPos val="low"/>
        <c:crossAx val="1929604"/>
        <c:crosses val="autoZero"/>
        <c:auto val="1"/>
        <c:lblOffset val="100"/>
        <c:noMultiLvlLbl val="0"/>
      </c:catAx>
      <c:valAx>
        <c:axId val="1929604"/>
        <c:scaling>
          <c:orientation val="minMax"/>
        </c:scaling>
        <c:axPos val="l"/>
        <c:majorGridlines/>
        <c:delete val="0"/>
        <c:numFmt formatCode="General" sourceLinked="1"/>
        <c:majorTickMark val="out"/>
        <c:minorTickMark val="none"/>
        <c:tickLblPos val="nextTo"/>
        <c:crossAx val="4495364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LIEE Therms: 2001-2010</a:t>
            </a:r>
          </a:p>
        </c:rich>
      </c:tx>
      <c:layout/>
      <c:spPr>
        <a:noFill/>
        <a:ln>
          <a:noFill/>
        </a:ln>
      </c:spPr>
    </c:title>
    <c:view3D>
      <c:rotX val="15"/>
      <c:rotY val="20"/>
      <c:depthPercent val="100"/>
      <c:rAngAx val="1"/>
    </c:view3D>
    <c:plotArea>
      <c:layout/>
      <c:bar3DChart>
        <c:barDir val="col"/>
        <c:grouping val="clustered"/>
        <c:varyColors val="0"/>
        <c:ser>
          <c:idx val="0"/>
          <c:order val="0"/>
          <c:tx>
            <c:strRef>
              <c:f>LIEE!$U$11</c:f>
              <c:strCache>
                <c:ptCount val="1"/>
                <c:pt idx="0">
                  <c:v>Therm</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LIEE!$V$10:$AE$10</c:f>
              <c:numCache/>
            </c:numRef>
          </c:cat>
          <c:val>
            <c:numRef>
              <c:f>LIEE!$V$11:$AE$11</c:f>
              <c:numCache/>
            </c:numRef>
          </c:val>
          <c:shape val="box"/>
        </c:ser>
        <c:shape val="box"/>
        <c:axId val="17366437"/>
        <c:axId val="22080206"/>
      </c:bar3DChart>
      <c:catAx>
        <c:axId val="17366437"/>
        <c:scaling>
          <c:orientation val="minMax"/>
        </c:scaling>
        <c:axPos val="b"/>
        <c:delete val="0"/>
        <c:numFmt formatCode="General" sourceLinked="1"/>
        <c:majorTickMark val="out"/>
        <c:minorTickMark val="none"/>
        <c:tickLblPos val="low"/>
        <c:crossAx val="22080206"/>
        <c:crosses val="autoZero"/>
        <c:auto val="1"/>
        <c:lblOffset val="100"/>
        <c:noMultiLvlLbl val="0"/>
      </c:catAx>
      <c:valAx>
        <c:axId val="22080206"/>
        <c:scaling>
          <c:orientation val="minMax"/>
        </c:scaling>
        <c:axPos val="l"/>
        <c:majorGridlines/>
        <c:delete val="0"/>
        <c:numFmt formatCode="General" sourceLinked="1"/>
        <c:majorTickMark val="out"/>
        <c:minorTickMark val="none"/>
        <c:tickLblPos val="nextTo"/>
        <c:crossAx val="1736643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Treated Homes: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LIEE!$U$23</c:f>
              <c:strCache>
                <c:ptCount val="1"/>
                <c:pt idx="0">
                  <c:v>Treated Homes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LIEE!$V$22:$AD$22</c:f>
              <c:numCache/>
            </c:numRef>
          </c:cat>
          <c:val>
            <c:numRef>
              <c:f>LIEE!$V$23:$AD$23</c:f>
              <c:numCache/>
            </c:numRef>
          </c:val>
          <c:shape val="box"/>
        </c:ser>
        <c:shape val="box"/>
        <c:axId val="64504127"/>
        <c:axId val="43666232"/>
      </c:bar3DChart>
      <c:catAx>
        <c:axId val="64504127"/>
        <c:scaling>
          <c:orientation val="minMax"/>
        </c:scaling>
        <c:axPos val="b"/>
        <c:delete val="0"/>
        <c:numFmt formatCode="General" sourceLinked="1"/>
        <c:majorTickMark val="out"/>
        <c:minorTickMark val="none"/>
        <c:tickLblPos val="low"/>
        <c:crossAx val="43666232"/>
        <c:crosses val="autoZero"/>
        <c:auto val="1"/>
        <c:lblOffset val="100"/>
        <c:noMultiLvlLbl val="0"/>
      </c:catAx>
      <c:valAx>
        <c:axId val="43666232"/>
        <c:scaling>
          <c:orientation val="minMax"/>
        </c:scaling>
        <c:axPos val="l"/>
        <c:majorGridlines/>
        <c:delete val="0"/>
        <c:numFmt formatCode="General" sourceLinked="1"/>
        <c:majorTickMark val="out"/>
        <c:minorTickMark val="none"/>
        <c:tickLblPos val="nextTo"/>
        <c:crossAx val="6450412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kWh Savings: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LIEE!$U$26</c:f>
              <c:strCache>
                <c:ptCount val="1"/>
                <c:pt idx="0">
                  <c:v>kWh</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LIEE!$V$25:$AD$25</c:f>
              <c:numCache/>
            </c:numRef>
          </c:cat>
          <c:val>
            <c:numRef>
              <c:f>LIEE!$V$26:$AD$26</c:f>
              <c:numCache/>
            </c:numRef>
          </c:val>
          <c:shape val="box"/>
        </c:ser>
        <c:shape val="box"/>
        <c:axId val="57451769"/>
        <c:axId val="47303874"/>
      </c:bar3DChart>
      <c:catAx>
        <c:axId val="57451769"/>
        <c:scaling>
          <c:orientation val="minMax"/>
        </c:scaling>
        <c:axPos val="b"/>
        <c:delete val="0"/>
        <c:numFmt formatCode="General" sourceLinked="1"/>
        <c:majorTickMark val="out"/>
        <c:minorTickMark val="none"/>
        <c:tickLblPos val="low"/>
        <c:crossAx val="47303874"/>
        <c:crosses val="autoZero"/>
        <c:auto val="1"/>
        <c:lblOffset val="100"/>
        <c:noMultiLvlLbl val="0"/>
      </c:catAx>
      <c:valAx>
        <c:axId val="47303874"/>
        <c:scaling>
          <c:orientation val="minMax"/>
        </c:scaling>
        <c:axPos val="l"/>
        <c:majorGridlines/>
        <c:delete val="0"/>
        <c:numFmt formatCode="General" sourceLinked="1"/>
        <c:majorTickMark val="out"/>
        <c:minorTickMark val="none"/>
        <c:tickLblPos val="nextTo"/>
        <c:crossAx val="5745176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Budget Expenditures: 2002-2010</a:t>
            </a:r>
          </a:p>
        </c:rich>
      </c:tx>
      <c:layout/>
      <c:spPr>
        <a:noFill/>
        <a:ln>
          <a:noFill/>
        </a:ln>
      </c:spPr>
    </c:title>
    <c:view3D>
      <c:rotX val="15"/>
      <c:rotY val="20"/>
      <c:depthPercent val="100"/>
      <c:rAngAx val="1"/>
    </c:view3D>
    <c:plotArea>
      <c:layout/>
      <c:bar3DChart>
        <c:barDir val="col"/>
        <c:grouping val="clustered"/>
        <c:varyColors val="0"/>
        <c:ser>
          <c:idx val="0"/>
          <c:order val="0"/>
          <c:tx>
            <c:strRef>
              <c:f>LIEE!$U$35</c:f>
              <c:strCache>
                <c:ptCount val="1"/>
                <c:pt idx="0">
                  <c:v>Budget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LIEE!$V$34:$AD$34</c:f>
              <c:numCache/>
            </c:numRef>
          </c:cat>
          <c:val>
            <c:numRef>
              <c:f>LIEE!$V$35:$AD$35</c:f>
              <c:numCache/>
            </c:numRef>
          </c:val>
          <c:shape val="box"/>
        </c:ser>
        <c:shape val="box"/>
        <c:axId val="23081683"/>
        <c:axId val="6408556"/>
      </c:bar3DChart>
      <c:catAx>
        <c:axId val="23081683"/>
        <c:scaling>
          <c:orientation val="minMax"/>
        </c:scaling>
        <c:axPos val="b"/>
        <c:delete val="0"/>
        <c:numFmt formatCode="General" sourceLinked="1"/>
        <c:majorTickMark val="out"/>
        <c:minorTickMark val="none"/>
        <c:tickLblPos val="low"/>
        <c:crossAx val="6408556"/>
        <c:crosses val="autoZero"/>
        <c:auto val="1"/>
        <c:lblOffset val="100"/>
        <c:noMultiLvlLbl val="0"/>
      </c:catAx>
      <c:valAx>
        <c:axId val="6408556"/>
        <c:scaling>
          <c:orientation val="minMax"/>
        </c:scaling>
        <c:axPos val="l"/>
        <c:majorGridlines/>
        <c:delete val="0"/>
        <c:numFmt formatCode="General" sourceLinked="1"/>
        <c:majorTickMark val="out"/>
        <c:minorTickMark val="none"/>
        <c:tickLblPos val="nextTo"/>
        <c:crossAx val="2308168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3619500" cy="2390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29</xdr:row>
      <xdr:rowOff>9525</xdr:rowOff>
    </xdr:from>
    <xdr:to>
      <xdr:col>7</xdr:col>
      <xdr:colOff>190500</xdr:colOff>
      <xdr:row>46</xdr:row>
      <xdr:rowOff>76200</xdr:rowOff>
    </xdr:to>
    <xdr:graphicFrame>
      <xdr:nvGraphicFramePr>
        <xdr:cNvPr id="1" name="Chart 1"/>
        <xdr:cNvGraphicFramePr/>
      </xdr:nvGraphicFramePr>
      <xdr:xfrm>
        <a:off x="1990725" y="4933950"/>
        <a:ext cx="4981575" cy="283845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48</xdr:row>
      <xdr:rowOff>123825</xdr:rowOff>
    </xdr:from>
    <xdr:to>
      <xdr:col>7</xdr:col>
      <xdr:colOff>247650</xdr:colOff>
      <xdr:row>66</xdr:row>
      <xdr:rowOff>28575</xdr:rowOff>
    </xdr:to>
    <xdr:graphicFrame>
      <xdr:nvGraphicFramePr>
        <xdr:cNvPr id="2" name="Chart 2"/>
        <xdr:cNvGraphicFramePr/>
      </xdr:nvGraphicFramePr>
      <xdr:xfrm>
        <a:off x="2047875" y="8143875"/>
        <a:ext cx="4981575" cy="281940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68</xdr:row>
      <xdr:rowOff>104775</xdr:rowOff>
    </xdr:from>
    <xdr:to>
      <xdr:col>7</xdr:col>
      <xdr:colOff>352425</xdr:colOff>
      <xdr:row>86</xdr:row>
      <xdr:rowOff>9525</xdr:rowOff>
    </xdr:to>
    <xdr:graphicFrame>
      <xdr:nvGraphicFramePr>
        <xdr:cNvPr id="3" name="Chart 3"/>
        <xdr:cNvGraphicFramePr/>
      </xdr:nvGraphicFramePr>
      <xdr:xfrm>
        <a:off x="2152650" y="11363325"/>
        <a:ext cx="4981575" cy="2819400"/>
      </xdr:xfrm>
      <a:graphic>
        <a:graphicData uri="http://schemas.openxmlformats.org/drawingml/2006/chart">
          <c:chart xmlns:c="http://schemas.openxmlformats.org/drawingml/2006/chart" r:id="rId3"/>
        </a:graphicData>
      </a:graphic>
    </xdr:graphicFrame>
    <xdr:clientData/>
  </xdr:twoCellAnchor>
  <xdr:twoCellAnchor>
    <xdr:from>
      <xdr:col>1</xdr:col>
      <xdr:colOff>371475</xdr:colOff>
      <xdr:row>88</xdr:row>
      <xdr:rowOff>76200</xdr:rowOff>
    </xdr:from>
    <xdr:to>
      <xdr:col>7</xdr:col>
      <xdr:colOff>381000</xdr:colOff>
      <xdr:row>105</xdr:row>
      <xdr:rowOff>142875</xdr:rowOff>
    </xdr:to>
    <xdr:graphicFrame>
      <xdr:nvGraphicFramePr>
        <xdr:cNvPr id="4" name="Chart 4"/>
        <xdr:cNvGraphicFramePr/>
      </xdr:nvGraphicFramePr>
      <xdr:xfrm>
        <a:off x="2181225" y="14573250"/>
        <a:ext cx="4981575" cy="2819400"/>
      </xdr:xfrm>
      <a:graphic>
        <a:graphicData uri="http://schemas.openxmlformats.org/drawingml/2006/chart">
          <c:chart xmlns:c="http://schemas.openxmlformats.org/drawingml/2006/chart" r:id="rId4"/>
        </a:graphicData>
      </a:graphic>
    </xdr:graphicFrame>
    <xdr:clientData/>
  </xdr:twoCellAnchor>
  <xdr:twoCellAnchor>
    <xdr:from>
      <xdr:col>1</xdr:col>
      <xdr:colOff>447675</xdr:colOff>
      <xdr:row>108</xdr:row>
      <xdr:rowOff>66675</xdr:rowOff>
    </xdr:from>
    <xdr:to>
      <xdr:col>7</xdr:col>
      <xdr:colOff>457200</xdr:colOff>
      <xdr:row>125</xdr:row>
      <xdr:rowOff>133350</xdr:rowOff>
    </xdr:to>
    <xdr:graphicFrame>
      <xdr:nvGraphicFramePr>
        <xdr:cNvPr id="5" name="Chart 5"/>
        <xdr:cNvGraphicFramePr/>
      </xdr:nvGraphicFramePr>
      <xdr:xfrm>
        <a:off x="2257425" y="17802225"/>
        <a:ext cx="4981575" cy="2819400"/>
      </xdr:xfrm>
      <a:graphic>
        <a:graphicData uri="http://schemas.openxmlformats.org/drawingml/2006/chart">
          <c:chart xmlns:c="http://schemas.openxmlformats.org/drawingml/2006/chart" r:id="rId5"/>
        </a:graphicData>
      </a:graphic>
    </xdr:graphicFrame>
    <xdr:clientData/>
  </xdr:twoCellAnchor>
  <xdr:twoCellAnchor>
    <xdr:from>
      <xdr:col>20</xdr:col>
      <xdr:colOff>9525</xdr:colOff>
      <xdr:row>53</xdr:row>
      <xdr:rowOff>57150</xdr:rowOff>
    </xdr:from>
    <xdr:to>
      <xdr:col>26</xdr:col>
      <xdr:colOff>114300</xdr:colOff>
      <xdr:row>69</xdr:row>
      <xdr:rowOff>0</xdr:rowOff>
    </xdr:to>
    <xdr:graphicFrame>
      <xdr:nvGraphicFramePr>
        <xdr:cNvPr id="6" name="Chart 6"/>
        <xdr:cNvGraphicFramePr/>
      </xdr:nvGraphicFramePr>
      <xdr:xfrm>
        <a:off x="15973425" y="8886825"/>
        <a:ext cx="3762375" cy="2533650"/>
      </xdr:xfrm>
      <a:graphic>
        <a:graphicData uri="http://schemas.openxmlformats.org/drawingml/2006/chart">
          <c:chart xmlns:c="http://schemas.openxmlformats.org/drawingml/2006/chart" r:id="rId6"/>
        </a:graphicData>
      </a:graphic>
    </xdr:graphicFrame>
    <xdr:clientData/>
  </xdr:twoCellAnchor>
  <xdr:twoCellAnchor>
    <xdr:from>
      <xdr:col>20</xdr:col>
      <xdr:colOff>9525</xdr:colOff>
      <xdr:row>70</xdr:row>
      <xdr:rowOff>0</xdr:rowOff>
    </xdr:from>
    <xdr:to>
      <xdr:col>26</xdr:col>
      <xdr:colOff>114300</xdr:colOff>
      <xdr:row>85</xdr:row>
      <xdr:rowOff>104775</xdr:rowOff>
    </xdr:to>
    <xdr:graphicFrame>
      <xdr:nvGraphicFramePr>
        <xdr:cNvPr id="7" name="Chart 7"/>
        <xdr:cNvGraphicFramePr/>
      </xdr:nvGraphicFramePr>
      <xdr:xfrm>
        <a:off x="15973425" y="11582400"/>
        <a:ext cx="3762375" cy="2533650"/>
      </xdr:xfrm>
      <a:graphic>
        <a:graphicData uri="http://schemas.openxmlformats.org/drawingml/2006/chart">
          <c:chart xmlns:c="http://schemas.openxmlformats.org/drawingml/2006/chart" r:id="rId7"/>
        </a:graphicData>
      </a:graphic>
    </xdr:graphicFrame>
    <xdr:clientData/>
  </xdr:twoCellAnchor>
  <xdr:twoCellAnchor>
    <xdr:from>
      <xdr:col>20</xdr:col>
      <xdr:colOff>0</xdr:colOff>
      <xdr:row>36</xdr:row>
      <xdr:rowOff>66675</xdr:rowOff>
    </xdr:from>
    <xdr:to>
      <xdr:col>26</xdr:col>
      <xdr:colOff>104775</xdr:colOff>
      <xdr:row>52</xdr:row>
      <xdr:rowOff>9525</xdr:rowOff>
    </xdr:to>
    <xdr:graphicFrame>
      <xdr:nvGraphicFramePr>
        <xdr:cNvPr id="8" name="Chart 8"/>
        <xdr:cNvGraphicFramePr/>
      </xdr:nvGraphicFramePr>
      <xdr:xfrm>
        <a:off x="15963900" y="6143625"/>
        <a:ext cx="3762375" cy="2533650"/>
      </xdr:xfrm>
      <a:graphic>
        <a:graphicData uri="http://schemas.openxmlformats.org/drawingml/2006/chart">
          <c:chart xmlns:c="http://schemas.openxmlformats.org/drawingml/2006/chart" r:id="rId8"/>
        </a:graphicData>
      </a:graphic>
    </xdr:graphicFrame>
    <xdr:clientData/>
  </xdr:twoCellAnchor>
  <xdr:twoCellAnchor>
    <xdr:from>
      <xdr:col>19</xdr:col>
      <xdr:colOff>600075</xdr:colOff>
      <xdr:row>87</xdr:row>
      <xdr:rowOff>9525</xdr:rowOff>
    </xdr:from>
    <xdr:to>
      <xdr:col>26</xdr:col>
      <xdr:colOff>95250</xdr:colOff>
      <xdr:row>102</xdr:row>
      <xdr:rowOff>114300</xdr:rowOff>
    </xdr:to>
    <xdr:graphicFrame>
      <xdr:nvGraphicFramePr>
        <xdr:cNvPr id="9" name="Chart 9"/>
        <xdr:cNvGraphicFramePr/>
      </xdr:nvGraphicFramePr>
      <xdr:xfrm>
        <a:off x="15954375" y="14344650"/>
        <a:ext cx="3762375" cy="2533650"/>
      </xdr:xfrm>
      <a:graphic>
        <a:graphicData uri="http://schemas.openxmlformats.org/drawingml/2006/chart">
          <c:chart xmlns:c="http://schemas.openxmlformats.org/drawingml/2006/chart" r:id="rId9"/>
        </a:graphicData>
      </a:graphic>
    </xdr:graphicFrame>
    <xdr:clientData/>
  </xdr:twoCellAnchor>
  <xdr:twoCellAnchor>
    <xdr:from>
      <xdr:col>20</xdr:col>
      <xdr:colOff>9525</xdr:colOff>
      <xdr:row>104</xdr:row>
      <xdr:rowOff>47625</xdr:rowOff>
    </xdr:from>
    <xdr:to>
      <xdr:col>26</xdr:col>
      <xdr:colOff>114300</xdr:colOff>
      <xdr:row>119</xdr:row>
      <xdr:rowOff>152400</xdr:rowOff>
    </xdr:to>
    <xdr:graphicFrame>
      <xdr:nvGraphicFramePr>
        <xdr:cNvPr id="10" name="Chart 10"/>
        <xdr:cNvGraphicFramePr/>
      </xdr:nvGraphicFramePr>
      <xdr:xfrm>
        <a:off x="15973425" y="17135475"/>
        <a:ext cx="3762375" cy="253365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5"/>
  <sheetViews>
    <sheetView workbookViewId="0" topLeftCell="A1">
      <pane xSplit="1" ySplit="1" topLeftCell="Q61" activePane="bottomRight" state="frozen"/>
      <selection pane="topLeft" activeCell="A1" sqref="A1"/>
      <selection pane="topRight" activeCell="B1" sqref="B1"/>
      <selection pane="bottomLeft" activeCell="A2" sqref="A2"/>
      <selection pane="bottomRight" activeCell="AB75" sqref="AB75"/>
    </sheetView>
  </sheetViews>
  <sheetFormatPr defaultColWidth="9.140625" defaultRowHeight="12.75"/>
  <cols>
    <col min="1" max="1" width="27.140625" style="0" customWidth="1"/>
    <col min="2" max="9" width="12.421875" style="0" customWidth="1"/>
    <col min="10" max="11" width="13.57421875" style="0" customWidth="1"/>
    <col min="12" max="12" width="1.57421875" style="25" customWidth="1"/>
    <col min="13" max="13" width="14.140625" style="0" customWidth="1"/>
    <col min="14" max="14" width="10.421875" style="0" customWidth="1"/>
    <col min="15" max="15" width="10.7109375" style="0" customWidth="1"/>
    <col min="16" max="16" width="10.140625" style="25" customWidth="1"/>
    <col min="17" max="17" width="11.28125" style="0" customWidth="1"/>
    <col min="31" max="31" width="11.7109375" style="0" customWidth="1"/>
  </cols>
  <sheetData>
    <row r="1" spans="1:31" ht="12.75">
      <c r="A1" s="44"/>
      <c r="B1" s="45">
        <v>2001</v>
      </c>
      <c r="C1" s="45">
        <v>2002</v>
      </c>
      <c r="D1" s="45">
        <v>2003</v>
      </c>
      <c r="E1" s="45">
        <v>2004</v>
      </c>
      <c r="F1" s="45">
        <v>2005</v>
      </c>
      <c r="G1" s="45">
        <v>2006</v>
      </c>
      <c r="H1" s="45">
        <v>2007</v>
      </c>
      <c r="I1" s="45">
        <v>2008</v>
      </c>
      <c r="J1" s="45">
        <v>2009</v>
      </c>
      <c r="K1" s="97">
        <v>2010</v>
      </c>
      <c r="L1" s="60"/>
      <c r="M1" s="46" t="s">
        <v>56</v>
      </c>
      <c r="N1" s="93"/>
      <c r="O1" s="25"/>
      <c r="P1" s="25">
        <v>2008</v>
      </c>
      <c r="Q1">
        <v>2009</v>
      </c>
      <c r="U1" s="44"/>
      <c r="V1" s="45">
        <v>2001</v>
      </c>
      <c r="W1" s="45">
        <v>2002</v>
      </c>
      <c r="X1" s="45">
        <v>2003</v>
      </c>
      <c r="Y1" s="45">
        <v>2004</v>
      </c>
      <c r="Z1" s="45">
        <v>2005</v>
      </c>
      <c r="AA1" s="45">
        <v>2006</v>
      </c>
      <c r="AB1" s="45">
        <v>2007</v>
      </c>
      <c r="AC1" s="45">
        <v>2008</v>
      </c>
      <c r="AD1" s="45">
        <v>2009</v>
      </c>
      <c r="AE1" s="96">
        <v>2010</v>
      </c>
    </row>
    <row r="2" spans="1:31" ht="12.75">
      <c r="A2" s="35" t="s">
        <v>16</v>
      </c>
      <c r="B2" s="13">
        <v>60152000</v>
      </c>
      <c r="C2" s="15">
        <v>60523065</v>
      </c>
      <c r="D2" s="2">
        <v>56530000</v>
      </c>
      <c r="E2" s="2">
        <v>70481326</v>
      </c>
      <c r="F2" s="2">
        <v>75297327</v>
      </c>
      <c r="G2" s="2">
        <v>90094496</v>
      </c>
      <c r="H2" s="2">
        <v>80707516</v>
      </c>
      <c r="I2" s="2">
        <v>77733500</v>
      </c>
      <c r="J2" s="2">
        <v>109056366</v>
      </c>
      <c r="K2" s="2">
        <v>167847834</v>
      </c>
      <c r="L2" s="61"/>
      <c r="M2" s="47">
        <f>SUM(B2:K2)</f>
        <v>848423430</v>
      </c>
      <c r="N2" s="94"/>
      <c r="O2" s="25" t="s">
        <v>4</v>
      </c>
      <c r="P2" s="25" t="s">
        <v>37</v>
      </c>
      <c r="Q2" s="25" t="s">
        <v>4</v>
      </c>
      <c r="U2" s="35" t="s">
        <v>55</v>
      </c>
      <c r="V2" s="16">
        <v>44797</v>
      </c>
      <c r="W2" s="3">
        <v>70683</v>
      </c>
      <c r="X2" s="3">
        <v>47271</v>
      </c>
      <c r="Y2" s="3">
        <v>48456</v>
      </c>
      <c r="Z2" s="3">
        <v>57700</v>
      </c>
      <c r="AA2" s="3">
        <v>66043</v>
      </c>
      <c r="AB2" s="3">
        <v>63319</v>
      </c>
      <c r="AC2" s="3">
        <v>61034</v>
      </c>
      <c r="AD2" s="3">
        <v>81308</v>
      </c>
      <c r="AE2" s="3">
        <v>129856</v>
      </c>
    </row>
    <row r="3" spans="1:17" ht="13.5" thickBot="1">
      <c r="A3" s="35" t="s">
        <v>0</v>
      </c>
      <c r="B3" s="16">
        <v>44797</v>
      </c>
      <c r="C3" s="3">
        <v>70683</v>
      </c>
      <c r="D3" s="3">
        <v>47271</v>
      </c>
      <c r="E3" s="3">
        <v>48456</v>
      </c>
      <c r="F3" s="3">
        <v>57700</v>
      </c>
      <c r="G3" s="3">
        <v>66043</v>
      </c>
      <c r="H3" s="3">
        <v>63319</v>
      </c>
      <c r="I3" s="3">
        <v>61034</v>
      </c>
      <c r="J3" s="3">
        <v>81308</v>
      </c>
      <c r="K3" s="3">
        <v>129856</v>
      </c>
      <c r="L3" s="61"/>
      <c r="M3" s="50">
        <f>SUM(B3:K3)</f>
        <v>670467</v>
      </c>
      <c r="N3" s="92"/>
      <c r="O3" s="25" t="s">
        <v>34</v>
      </c>
      <c r="P3" s="25" t="s">
        <v>38</v>
      </c>
      <c r="Q3" s="25" t="s">
        <v>34</v>
      </c>
    </row>
    <row r="4" spans="2:31" ht="14.25">
      <c r="B4" s="16">
        <v>7112</v>
      </c>
      <c r="C4" s="16">
        <v>24719</v>
      </c>
      <c r="D4" s="3">
        <v>17752</v>
      </c>
      <c r="E4" s="21">
        <v>20092</v>
      </c>
      <c r="F4" s="3">
        <v>24713</v>
      </c>
      <c r="G4" s="3">
        <v>26820</v>
      </c>
      <c r="H4" s="3">
        <f>SUM(17206+24)</f>
        <v>17230</v>
      </c>
      <c r="I4" s="3">
        <f>SUM(14700+28)</f>
        <v>14728</v>
      </c>
      <c r="J4" s="3">
        <v>17923</v>
      </c>
      <c r="K4" s="3">
        <v>20606</v>
      </c>
      <c r="L4" s="61"/>
      <c r="M4" s="50">
        <f>SUM(B4:K4)</f>
        <v>191695</v>
      </c>
      <c r="N4" s="92"/>
      <c r="O4" s="25" t="s">
        <v>34</v>
      </c>
      <c r="P4" s="25" t="s">
        <v>38</v>
      </c>
      <c r="Q4" s="25" t="s">
        <v>34</v>
      </c>
      <c r="U4" s="44"/>
      <c r="V4" s="45">
        <v>2001</v>
      </c>
      <c r="W4" s="45">
        <v>2002</v>
      </c>
      <c r="X4" s="45">
        <v>2003</v>
      </c>
      <c r="Y4" s="45">
        <v>2004</v>
      </c>
      <c r="Z4" s="45">
        <v>2005</v>
      </c>
      <c r="AA4" s="45">
        <v>2006</v>
      </c>
      <c r="AB4" s="45">
        <v>2007</v>
      </c>
      <c r="AC4" s="45">
        <v>2008</v>
      </c>
      <c r="AD4" s="45">
        <v>2009</v>
      </c>
      <c r="AE4" s="96">
        <v>2010</v>
      </c>
    </row>
    <row r="5" spans="2:31" ht="14.25">
      <c r="B5" s="16">
        <v>163276</v>
      </c>
      <c r="C5" s="16">
        <v>344394</v>
      </c>
      <c r="D5" s="17">
        <v>192936</v>
      </c>
      <c r="E5" s="28">
        <v>42239</v>
      </c>
      <c r="F5" s="28">
        <v>52784</v>
      </c>
      <c r="G5" s="3">
        <v>285371</v>
      </c>
      <c r="H5" s="3">
        <v>391129</v>
      </c>
      <c r="I5" s="3">
        <v>385521</v>
      </c>
      <c r="J5" s="3">
        <v>319990</v>
      </c>
      <c r="K5" s="3">
        <v>501836</v>
      </c>
      <c r="L5" s="61"/>
      <c r="M5" s="59">
        <f>SUM(B5:K5)</f>
        <v>2679476</v>
      </c>
      <c r="N5" s="98"/>
      <c r="O5" s="25" t="s">
        <v>34</v>
      </c>
      <c r="P5" s="25" t="s">
        <v>38</v>
      </c>
      <c r="Q5" s="25" t="s">
        <v>34</v>
      </c>
      <c r="U5" s="35" t="s">
        <v>2</v>
      </c>
      <c r="V5" s="16">
        <v>17346105</v>
      </c>
      <c r="W5" s="16">
        <v>37409251</v>
      </c>
      <c r="X5" s="3">
        <v>19341818</v>
      </c>
      <c r="Y5" s="3">
        <v>19974493</v>
      </c>
      <c r="Z5" s="3">
        <v>25152986</v>
      </c>
      <c r="AA5" s="3">
        <v>27915812</v>
      </c>
      <c r="AB5" s="3">
        <v>27554191</v>
      </c>
      <c r="AC5" s="3">
        <v>27286113</v>
      </c>
      <c r="AD5" s="3">
        <v>33137731</v>
      </c>
      <c r="AE5" s="3">
        <v>48981281</v>
      </c>
    </row>
    <row r="6" spans="1:17" ht="13.5" thickBot="1">
      <c r="A6" s="35" t="s">
        <v>6</v>
      </c>
      <c r="B6" s="16">
        <v>2976</v>
      </c>
      <c r="C6" s="16">
        <v>4266</v>
      </c>
      <c r="D6" s="3">
        <v>3498</v>
      </c>
      <c r="E6" s="3">
        <v>3163</v>
      </c>
      <c r="F6" s="3">
        <v>3074</v>
      </c>
      <c r="G6" s="3">
        <v>4106</v>
      </c>
      <c r="H6" s="3">
        <v>3781</v>
      </c>
      <c r="I6" s="3">
        <v>3527</v>
      </c>
      <c r="J6" s="3">
        <v>4962</v>
      </c>
      <c r="K6" s="3">
        <v>7802</v>
      </c>
      <c r="L6" s="61"/>
      <c r="M6" s="50">
        <f>SUM(B6:K6)</f>
        <v>41155</v>
      </c>
      <c r="N6" s="92"/>
      <c r="O6" s="25" t="s">
        <v>34</v>
      </c>
      <c r="P6" s="25" t="s">
        <v>38</v>
      </c>
      <c r="Q6" s="25" t="s">
        <v>34</v>
      </c>
    </row>
    <row r="7" spans="2:31" ht="14.25">
      <c r="B7" s="16">
        <v>592</v>
      </c>
      <c r="C7" s="16">
        <v>632</v>
      </c>
      <c r="D7" s="3">
        <v>718</v>
      </c>
      <c r="E7" s="3">
        <v>507</v>
      </c>
      <c r="F7" s="3">
        <v>949</v>
      </c>
      <c r="G7" s="3">
        <v>866</v>
      </c>
      <c r="H7" s="3">
        <v>1508</v>
      </c>
      <c r="I7" s="3">
        <v>1823</v>
      </c>
      <c r="J7" s="87" t="s">
        <v>53</v>
      </c>
      <c r="K7" s="87" t="s">
        <v>53</v>
      </c>
      <c r="L7" s="61"/>
      <c r="M7" s="50">
        <f>SUM(B7:K7)</f>
        <v>7595</v>
      </c>
      <c r="N7" s="92"/>
      <c r="O7" s="25" t="s">
        <v>34</v>
      </c>
      <c r="P7" s="25" t="s">
        <v>38</v>
      </c>
      <c r="Q7" s="25" t="s">
        <v>34</v>
      </c>
      <c r="U7" s="44"/>
      <c r="V7" s="45">
        <v>2001</v>
      </c>
      <c r="W7" s="45">
        <v>2002</v>
      </c>
      <c r="X7" s="45">
        <v>2003</v>
      </c>
      <c r="Y7" s="45">
        <v>2004</v>
      </c>
      <c r="Z7" s="45">
        <v>2005</v>
      </c>
      <c r="AA7" s="45">
        <v>2006</v>
      </c>
      <c r="AB7" s="45">
        <v>2007</v>
      </c>
      <c r="AC7" s="45">
        <v>2008</v>
      </c>
      <c r="AD7" s="45">
        <v>2009</v>
      </c>
      <c r="AE7" s="96">
        <v>2010</v>
      </c>
    </row>
    <row r="8" spans="2:31" ht="14.25">
      <c r="B8" s="16">
        <v>409</v>
      </c>
      <c r="C8" s="16">
        <v>330</v>
      </c>
      <c r="D8" s="3">
        <v>258</v>
      </c>
      <c r="E8" s="3">
        <v>107</v>
      </c>
      <c r="F8" s="3">
        <v>260</v>
      </c>
      <c r="G8" s="3">
        <v>2231</v>
      </c>
      <c r="H8" s="3">
        <v>648</v>
      </c>
      <c r="I8" s="3">
        <v>679</v>
      </c>
      <c r="J8" s="87" t="s">
        <v>53</v>
      </c>
      <c r="K8" s="87" t="s">
        <v>53</v>
      </c>
      <c r="L8" s="61"/>
      <c r="M8" s="50">
        <f>SUM(B8:K8)</f>
        <v>4922</v>
      </c>
      <c r="N8" s="92"/>
      <c r="O8" s="25" t="s">
        <v>34</v>
      </c>
      <c r="P8" s="25" t="s">
        <v>38</v>
      </c>
      <c r="Q8" s="25" t="s">
        <v>34</v>
      </c>
      <c r="U8" s="35" t="s">
        <v>1</v>
      </c>
      <c r="V8" s="16">
        <v>3319</v>
      </c>
      <c r="W8" s="16">
        <v>5470</v>
      </c>
      <c r="X8" s="3">
        <v>5644</v>
      </c>
      <c r="Y8" s="3">
        <v>4239</v>
      </c>
      <c r="Z8" s="3">
        <v>5295</v>
      </c>
      <c r="AA8" s="3">
        <v>6009</v>
      </c>
      <c r="AB8" s="3">
        <v>5410</v>
      </c>
      <c r="AC8" s="3">
        <v>5476</v>
      </c>
      <c r="AD8" s="3">
        <v>6129</v>
      </c>
      <c r="AE8" s="3">
        <v>12224</v>
      </c>
    </row>
    <row r="9" spans="2:17" ht="15" thickBot="1">
      <c r="B9" s="86" t="s">
        <v>53</v>
      </c>
      <c r="C9" s="86" t="s">
        <v>53</v>
      </c>
      <c r="D9" s="88" t="s">
        <v>53</v>
      </c>
      <c r="E9" s="88" t="s">
        <v>53</v>
      </c>
      <c r="F9" s="88" t="s">
        <v>53</v>
      </c>
      <c r="G9" s="88" t="s">
        <v>53</v>
      </c>
      <c r="H9" s="88" t="s">
        <v>53</v>
      </c>
      <c r="I9" s="88" t="s">
        <v>53</v>
      </c>
      <c r="J9" s="82">
        <v>2756</v>
      </c>
      <c r="K9" s="82">
        <v>2969</v>
      </c>
      <c r="L9" s="61"/>
      <c r="M9" s="83">
        <f>SUM(M7+M8+J9+K9)</f>
        <v>18242</v>
      </c>
      <c r="N9" s="98"/>
      <c r="O9" s="25"/>
      <c r="Q9" s="25" t="s">
        <v>34</v>
      </c>
    </row>
    <row r="10" spans="1:31" ht="12.75">
      <c r="A10" s="35" t="s">
        <v>44</v>
      </c>
      <c r="B10" s="81">
        <v>3424</v>
      </c>
      <c r="C10" s="81">
        <v>15968</v>
      </c>
      <c r="D10" s="82">
        <v>3915</v>
      </c>
      <c r="E10" s="3">
        <v>1931</v>
      </c>
      <c r="F10" s="3">
        <v>1511</v>
      </c>
      <c r="G10" s="3">
        <v>1603</v>
      </c>
      <c r="H10" s="3">
        <v>2059</v>
      </c>
      <c r="I10" s="80">
        <v>1631</v>
      </c>
      <c r="J10" s="79">
        <v>2370</v>
      </c>
      <c r="K10" s="79">
        <v>5865</v>
      </c>
      <c r="L10" s="61"/>
      <c r="M10" s="50">
        <f>SUM(B10:K10)</f>
        <v>40277</v>
      </c>
      <c r="N10" s="92"/>
      <c r="O10" s="25"/>
      <c r="Q10" s="25" t="s">
        <v>34</v>
      </c>
      <c r="U10" s="44"/>
      <c r="V10" s="45">
        <v>2001</v>
      </c>
      <c r="W10" s="45">
        <v>2002</v>
      </c>
      <c r="X10" s="45">
        <v>2003</v>
      </c>
      <c r="Y10" s="45">
        <v>2004</v>
      </c>
      <c r="Z10" s="45">
        <v>2005</v>
      </c>
      <c r="AA10" s="45">
        <v>2006</v>
      </c>
      <c r="AB10" s="45">
        <v>2007</v>
      </c>
      <c r="AC10" s="45">
        <v>2008</v>
      </c>
      <c r="AD10" s="45">
        <v>2009</v>
      </c>
      <c r="AE10" s="96">
        <v>2010</v>
      </c>
    </row>
    <row r="11" spans="2:31" ht="14.25">
      <c r="B11" s="16">
        <v>0</v>
      </c>
      <c r="C11" s="16">
        <v>0</v>
      </c>
      <c r="D11" s="3">
        <f>SUM(302+1)</f>
        <v>303</v>
      </c>
      <c r="E11" s="3">
        <f>SUM(716+5)</f>
        <v>721</v>
      </c>
      <c r="F11" s="3">
        <f>SUM(1000+2)</f>
        <v>1002</v>
      </c>
      <c r="G11" s="3">
        <v>943</v>
      </c>
      <c r="H11" s="3">
        <f>SUM(1058+1)</f>
        <v>1059</v>
      </c>
      <c r="I11" s="3">
        <f>SUM(1126+10)</f>
        <v>1136</v>
      </c>
      <c r="J11" s="3">
        <v>1748</v>
      </c>
      <c r="K11" s="3">
        <v>2826</v>
      </c>
      <c r="L11" s="61"/>
      <c r="M11" s="50">
        <f>SUM(B11:K11)</f>
        <v>9738</v>
      </c>
      <c r="N11" s="92"/>
      <c r="O11" s="25" t="s">
        <v>34</v>
      </c>
      <c r="P11" s="25" t="s">
        <v>38</v>
      </c>
      <c r="Q11" s="25" t="s">
        <v>34</v>
      </c>
      <c r="U11" s="35" t="s">
        <v>3</v>
      </c>
      <c r="V11" s="16">
        <v>798806</v>
      </c>
      <c r="W11" s="16">
        <v>1158898</v>
      </c>
      <c r="X11" s="3">
        <v>854733</v>
      </c>
      <c r="Y11" s="3">
        <v>865790</v>
      </c>
      <c r="Z11" s="3">
        <v>1145491</v>
      </c>
      <c r="AA11" s="3">
        <v>1450250</v>
      </c>
      <c r="AB11" s="3">
        <v>1208300</v>
      </c>
      <c r="AC11" s="3">
        <v>1131770</v>
      </c>
      <c r="AD11" s="3">
        <v>1590073</v>
      </c>
      <c r="AE11" s="3">
        <v>2700009</v>
      </c>
    </row>
    <row r="12" spans="2:17" ht="14.25">
      <c r="B12" s="16">
        <f>SUM(245+0)</f>
        <v>245</v>
      </c>
      <c r="C12" s="16">
        <f>SUM(442+0)</f>
        <v>442</v>
      </c>
      <c r="D12" s="3">
        <f>SUM(287+0)</f>
        <v>287</v>
      </c>
      <c r="E12" s="3">
        <f>SUM(14+0)</f>
        <v>14</v>
      </c>
      <c r="F12" s="3">
        <f>SUM(26+0)</f>
        <v>26</v>
      </c>
      <c r="G12" s="3">
        <v>481</v>
      </c>
      <c r="H12" s="3">
        <f>SUM(100+0)</f>
        <v>100</v>
      </c>
      <c r="I12" s="3">
        <f>SUM(39+0)</f>
        <v>39</v>
      </c>
      <c r="J12" s="3">
        <v>39</v>
      </c>
      <c r="K12" s="3">
        <v>52</v>
      </c>
      <c r="L12" s="61"/>
      <c r="M12" s="50">
        <f>SUM(B12:K12)</f>
        <v>1725</v>
      </c>
      <c r="N12" s="92"/>
      <c r="O12" s="25" t="s">
        <v>34</v>
      </c>
      <c r="P12" s="25" t="s">
        <v>38</v>
      </c>
      <c r="Q12" s="25" t="s">
        <v>34</v>
      </c>
    </row>
    <row r="13" spans="1:17" ht="7.5" customHeight="1">
      <c r="A13" s="48"/>
      <c r="B13" s="22"/>
      <c r="C13" s="22"/>
      <c r="D13" s="22"/>
      <c r="E13" s="22"/>
      <c r="F13" s="22"/>
      <c r="G13" s="22"/>
      <c r="H13" s="22"/>
      <c r="I13" s="22"/>
      <c r="J13" s="22"/>
      <c r="K13" s="22"/>
      <c r="L13" s="61"/>
      <c r="M13" s="49"/>
      <c r="N13" s="95"/>
      <c r="O13" s="25"/>
      <c r="Q13" s="25"/>
    </row>
    <row r="14" spans="1:17" ht="12.75">
      <c r="A14" s="35" t="s">
        <v>2</v>
      </c>
      <c r="B14" s="16">
        <v>17346105</v>
      </c>
      <c r="C14" s="16">
        <v>37409251</v>
      </c>
      <c r="D14" s="3">
        <v>19341818</v>
      </c>
      <c r="E14" s="3">
        <v>19974493</v>
      </c>
      <c r="F14" s="3">
        <v>25152986</v>
      </c>
      <c r="G14" s="3">
        <v>27915812</v>
      </c>
      <c r="H14" s="3">
        <v>27554191</v>
      </c>
      <c r="I14" s="3">
        <v>27286113</v>
      </c>
      <c r="J14" s="3">
        <v>33137731</v>
      </c>
      <c r="K14" s="3">
        <v>48981281</v>
      </c>
      <c r="L14" s="61"/>
      <c r="M14" s="50">
        <f>SUM(B14:K14)</f>
        <v>284099781</v>
      </c>
      <c r="N14" s="92"/>
      <c r="O14" s="25" t="s">
        <v>34</v>
      </c>
      <c r="P14" s="25" t="s">
        <v>38</v>
      </c>
      <c r="Q14" s="25" t="s">
        <v>34</v>
      </c>
    </row>
    <row r="15" spans="1:23" ht="12.75">
      <c r="A15" s="35" t="s">
        <v>1</v>
      </c>
      <c r="B15" s="16">
        <v>3319</v>
      </c>
      <c r="C15" s="16">
        <v>5470</v>
      </c>
      <c r="D15" s="3">
        <v>5644</v>
      </c>
      <c r="E15" s="3">
        <v>4239</v>
      </c>
      <c r="F15" s="3">
        <v>5295</v>
      </c>
      <c r="G15" s="3">
        <v>6009</v>
      </c>
      <c r="H15" s="3">
        <v>5410</v>
      </c>
      <c r="I15" s="3">
        <v>5476</v>
      </c>
      <c r="J15" s="3">
        <v>6129</v>
      </c>
      <c r="K15" s="3">
        <v>12224</v>
      </c>
      <c r="L15" s="61"/>
      <c r="M15" s="50">
        <f>SUM(B15:K15)</f>
        <v>59215</v>
      </c>
      <c r="N15" s="92"/>
      <c r="O15" s="25" t="s">
        <v>34</v>
      </c>
      <c r="P15" s="25" t="s">
        <v>38</v>
      </c>
      <c r="Q15" s="25" t="s">
        <v>34</v>
      </c>
      <c r="U15" t="s">
        <v>55</v>
      </c>
      <c r="V15" s="108">
        <v>37935</v>
      </c>
      <c r="W15" s="109">
        <v>70683</v>
      </c>
    </row>
    <row r="16" spans="1:23" ht="12.75">
      <c r="A16" s="35" t="s">
        <v>3</v>
      </c>
      <c r="B16" s="16">
        <v>798806</v>
      </c>
      <c r="C16" s="16">
        <v>1158898</v>
      </c>
      <c r="D16" s="3">
        <v>854733</v>
      </c>
      <c r="E16" s="3">
        <v>865790</v>
      </c>
      <c r="F16" s="3">
        <v>1145491</v>
      </c>
      <c r="G16" s="3">
        <v>1450250</v>
      </c>
      <c r="H16" s="3">
        <v>1208300</v>
      </c>
      <c r="I16" s="3">
        <v>1131770</v>
      </c>
      <c r="J16" s="3">
        <v>1590073</v>
      </c>
      <c r="K16" s="3">
        <v>2700009</v>
      </c>
      <c r="L16" s="61"/>
      <c r="M16" s="50">
        <f>SUM(B16:K16)</f>
        <v>12904120</v>
      </c>
      <c r="N16" s="92"/>
      <c r="O16" s="25" t="s">
        <v>34</v>
      </c>
      <c r="P16" s="25" t="s">
        <v>38</v>
      </c>
      <c r="Q16" s="25" t="s">
        <v>34</v>
      </c>
      <c r="U16" t="s">
        <v>2</v>
      </c>
      <c r="V16" s="109">
        <v>14859000</v>
      </c>
      <c r="W16" s="109">
        <v>43115000</v>
      </c>
    </row>
    <row r="17" spans="2:23" ht="14.25">
      <c r="B17" s="26">
        <v>57.62</v>
      </c>
      <c r="C17" s="26">
        <v>69.71</v>
      </c>
      <c r="D17" s="6">
        <v>58.49</v>
      </c>
      <c r="E17" s="6">
        <v>64.02</v>
      </c>
      <c r="F17" s="6">
        <v>59.43</v>
      </c>
      <c r="G17" s="6">
        <v>59.45</v>
      </c>
      <c r="H17" s="62">
        <v>60.59</v>
      </c>
      <c r="I17" s="62">
        <v>62.37</v>
      </c>
      <c r="J17" s="62">
        <v>50.88</v>
      </c>
      <c r="K17" s="62">
        <v>51.3</v>
      </c>
      <c r="L17" s="61"/>
      <c r="M17" s="51"/>
      <c r="N17" s="95"/>
      <c r="O17" s="25" t="s">
        <v>35</v>
      </c>
      <c r="P17" s="65" t="s">
        <v>36</v>
      </c>
      <c r="Q17" s="65" t="s">
        <v>45</v>
      </c>
      <c r="R17" t="s">
        <v>52</v>
      </c>
      <c r="U17" t="s">
        <v>1</v>
      </c>
      <c r="V17" s="109"/>
      <c r="W17" s="109"/>
    </row>
    <row r="18" spans="1:23" ht="13.5" thickBot="1">
      <c r="A18" s="55" t="s">
        <v>26</v>
      </c>
      <c r="B18" s="52">
        <v>458.96</v>
      </c>
      <c r="C18" s="56">
        <v>591.39</v>
      </c>
      <c r="D18" s="53">
        <v>554.16</v>
      </c>
      <c r="E18" s="53">
        <v>620.37</v>
      </c>
      <c r="F18" s="53">
        <v>555.49</v>
      </c>
      <c r="G18" s="53">
        <v>598.71</v>
      </c>
      <c r="H18" s="53">
        <v>569.01</v>
      </c>
      <c r="I18" s="63">
        <v>610.84</v>
      </c>
      <c r="J18" s="63">
        <v>509.82</v>
      </c>
      <c r="K18" s="63">
        <v>495.46</v>
      </c>
      <c r="L18" s="64"/>
      <c r="M18" s="54"/>
      <c r="N18" s="95"/>
      <c r="O18" s="25" t="s">
        <v>35</v>
      </c>
      <c r="P18" s="65" t="s">
        <v>36</v>
      </c>
      <c r="Q18" s="25" t="s">
        <v>34</v>
      </c>
      <c r="U18" t="s">
        <v>3</v>
      </c>
      <c r="V18" s="109">
        <f>SUM(0.62*1000000)</f>
        <v>620000</v>
      </c>
      <c r="W18" s="109">
        <f>SUM(1.25*1000000)</f>
        <v>1250000</v>
      </c>
    </row>
    <row r="19" spans="1:23" ht="12.75">
      <c r="A19" s="84" t="s">
        <v>47</v>
      </c>
      <c r="B19" s="4"/>
      <c r="C19" s="4"/>
      <c r="D19" s="4"/>
      <c r="E19" s="85">
        <f>SUM(E18*E3)</f>
        <v>30060648.72</v>
      </c>
      <c r="F19" s="85">
        <f>SUM(F18*F3)</f>
        <v>32051773</v>
      </c>
      <c r="G19" s="85">
        <f>SUM(G18*G3)</f>
        <v>39540604.53</v>
      </c>
      <c r="H19" s="85">
        <f>SUM(H18*H3)</f>
        <v>36029144.19</v>
      </c>
      <c r="I19" s="85">
        <v>37193972</v>
      </c>
      <c r="J19" s="85">
        <v>41452757</v>
      </c>
      <c r="K19" s="85">
        <f>SUM(K18*K3)</f>
        <v>64338453.76</v>
      </c>
      <c r="Q19" s="25" t="s">
        <v>46</v>
      </c>
      <c r="V19" s="25" t="s">
        <v>59</v>
      </c>
      <c r="W19" s="25" t="s">
        <v>59</v>
      </c>
    </row>
    <row r="20" spans="1:17" ht="12.75">
      <c r="A20" s="5"/>
      <c r="B20" s="4"/>
      <c r="C20" s="4"/>
      <c r="D20" s="4"/>
      <c r="E20" s="4"/>
      <c r="F20" s="4"/>
      <c r="G20" s="4"/>
      <c r="H20" s="4"/>
      <c r="I20" s="4"/>
      <c r="J20" s="4"/>
      <c r="K20" s="4"/>
      <c r="Q20" s="25"/>
    </row>
    <row r="21" spans="1:14" ht="13.5" thickBot="1">
      <c r="A21" t="s">
        <v>5</v>
      </c>
      <c r="C21" s="58">
        <v>37673</v>
      </c>
      <c r="D21" s="1"/>
      <c r="E21" s="1"/>
      <c r="F21" s="1"/>
      <c r="G21" s="1"/>
      <c r="H21" s="27"/>
      <c r="I21" s="1"/>
      <c r="J21" s="1"/>
      <c r="K21" s="1">
        <v>40564</v>
      </c>
      <c r="L21" s="25"/>
      <c r="M21" s="90" t="s">
        <v>57</v>
      </c>
      <c r="N21" s="3">
        <v>1868686</v>
      </c>
    </row>
    <row r="22" spans="1:31" ht="12.75">
      <c r="A22" s="57" t="s">
        <v>32</v>
      </c>
      <c r="B22" s="20"/>
      <c r="D22" s="1">
        <v>38108</v>
      </c>
      <c r="E22" s="1">
        <v>38473</v>
      </c>
      <c r="F22" s="1">
        <v>38838</v>
      </c>
      <c r="G22" s="1">
        <v>39203</v>
      </c>
      <c r="H22" s="1">
        <v>39569</v>
      </c>
      <c r="I22" s="1">
        <v>39934</v>
      </c>
      <c r="J22" s="1">
        <v>40299</v>
      </c>
      <c r="K22" s="1"/>
      <c r="M22" s="90" t="s">
        <v>58</v>
      </c>
      <c r="N22" s="91">
        <f>SUM(M3/N21)</f>
        <v>0.3587906154377996</v>
      </c>
      <c r="U22" s="44"/>
      <c r="V22" s="45">
        <v>2002</v>
      </c>
      <c r="W22" s="45">
        <v>2003</v>
      </c>
      <c r="X22" s="45">
        <v>2004</v>
      </c>
      <c r="Y22" s="45">
        <v>2005</v>
      </c>
      <c r="Z22" s="45">
        <v>2006</v>
      </c>
      <c r="AA22" s="45">
        <v>2007</v>
      </c>
      <c r="AB22" s="45">
        <v>2008</v>
      </c>
      <c r="AC22" s="45">
        <v>2009</v>
      </c>
      <c r="AD22" s="96">
        <v>2010</v>
      </c>
      <c r="AE22" s="110" t="s">
        <v>60</v>
      </c>
    </row>
    <row r="23" spans="2:31" ht="12.75">
      <c r="B23" s="20"/>
      <c r="U23" s="35" t="s">
        <v>55</v>
      </c>
      <c r="V23" s="3">
        <v>70683</v>
      </c>
      <c r="W23" s="3">
        <v>47271</v>
      </c>
      <c r="X23" s="3">
        <v>48456</v>
      </c>
      <c r="Y23" s="3">
        <v>57700</v>
      </c>
      <c r="Z23" s="3">
        <v>66043</v>
      </c>
      <c r="AA23" s="3">
        <v>63319</v>
      </c>
      <c r="AB23" s="3">
        <v>61034</v>
      </c>
      <c r="AC23" s="3">
        <v>81308</v>
      </c>
      <c r="AD23" s="3">
        <v>129856</v>
      </c>
      <c r="AE23" s="111">
        <f>SUM(V23:AD23)</f>
        <v>625670</v>
      </c>
    </row>
    <row r="24" ht="15" thickBot="1">
      <c r="AE24" s="112"/>
    </row>
    <row r="25" spans="21:31" ht="14.25">
      <c r="U25" s="44"/>
      <c r="V25" s="45">
        <v>2002</v>
      </c>
      <c r="W25" s="45">
        <v>2003</v>
      </c>
      <c r="X25" s="45">
        <v>2004</v>
      </c>
      <c r="Y25" s="45">
        <v>2005</v>
      </c>
      <c r="Z25" s="45">
        <v>2006</v>
      </c>
      <c r="AA25" s="45">
        <v>2007</v>
      </c>
      <c r="AB25" s="45">
        <v>2008</v>
      </c>
      <c r="AC25" s="45">
        <v>2009</v>
      </c>
      <c r="AD25" s="96">
        <v>2010</v>
      </c>
      <c r="AE25" s="112"/>
    </row>
    <row r="26" spans="2:31" ht="14.25">
      <c r="B26" s="67"/>
      <c r="C26" s="67"/>
      <c r="D26" s="67"/>
      <c r="E26" s="67"/>
      <c r="F26" s="67"/>
      <c r="G26" s="67"/>
      <c r="H26" s="67"/>
      <c r="I26" s="67"/>
      <c r="J26" s="67"/>
      <c r="K26" s="67"/>
      <c r="U26" s="35" t="s">
        <v>2</v>
      </c>
      <c r="V26" s="16">
        <v>37409251</v>
      </c>
      <c r="W26" s="3">
        <v>19341818</v>
      </c>
      <c r="X26" s="3">
        <v>19974493</v>
      </c>
      <c r="Y26" s="3">
        <v>25152986</v>
      </c>
      <c r="Z26" s="3">
        <v>27915812</v>
      </c>
      <c r="AA26" s="3">
        <v>27554191</v>
      </c>
      <c r="AB26" s="3">
        <v>27286113</v>
      </c>
      <c r="AC26" s="3">
        <v>33137731</v>
      </c>
      <c r="AD26" s="3">
        <v>48981281</v>
      </c>
      <c r="AE26" s="111">
        <f>SUM(V26:AD26)</f>
        <v>266753676</v>
      </c>
    </row>
    <row r="27" ht="15" thickBot="1">
      <c r="AE27" s="112"/>
    </row>
    <row r="28" spans="21:31" ht="12.75">
      <c r="U28" s="44"/>
      <c r="V28" s="45">
        <v>2002</v>
      </c>
      <c r="W28" s="45">
        <v>2003</v>
      </c>
      <c r="X28" s="45">
        <v>2004</v>
      </c>
      <c r="Y28" s="45">
        <v>2005</v>
      </c>
      <c r="Z28" s="45">
        <v>2006</v>
      </c>
      <c r="AA28" s="45">
        <v>2007</v>
      </c>
      <c r="AB28" s="45">
        <v>2008</v>
      </c>
      <c r="AC28" s="45">
        <v>2009</v>
      </c>
      <c r="AD28" s="96">
        <v>2010</v>
      </c>
      <c r="AE28" s="112"/>
    </row>
    <row r="29" spans="21:31" ht="12.75">
      <c r="U29" s="35" t="s">
        <v>1</v>
      </c>
      <c r="V29" s="16">
        <v>5470</v>
      </c>
      <c r="W29" s="3">
        <v>5644</v>
      </c>
      <c r="X29" s="3">
        <v>4239</v>
      </c>
      <c r="Y29" s="3">
        <v>5295</v>
      </c>
      <c r="Z29" s="3">
        <v>6009</v>
      </c>
      <c r="AA29" s="3">
        <v>5410</v>
      </c>
      <c r="AB29" s="3">
        <v>5476</v>
      </c>
      <c r="AC29" s="3">
        <v>6129</v>
      </c>
      <c r="AD29" s="3">
        <v>12224</v>
      </c>
      <c r="AE29" s="111">
        <f>SUM(V29:AD29)</f>
        <v>55896</v>
      </c>
    </row>
    <row r="30" ht="13.5" thickBot="1">
      <c r="AE30" s="112"/>
    </row>
    <row r="31" spans="21:31" ht="12.75">
      <c r="U31" s="44"/>
      <c r="V31" s="45">
        <v>2002</v>
      </c>
      <c r="W31" s="45">
        <v>2003</v>
      </c>
      <c r="X31" s="45">
        <v>2004</v>
      </c>
      <c r="Y31" s="45">
        <v>2005</v>
      </c>
      <c r="Z31" s="45">
        <v>2006</v>
      </c>
      <c r="AA31" s="45">
        <v>2007</v>
      </c>
      <c r="AB31" s="45">
        <v>2008</v>
      </c>
      <c r="AC31" s="45">
        <v>2009</v>
      </c>
      <c r="AD31" s="96">
        <v>2010</v>
      </c>
      <c r="AE31" s="112"/>
    </row>
    <row r="32" spans="21:31" ht="12.75">
      <c r="U32" s="35" t="s">
        <v>3</v>
      </c>
      <c r="V32" s="16">
        <v>1158898</v>
      </c>
      <c r="W32" s="3">
        <v>854733</v>
      </c>
      <c r="X32" s="3">
        <v>865790</v>
      </c>
      <c r="Y32" s="3">
        <v>1145491</v>
      </c>
      <c r="Z32" s="3">
        <v>1450250</v>
      </c>
      <c r="AA32" s="3">
        <v>1208300</v>
      </c>
      <c r="AB32" s="3">
        <v>1131770</v>
      </c>
      <c r="AC32" s="3">
        <v>1590073</v>
      </c>
      <c r="AD32" s="3">
        <v>2700009</v>
      </c>
      <c r="AE32" s="111">
        <f>SUM(V32:AD32)</f>
        <v>12105314</v>
      </c>
    </row>
    <row r="33" ht="13.5" thickBot="1">
      <c r="AE33" s="112"/>
    </row>
    <row r="34" spans="21:31" ht="12.75">
      <c r="U34" s="44"/>
      <c r="V34" s="45">
        <v>2002</v>
      </c>
      <c r="W34" s="45">
        <v>2003</v>
      </c>
      <c r="X34" s="45">
        <v>2004</v>
      </c>
      <c r="Y34" s="45">
        <v>2005</v>
      </c>
      <c r="Z34" s="45">
        <v>2006</v>
      </c>
      <c r="AA34" s="45">
        <v>2007</v>
      </c>
      <c r="AB34" s="45">
        <v>2008</v>
      </c>
      <c r="AC34" s="45">
        <v>2009</v>
      </c>
      <c r="AD34" s="97">
        <v>2010</v>
      </c>
      <c r="AE34" s="112"/>
    </row>
    <row r="35" spans="21:31" ht="12.75">
      <c r="U35" s="35" t="s">
        <v>16</v>
      </c>
      <c r="V35" s="15">
        <v>60523065</v>
      </c>
      <c r="W35" s="2">
        <v>56530000</v>
      </c>
      <c r="X35" s="2">
        <v>70481326</v>
      </c>
      <c r="Y35" s="2">
        <v>75297327</v>
      </c>
      <c r="Z35" s="2">
        <v>90094496</v>
      </c>
      <c r="AA35" s="2">
        <v>80707516</v>
      </c>
      <c r="AB35" s="2">
        <v>77733500</v>
      </c>
      <c r="AC35" s="2">
        <v>109056366</v>
      </c>
      <c r="AD35" s="2">
        <v>167847834</v>
      </c>
      <c r="AE35" s="111">
        <f>SUM(V35:AD35)</f>
        <v>788271430</v>
      </c>
    </row>
  </sheetData>
  <printOptions horizontalCentered="1"/>
  <pageMargins left="0.5" right="0.5" top="2" bottom="1" header="1.5" footer="0.5"/>
  <pageSetup horizontalDpi="600" verticalDpi="600" orientation="landscape" scale="75" r:id="rId2"/>
  <headerFooter alignWithMargins="0">
    <oddHeader>&amp;C&amp;"Arial,Bold"&amp;12Pacific Gas and Electric Company 
LIEE PY2001-2010 Statistics</oddHeader>
    <oddFooter>&amp;L&amp;F/&amp;A&amp;C&amp;P&amp;R01/19/2011</oddFooter>
  </headerFooter>
  <rowBreaks count="3" manualBreakCount="3">
    <brk id="28" max="255" man="1"/>
    <brk id="68" max="255" man="1"/>
    <brk id="107" max="255"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4" sqref="A24"/>
    </sheetView>
  </sheetViews>
  <sheetFormatPr defaultColWidth="9.140625" defaultRowHeight="12.75"/>
  <cols>
    <col min="1" max="1" width="33.28125" style="0" customWidth="1"/>
    <col min="2" max="11" width="13.57421875" style="0" customWidth="1"/>
    <col min="12" max="12" width="8.8515625" style="25" customWidth="1"/>
    <col min="14" max="14" width="9.57421875" style="0" customWidth="1"/>
    <col min="15" max="15" width="7.8515625" style="0" customWidth="1"/>
  </cols>
  <sheetData>
    <row r="1" spans="1:15" ht="12.75">
      <c r="A1" s="29"/>
      <c r="B1" s="30">
        <v>2001</v>
      </c>
      <c r="C1" s="30">
        <v>2002</v>
      </c>
      <c r="D1" s="30">
        <v>2003</v>
      </c>
      <c r="E1" s="30">
        <v>2004</v>
      </c>
      <c r="F1" s="30">
        <v>2005</v>
      </c>
      <c r="G1" s="30">
        <v>2006</v>
      </c>
      <c r="H1" s="30">
        <v>2007</v>
      </c>
      <c r="I1" s="70">
        <v>2008</v>
      </c>
      <c r="J1" s="99">
        <v>2009</v>
      </c>
      <c r="K1" s="31">
        <v>2010</v>
      </c>
      <c r="L1" s="25" t="s">
        <v>43</v>
      </c>
      <c r="M1" s="66">
        <v>2008</v>
      </c>
      <c r="N1" s="25"/>
      <c r="O1" s="78">
        <v>2009</v>
      </c>
    </row>
    <row r="2" spans="1:15" ht="12.75">
      <c r="A2" s="32" t="s">
        <v>14</v>
      </c>
      <c r="B2" s="15">
        <v>4829889</v>
      </c>
      <c r="C2" s="2">
        <v>6367635</v>
      </c>
      <c r="D2" s="2">
        <v>6584656</v>
      </c>
      <c r="E2" s="2">
        <v>5737344</v>
      </c>
      <c r="F2" s="2">
        <v>7392720</v>
      </c>
      <c r="G2" s="2">
        <v>7463330</v>
      </c>
      <c r="H2" s="68">
        <v>7003732.76</v>
      </c>
      <c r="I2" s="71">
        <v>7439976</v>
      </c>
      <c r="J2" s="100">
        <v>8834988</v>
      </c>
      <c r="K2" s="33">
        <v>7970145</v>
      </c>
      <c r="L2" s="25" t="s">
        <v>7</v>
      </c>
      <c r="M2" s="25" t="s">
        <v>39</v>
      </c>
      <c r="N2" s="25"/>
      <c r="O2" s="25" t="s">
        <v>4</v>
      </c>
    </row>
    <row r="3" spans="1:15" ht="12.75">
      <c r="A3" s="32" t="s">
        <v>16</v>
      </c>
      <c r="B3" s="2">
        <v>6481400</v>
      </c>
      <c r="C3" s="2">
        <v>7305852</v>
      </c>
      <c r="D3" s="2">
        <v>7305852</v>
      </c>
      <c r="E3" s="2">
        <v>7305852</v>
      </c>
      <c r="F3" s="2">
        <v>7457000</v>
      </c>
      <c r="G3" s="2">
        <v>7457000</v>
      </c>
      <c r="H3" s="68">
        <v>7557000</v>
      </c>
      <c r="I3" s="71">
        <v>7732000</v>
      </c>
      <c r="J3" s="100">
        <v>9106000</v>
      </c>
      <c r="K3" s="33">
        <v>9216000</v>
      </c>
      <c r="L3" s="25" t="s">
        <v>7</v>
      </c>
      <c r="M3" s="25" t="s">
        <v>39</v>
      </c>
      <c r="N3" s="25"/>
      <c r="O3" s="25" t="s">
        <v>4</v>
      </c>
    </row>
    <row r="4" spans="1:15" ht="12.75">
      <c r="A4" s="32" t="s">
        <v>13</v>
      </c>
      <c r="B4" s="19">
        <f>SUM(B2/B3)</f>
        <v>0.7451922424167619</v>
      </c>
      <c r="C4" s="7">
        <v>0.87</v>
      </c>
      <c r="D4" s="7">
        <v>0.82</v>
      </c>
      <c r="E4" s="10">
        <v>0.758</v>
      </c>
      <c r="F4" s="11">
        <v>0.9914</v>
      </c>
      <c r="G4" s="11">
        <f>SUM(G2/G3)</f>
        <v>1.0008488668365294</v>
      </c>
      <c r="H4" s="11">
        <f>SUM(H2/H3)</f>
        <v>0.9267874500463147</v>
      </c>
      <c r="I4" s="72">
        <f>SUM(I2/I3)</f>
        <v>0.9622317640972582</v>
      </c>
      <c r="J4" s="101">
        <f>SUM(J2/J3)</f>
        <v>0.9702380847792664</v>
      </c>
      <c r="K4" s="34">
        <f>SUM(K2/K3)</f>
        <v>0.8648160807291667</v>
      </c>
      <c r="L4" s="25" t="s">
        <v>7</v>
      </c>
      <c r="M4" s="25" t="s">
        <v>39</v>
      </c>
      <c r="N4" s="25"/>
      <c r="O4" s="25" t="s">
        <v>4</v>
      </c>
    </row>
    <row r="5" spans="1:15" ht="12.75">
      <c r="A5" s="32" t="s">
        <v>15</v>
      </c>
      <c r="B5" s="15">
        <v>110560952</v>
      </c>
      <c r="C5" s="2">
        <v>101643331</v>
      </c>
      <c r="D5" s="2">
        <v>153553478</v>
      </c>
      <c r="E5" s="2">
        <v>171659584</v>
      </c>
      <c r="F5" s="2">
        <v>301317395</v>
      </c>
      <c r="G5" s="2">
        <v>465840866</v>
      </c>
      <c r="H5" s="68">
        <v>475574193.2782869</v>
      </c>
      <c r="I5" s="71">
        <v>457619060</v>
      </c>
      <c r="J5" s="100">
        <v>568896074</v>
      </c>
      <c r="K5" s="33">
        <v>732631954</v>
      </c>
      <c r="L5" s="25" t="s">
        <v>7</v>
      </c>
      <c r="M5" s="25" t="s">
        <v>39</v>
      </c>
      <c r="N5" s="25"/>
      <c r="O5" s="25"/>
    </row>
    <row r="6" spans="1:15" ht="7.5" customHeight="1">
      <c r="A6" s="35"/>
      <c r="B6" s="8"/>
      <c r="C6" s="8"/>
      <c r="D6" s="8"/>
      <c r="E6" s="8"/>
      <c r="F6" s="8"/>
      <c r="G6" s="8"/>
      <c r="H6" s="8"/>
      <c r="I6" s="73"/>
      <c r="J6" s="102"/>
      <c r="K6" s="36"/>
      <c r="M6" s="25"/>
      <c r="N6" s="25"/>
      <c r="O6" s="25"/>
    </row>
    <row r="7" spans="2:15" ht="14.25">
      <c r="B7" s="14" t="s">
        <v>22</v>
      </c>
      <c r="C7" s="3">
        <v>185932</v>
      </c>
      <c r="D7" s="3">
        <v>81096</v>
      </c>
      <c r="E7" s="3">
        <v>91013</v>
      </c>
      <c r="F7" s="3">
        <v>137769</v>
      </c>
      <c r="G7" s="3">
        <v>96401</v>
      </c>
      <c r="H7" s="3">
        <v>-29654</v>
      </c>
      <c r="I7" s="74">
        <v>28504</v>
      </c>
      <c r="J7" s="103">
        <v>215178</v>
      </c>
      <c r="K7" s="37">
        <v>148527</v>
      </c>
      <c r="L7" s="25" t="s">
        <v>21</v>
      </c>
      <c r="M7" s="25" t="s">
        <v>40</v>
      </c>
      <c r="N7" s="25"/>
      <c r="O7" s="25" t="s">
        <v>34</v>
      </c>
    </row>
    <row r="8" spans="2:15" ht="14.25">
      <c r="B8" s="14" t="s">
        <v>22</v>
      </c>
      <c r="C8" s="3">
        <v>339373</v>
      </c>
      <c r="D8" s="3">
        <v>406354</v>
      </c>
      <c r="E8" s="3">
        <v>447840</v>
      </c>
      <c r="F8" s="3">
        <v>598172</v>
      </c>
      <c r="G8" s="3">
        <v>427823</v>
      </c>
      <c r="H8" s="3">
        <v>385372</v>
      </c>
      <c r="I8" s="74">
        <v>381181</v>
      </c>
      <c r="J8" s="103">
        <v>650141</v>
      </c>
      <c r="K8" s="37">
        <v>593758</v>
      </c>
      <c r="L8" s="25" t="s">
        <v>21</v>
      </c>
      <c r="M8" s="25" t="s">
        <v>40</v>
      </c>
      <c r="N8" s="25"/>
      <c r="O8" s="25" t="s">
        <v>34</v>
      </c>
    </row>
    <row r="9" spans="1:15" ht="12.75">
      <c r="A9" s="32" t="s">
        <v>12</v>
      </c>
      <c r="B9" s="17">
        <v>414722</v>
      </c>
      <c r="C9" s="3">
        <v>441342</v>
      </c>
      <c r="D9" s="3">
        <v>522552</v>
      </c>
      <c r="E9" s="3">
        <v>594856</v>
      </c>
      <c r="F9" s="3">
        <v>750485</v>
      </c>
      <c r="G9" s="3">
        <v>650211</v>
      </c>
      <c r="H9" s="3">
        <v>671219</v>
      </c>
      <c r="I9" s="74">
        <v>680267</v>
      </c>
      <c r="J9" s="103">
        <v>901099</v>
      </c>
      <c r="K9" s="37">
        <v>867392</v>
      </c>
      <c r="L9" s="25" t="s">
        <v>21</v>
      </c>
      <c r="M9" s="25" t="s">
        <v>40</v>
      </c>
      <c r="N9" s="25"/>
      <c r="O9" s="25" t="s">
        <v>34</v>
      </c>
    </row>
    <row r="10" spans="1:15" ht="7.5" customHeight="1">
      <c r="A10" s="35"/>
      <c r="B10" s="18"/>
      <c r="C10" s="9"/>
      <c r="D10" s="9"/>
      <c r="E10" s="9"/>
      <c r="F10" s="9"/>
      <c r="G10" s="9"/>
      <c r="H10" s="9"/>
      <c r="I10" s="75"/>
      <c r="J10" s="104"/>
      <c r="K10" s="38"/>
      <c r="M10" s="25"/>
      <c r="N10" s="25"/>
      <c r="O10" s="25"/>
    </row>
    <row r="11" spans="1:15" ht="12.75">
      <c r="A11" s="32" t="s">
        <v>8</v>
      </c>
      <c r="B11" s="17">
        <v>554038</v>
      </c>
      <c r="C11" s="3">
        <v>731107</v>
      </c>
      <c r="D11" s="3">
        <v>812204</v>
      </c>
      <c r="E11" s="3">
        <v>903217</v>
      </c>
      <c r="F11" s="3">
        <v>1040986</v>
      </c>
      <c r="G11" s="3">
        <v>1137387</v>
      </c>
      <c r="H11" s="69">
        <v>1107733</v>
      </c>
      <c r="I11" s="76">
        <v>1136237</v>
      </c>
      <c r="J11" s="105">
        <v>1351415</v>
      </c>
      <c r="K11" s="107">
        <v>1499942</v>
      </c>
      <c r="L11" s="25" t="s">
        <v>11</v>
      </c>
      <c r="M11" s="25" t="s">
        <v>40</v>
      </c>
      <c r="N11" s="25" t="s">
        <v>41</v>
      </c>
      <c r="O11" s="25" t="s">
        <v>34</v>
      </c>
    </row>
    <row r="12" spans="1:15" ht="12.75">
      <c r="A12" s="32" t="s">
        <v>9</v>
      </c>
      <c r="B12" s="17">
        <v>1045252</v>
      </c>
      <c r="C12" s="3">
        <v>1079938</v>
      </c>
      <c r="D12" s="3">
        <v>1144184</v>
      </c>
      <c r="E12" s="3">
        <v>1188701</v>
      </c>
      <c r="F12" s="3">
        <v>1536146</v>
      </c>
      <c r="G12" s="3">
        <v>1536146</v>
      </c>
      <c r="H12" s="69">
        <v>1601240</v>
      </c>
      <c r="I12" s="76">
        <v>1528221</v>
      </c>
      <c r="J12" s="105">
        <v>1563788</v>
      </c>
      <c r="K12" s="39">
        <v>1619856</v>
      </c>
      <c r="L12" s="25" t="s">
        <v>11</v>
      </c>
      <c r="M12" s="25" t="s">
        <v>40</v>
      </c>
      <c r="N12" s="25" t="s">
        <v>41</v>
      </c>
      <c r="O12" s="25" t="s">
        <v>34</v>
      </c>
    </row>
    <row r="13" spans="1:15" ht="7.5" customHeight="1">
      <c r="A13" s="35"/>
      <c r="B13" s="18"/>
      <c r="C13" s="9"/>
      <c r="D13" s="9"/>
      <c r="E13" s="9"/>
      <c r="F13" s="9"/>
      <c r="G13" s="9"/>
      <c r="H13" s="9"/>
      <c r="I13" s="75"/>
      <c r="J13" s="104"/>
      <c r="K13" s="38"/>
      <c r="M13" s="25"/>
      <c r="N13" s="25"/>
      <c r="O13" s="25"/>
    </row>
    <row r="14" spans="1:15" ht="13.5" thickBot="1">
      <c r="A14" s="40" t="s">
        <v>10</v>
      </c>
      <c r="B14" s="41">
        <v>0.53</v>
      </c>
      <c r="C14" s="42">
        <v>0.68</v>
      </c>
      <c r="D14" s="42">
        <v>0.71</v>
      </c>
      <c r="E14" s="42">
        <v>0.76</v>
      </c>
      <c r="F14" s="42">
        <v>0.68</v>
      </c>
      <c r="G14" s="42">
        <f>SUM(G11/G12)</f>
        <v>0.7404159500464148</v>
      </c>
      <c r="H14" s="42">
        <f>SUM(H11/H12)</f>
        <v>0.6917969823386875</v>
      </c>
      <c r="I14" s="77">
        <f>SUM(I11/I12)</f>
        <v>0.7435030666376132</v>
      </c>
      <c r="J14" s="106">
        <f>SUM(J11/J12)</f>
        <v>0.8641932282380987</v>
      </c>
      <c r="K14" s="43">
        <f>SUM(K11/K12)</f>
        <v>0.9259724321174228</v>
      </c>
      <c r="L14" s="25" t="s">
        <v>11</v>
      </c>
      <c r="M14" s="25" t="s">
        <v>40</v>
      </c>
      <c r="N14" s="25" t="s">
        <v>41</v>
      </c>
      <c r="O14" s="25" t="s">
        <v>34</v>
      </c>
    </row>
    <row r="15" spans="1:11" ht="12.75">
      <c r="A15" s="5"/>
      <c r="B15" s="4"/>
      <c r="C15" s="4"/>
      <c r="D15" s="4"/>
      <c r="E15" s="4"/>
      <c r="F15" s="4"/>
      <c r="G15" s="4"/>
      <c r="H15" s="4"/>
      <c r="I15" s="4"/>
      <c r="J15" s="4"/>
      <c r="K15" s="4"/>
    </row>
    <row r="16" spans="1:11" ht="12.75">
      <c r="A16" t="s">
        <v>5</v>
      </c>
      <c r="B16" s="1">
        <v>37277</v>
      </c>
      <c r="C16" s="1">
        <v>37673</v>
      </c>
      <c r="D16" s="1">
        <v>38040</v>
      </c>
      <c r="E16" s="1">
        <v>38405</v>
      </c>
      <c r="F16" s="1">
        <v>38770</v>
      </c>
      <c r="G16" s="1">
        <v>39104</v>
      </c>
      <c r="H16" s="27">
        <v>39479</v>
      </c>
      <c r="I16" s="27">
        <v>39845</v>
      </c>
      <c r="J16" s="27">
        <v>40299</v>
      </c>
      <c r="K16" s="27">
        <v>40564</v>
      </c>
    </row>
    <row r="17" spans="1:3" ht="12.75">
      <c r="B17" s="20" t="s">
        <v>23</v>
      </c>
    </row>
    <row r="19" ht="14.25"/>
    <row r="20" ht="14.25"/>
    <row r="22" spans="1:3" ht="12.75">
      <c r="B22" s="24">
        <v>112187295</v>
      </c>
      <c r="C22" s="23" t="s">
        <v>24</v>
      </c>
    </row>
  </sheetData>
  <printOptions horizontalCentered="1"/>
  <pageMargins left="0.25" right="0.25" top="1.5" bottom="1" header="1" footer="0.5"/>
  <pageSetup fitToHeight="1" fitToWidth="1" horizontalDpi="600" verticalDpi="600" orientation="landscape" scale="67" r:id="rId1"/>
  <headerFooter alignWithMargins="0">
    <oddHeader>&amp;C&amp;"Arial,Bold"&amp;12Pacific Gas and Electric Company
CARE PY2001-2010 Statistics</oddHeader>
    <oddFooter>&amp;L&amp;F/&amp;A&amp;C&amp;P&amp;R01/19/2011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O'Drain</dc:creator>
  <cp:keywords/>
  <dc:description/>
  <cp:lastModifiedBy>mjob</cp:lastModifiedBy>
  <cp:lastPrinted>2011-01-20T03:42:43Z</cp:lastPrinted>
  <dcterms:created xsi:type="dcterms:W3CDTF">2005-03-31T00:09:24Z</dcterms:created>
  <dcterms:modified xsi:type="dcterms:W3CDTF">2011-01-28T01:19:41Z</dcterms:modified>
  <cp:category/>
  <cp:version/>
  <cp:contentType/>
  <cp:contentStatus/>
</cp:coreProperties>
</file>