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80" yWindow="336" windowWidth="22032" windowHeight="11196" activeTab="1"/>
  </bookViews>
  <sheets>
    <sheet name="Base with $4 loss" sheetId="5" r:id="rId1"/>
    <sheet name="Base with 7.6% gain for 8 yrs" sheetId="4" r:id="rId2"/>
    <sheet name="Base with $10 gain" sheetId="6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D70" i="4" l="1"/>
  <c r="D61" i="4"/>
  <c r="D61" i="5"/>
  <c r="D60" i="5"/>
  <c r="D62" i="5" s="1"/>
  <c r="D36" i="5"/>
  <c r="D14" i="5"/>
  <c r="D15" i="5" s="1"/>
  <c r="D70" i="5" l="1"/>
  <c r="D58" i="5"/>
  <c r="D56" i="5"/>
  <c r="E56" i="5" s="1"/>
  <c r="D54" i="5"/>
  <c r="D41" i="5"/>
  <c r="D32" i="5"/>
  <c r="D33" i="5" s="1"/>
  <c r="F33" i="5" s="1"/>
  <c r="F34" i="5" s="1"/>
  <c r="F35" i="5" s="1"/>
  <c r="F36" i="5" s="1"/>
  <c r="D13" i="5"/>
  <c r="D6" i="5"/>
  <c r="D7" i="5" s="1"/>
  <c r="D11" i="5" s="1"/>
  <c r="D12" i="5" s="1"/>
  <c r="D59" i="4"/>
  <c r="D58" i="4"/>
  <c r="D56" i="4"/>
  <c r="E56" i="4" s="1"/>
  <c r="D54" i="4"/>
  <c r="D32" i="4"/>
  <c r="D33" i="4" s="1"/>
  <c r="F33" i="4" s="1"/>
  <c r="F34" i="4" s="1"/>
  <c r="F35" i="4" s="1"/>
  <c r="D13" i="4"/>
  <c r="D6" i="4"/>
  <c r="D57" i="4" s="1"/>
  <c r="F57" i="4" s="1"/>
  <c r="F58" i="4" s="1"/>
  <c r="F59" i="4" s="1"/>
  <c r="F70" i="4" s="1"/>
  <c r="J37" i="4"/>
  <c r="K37" i="4" s="1"/>
  <c r="J36" i="4"/>
  <c r="K36" i="4" s="1"/>
  <c r="K19" i="4"/>
  <c r="K16" i="4"/>
  <c r="K15" i="4"/>
  <c r="D59" i="6"/>
  <c r="D35" i="6"/>
  <c r="D41" i="6" s="1"/>
  <c r="D68" i="6"/>
  <c r="D61" i="6"/>
  <c r="D60" i="6"/>
  <c r="D62" i="6" s="1"/>
  <c r="D58" i="6"/>
  <c r="D56" i="6"/>
  <c r="E56" i="6" s="1"/>
  <c r="D54" i="6"/>
  <c r="J37" i="6"/>
  <c r="K37" i="6" s="1"/>
  <c r="D37" i="6"/>
  <c r="D38" i="6" s="1"/>
  <c r="J36" i="6"/>
  <c r="K36" i="6" s="1"/>
  <c r="D36" i="6"/>
  <c r="E32" i="6"/>
  <c r="D32" i="6"/>
  <c r="D33" i="6" s="1"/>
  <c r="F33" i="6" s="1"/>
  <c r="F34" i="6" s="1"/>
  <c r="F35" i="6" s="1"/>
  <c r="F36" i="6" s="1"/>
  <c r="F37" i="6" s="1"/>
  <c r="K19" i="6"/>
  <c r="K16" i="6"/>
  <c r="D16" i="6"/>
  <c r="D17" i="6" s="1"/>
  <c r="K15" i="6"/>
  <c r="D15" i="6"/>
  <c r="D13" i="6"/>
  <c r="D6" i="6"/>
  <c r="D57" i="6" s="1"/>
  <c r="F57" i="6" s="1"/>
  <c r="F58" i="6" s="1"/>
  <c r="F59" i="6" s="1"/>
  <c r="F60" i="6" s="1"/>
  <c r="F64" i="6" s="1"/>
  <c r="J37" i="5"/>
  <c r="K19" i="5"/>
  <c r="K16" i="5"/>
  <c r="K15" i="5"/>
  <c r="F38" i="6" l="1"/>
  <c r="D7" i="4"/>
  <c r="D11" i="4" s="1"/>
  <c r="D35" i="4"/>
  <c r="D37" i="4" s="1"/>
  <c r="D38" i="4" s="1"/>
  <c r="E32" i="5"/>
  <c r="E33" i="5" s="1"/>
  <c r="D40" i="5"/>
  <c r="D42" i="5" s="1"/>
  <c r="D43" i="5" s="1"/>
  <c r="D44" i="5" s="1"/>
  <c r="D16" i="5"/>
  <c r="D17" i="5" s="1"/>
  <c r="D63" i="5"/>
  <c r="D64" i="5" s="1"/>
  <c r="D66" i="5" s="1"/>
  <c r="E34" i="5"/>
  <c r="E35" i="5" s="1"/>
  <c r="E36" i="5" s="1"/>
  <c r="D37" i="5"/>
  <c r="D38" i="5" s="1"/>
  <c r="D57" i="5"/>
  <c r="F57" i="5" s="1"/>
  <c r="F58" i="5" s="1"/>
  <c r="F59" i="5" s="1"/>
  <c r="F37" i="5"/>
  <c r="F38" i="5" s="1"/>
  <c r="D12" i="4"/>
  <c r="D18" i="4" s="1"/>
  <c r="D19" i="4" s="1"/>
  <c r="D21" i="4"/>
  <c r="E11" i="4"/>
  <c r="E57" i="4"/>
  <c r="E58" i="4" s="1"/>
  <c r="E59" i="4" s="1"/>
  <c r="E32" i="4"/>
  <c r="E33" i="4" s="1"/>
  <c r="E34" i="4" s="1"/>
  <c r="E35" i="4" s="1"/>
  <c r="D40" i="4"/>
  <c r="D63" i="4"/>
  <c r="D36" i="4"/>
  <c r="F36" i="4" s="1"/>
  <c r="F37" i="4" s="1"/>
  <c r="D60" i="4"/>
  <c r="D62" i="4" s="1"/>
  <c r="D64" i="4" s="1"/>
  <c r="D71" i="4" s="1"/>
  <c r="D40" i="6"/>
  <c r="E57" i="6"/>
  <c r="E58" i="6" s="1"/>
  <c r="E59" i="6" s="1"/>
  <c r="E60" i="6" s="1"/>
  <c r="D7" i="6"/>
  <c r="D42" i="6"/>
  <c r="D43" i="6" s="1"/>
  <c r="D44" i="6" s="1"/>
  <c r="F68" i="6"/>
  <c r="E33" i="6"/>
  <c r="E34" i="6" s="1"/>
  <c r="E35" i="6" s="1"/>
  <c r="E36" i="6" s="1"/>
  <c r="E37" i="6" s="1"/>
  <c r="E38" i="6" s="1"/>
  <c r="K37" i="5"/>
  <c r="F60" i="5" l="1"/>
  <c r="F70" i="5"/>
  <c r="E12" i="4"/>
  <c r="E13" i="4" s="1"/>
  <c r="D66" i="4"/>
  <c r="D65" i="4"/>
  <c r="F38" i="4"/>
  <c r="D41" i="4"/>
  <c r="D42" i="4" s="1"/>
  <c r="D43" i="4" s="1"/>
  <c r="D44" i="4" s="1"/>
  <c r="D14" i="4"/>
  <c r="E14" i="4" s="1"/>
  <c r="D65" i="5"/>
  <c r="E37" i="5"/>
  <c r="D71" i="5"/>
  <c r="D72" i="5" s="1"/>
  <c r="D73" i="5" s="1"/>
  <c r="D74" i="5" s="1"/>
  <c r="E38" i="5"/>
  <c r="F64" i="5"/>
  <c r="F65" i="5" s="1"/>
  <c r="E57" i="5"/>
  <c r="E58" i="5" s="1"/>
  <c r="E11" i="5"/>
  <c r="E12" i="5" s="1"/>
  <c r="D21" i="5"/>
  <c r="D18" i="5"/>
  <c r="D22" i="5" s="1"/>
  <c r="D72" i="4"/>
  <c r="D73" i="4" s="1"/>
  <c r="D74" i="4" s="1"/>
  <c r="E36" i="4"/>
  <c r="E37" i="4" s="1"/>
  <c r="E38" i="4" s="1"/>
  <c r="E60" i="4"/>
  <c r="F60" i="4"/>
  <c r="F64" i="4" s="1"/>
  <c r="D11" i="6"/>
  <c r="D63" i="6"/>
  <c r="D64" i="6" s="1"/>
  <c r="D65" i="6" s="1"/>
  <c r="F65" i="6" s="1"/>
  <c r="D66" i="6"/>
  <c r="E64" i="6" l="1"/>
  <c r="E66" i="6" s="1"/>
  <c r="D69" i="6"/>
  <c r="D70" i="6" s="1"/>
  <c r="D71" i="6" s="1"/>
  <c r="D72" i="6" s="1"/>
  <c r="F66" i="6"/>
  <c r="F69" i="6" s="1"/>
  <c r="F70" i="6" s="1"/>
  <c r="F71" i="6" s="1"/>
  <c r="F72" i="6" s="1"/>
  <c r="E64" i="4"/>
  <c r="E66" i="4" s="1"/>
  <c r="F66" i="4" s="1"/>
  <c r="F71" i="4" s="1"/>
  <c r="D16" i="4"/>
  <c r="D15" i="4"/>
  <c r="E15" i="4" s="1"/>
  <c r="E16" i="4" s="1"/>
  <c r="E59" i="5"/>
  <c r="E60" i="5" s="1"/>
  <c r="E64" i="5" s="1"/>
  <c r="E66" i="5" s="1"/>
  <c r="F66" i="5" s="1"/>
  <c r="F71" i="5" s="1"/>
  <c r="D23" i="5"/>
  <c r="D24" i="5" s="1"/>
  <c r="D25" i="5" s="1"/>
  <c r="D19" i="5"/>
  <c r="E13" i="5"/>
  <c r="E14" i="5" s="1"/>
  <c r="F65" i="4"/>
  <c r="E11" i="6"/>
  <c r="D21" i="6"/>
  <c r="D12" i="6"/>
  <c r="D18" i="6" s="1"/>
  <c r="F72" i="4" l="1"/>
  <c r="F73" i="4" s="1"/>
  <c r="F74" i="4" s="1"/>
  <c r="D17" i="4"/>
  <c r="E17" i="4" s="1"/>
  <c r="E18" i="4" s="1"/>
  <c r="E19" i="4" s="1"/>
  <c r="D22" i="4"/>
  <c r="D23" i="4" s="1"/>
  <c r="D24" i="4" s="1"/>
  <c r="D25" i="4" s="1"/>
  <c r="F72" i="5"/>
  <c r="F73" i="5" s="1"/>
  <c r="F74" i="5" s="1"/>
  <c r="E15" i="5"/>
  <c r="E16" i="5" s="1"/>
  <c r="E17" i="5" s="1"/>
  <c r="E18" i="5" s="1"/>
  <c r="E19" i="5" s="1"/>
  <c r="D19" i="6"/>
  <c r="D22" i="6"/>
  <c r="D23" i="6" s="1"/>
  <c r="D24" i="6" s="1"/>
  <c r="D25" i="6" s="1"/>
  <c r="E12" i="6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<sst xmlns="http://schemas.openxmlformats.org/spreadsheetml/2006/main" count="217" uniqueCount="57">
  <si>
    <t>Gross up</t>
  </si>
  <si>
    <t>Amt of Investment</t>
  </si>
  <si>
    <t>PG&amp;E Cash Impact of Transaction Increase/(Decrease)</t>
  </si>
  <si>
    <t>PG&amp;E Cash Balance After Transaction</t>
  </si>
  <si>
    <t>PG&amp;E's proposal (Tax Gross Up)</t>
  </si>
  <si>
    <t>Taxes (Paid by PG&amp;E)</t>
  </si>
  <si>
    <t xml:space="preserve">PG&amp;E invests $10 in SVTC.  The investment may 
not be deducted for income tax purposes, but 
rather creates tax basis in the investment. </t>
  </si>
  <si>
    <t xml:space="preserve">PG&amp;E returns the $7 tax gross up to customers. </t>
  </si>
  <si>
    <t xml:space="preserve">PG&amp;E collects $10 from customers. </t>
  </si>
  <si>
    <t xml:space="preserve">PG&amp;E returns sales price to customers. </t>
  </si>
  <si>
    <t>Ratepayer share before Gross-up</t>
  </si>
  <si>
    <t>PG&amp;E’s tax payment from the gain</t>
  </si>
  <si>
    <t>Tax Rate</t>
  </si>
  <si>
    <t xml:space="preserve">PG&amp;E’s tax benefit from the return of the sales 
proceeds </t>
  </si>
  <si>
    <t>PG&amp;E’s tax benefit from the return of the tax 
gross up</t>
  </si>
  <si>
    <t>Customers' original payment</t>
  </si>
  <si>
    <t>Return to customers</t>
  </si>
  <si>
    <t>Customers' gain</t>
  </si>
  <si>
    <t>Customers' % gain</t>
  </si>
  <si>
    <t>Compound growth assuming 8 years</t>
  </si>
  <si>
    <t>PG&amp;E original payment</t>
  </si>
  <si>
    <t>Paid to ratepayers</t>
  </si>
  <si>
    <t>PG&amp;E gain after tax</t>
  </si>
  <si>
    <t>PG&amp;E % gain</t>
  </si>
  <si>
    <t>Base Data</t>
  </si>
  <si>
    <t>35% Fed 8.84% state</t>
  </si>
  <si>
    <t>1/(1-FT-ST*FT)</t>
  </si>
  <si>
    <t>PG&amp;E Proposal</t>
  </si>
  <si>
    <t xml:space="preserve">PG&amp;E collects $10 plus tax gross up 
from customers. </t>
  </si>
  <si>
    <t>PG&amp;E pays taxes to government based on 
grossed up revenue</t>
  </si>
  <si>
    <t>TURN's Alternative 1 (Deferred Tax Asset at 0% interest)</t>
  </si>
  <si>
    <t>Deferred Tax Asset Balance</t>
  </si>
  <si>
    <t>TURN's Alternative 2  (Deferred Tax Asset with PG&amp;E participation)</t>
  </si>
  <si>
    <t>Ratepayer share % (1 minus tax rate)</t>
  </si>
  <si>
    <t>Gross-up multiplier</t>
  </si>
  <si>
    <t>6a</t>
  </si>
  <si>
    <t>6b</t>
  </si>
  <si>
    <t>6c</t>
  </si>
  <si>
    <t>PG&amp;E pre-tax</t>
  </si>
  <si>
    <t>PG&amp;E sells SVTC investment for $20 (tax gain is $10 
due to tax basis in the investment).</t>
  </si>
  <si>
    <t>PG&amp;E tax on gain</t>
  </si>
  <si>
    <t>PG&amp;E’s tax benefit from the return of the sales 
proceeds</t>
  </si>
  <si>
    <t xml:space="preserve">PG&amp;E pays taxes to government based on 
$10 of taxable receipts. </t>
  </si>
  <si>
    <t xml:space="preserve">Portion of sale price retained by PG&amp;E to offset DTA </t>
  </si>
  <si>
    <t xml:space="preserve">Tax reduction from paying ratepayers </t>
  </si>
  <si>
    <t>PG&amp;E sells SVTC investment for $17.97 - 7.6% for 8 years (tax gain is $7.97 due to tax basis in investment)</t>
  </si>
  <si>
    <t>PG&amp;E sells SVTC investment for $6 - (tax loss is $4.00 due to tax basis in investment)</t>
  </si>
  <si>
    <t>PG&amp;E tax benefit on loss</t>
  </si>
  <si>
    <t>Compound growth 8 yr (after tax)</t>
  </si>
  <si>
    <t>Payment to Customers</t>
  </si>
  <si>
    <t>Customers' gain (loss)</t>
  </si>
  <si>
    <t>Customers' % gain (loss)</t>
  </si>
  <si>
    <t>PG&amp;E % gain (loss)</t>
  </si>
  <si>
    <t>PG&amp;E gain (loss) after tax</t>
  </si>
  <si>
    <t>Customer ledger</t>
  </si>
  <si>
    <t>PG&amp;E ledger</t>
  </si>
  <si>
    <t>Customer gain (loss) is by definition after tax, so the relevant comparison is the after tax compound growth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</si>
</sst>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7" formatCode="0.000%"/>
    <numFmt numFmtId="168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4" fontId="0" fillId="0" borderId="0" xfId="3" applyNumberFormat="1" applyFont="1"/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10" fontId="0" fillId="0" borderId="0" xfId="3" applyNumberFormat="1" applyFont="1"/>
    <xf numFmtId="167" fontId="0" fillId="0" borderId="0" xfId="3" applyNumberFormat="1" applyFont="1"/>
    <xf numFmtId="44" fontId="0" fillId="0" borderId="0" xfId="2" applyFont="1"/>
    <xf numFmtId="43" fontId="2" fillId="0" borderId="0" xfId="1" applyFont="1"/>
    <xf numFmtId="168" fontId="0" fillId="0" borderId="0" xfId="1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 applyFont="1" applyAlignment="1">
      <alignment wrapTex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10" fontId="0" fillId="2" borderId="0" xfId="3" applyNumberFormat="1" applyFont="1" applyFill="1"/>
    <xf numFmtId="43" fontId="0" fillId="2" borderId="0" xfId="1" applyFont="1" applyFill="1" applyAlignment="1">
      <alignment wrapText="1"/>
    </xf>
    <xf numFmtId="0" fontId="1" fillId="0" borderId="0" xfId="0" applyFont="1" applyAlignment="1">
      <alignment horizontal="center" vertical="center"/>
    </xf>
    <xf numFmtId="43" fontId="1" fillId="0" borderId="0" xfId="1" applyFont="1"/>
    <xf numFmtId="0" fontId="1" fillId="0" borderId="0" xfId="0" applyFon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1"/>
  <sheetViews>
    <sheetView topLeftCell="B1" workbookViewId="0">
      <selection activeCell="F3" sqref="F3"/>
    </sheetView>
  </sheetViews>
  <sheetFormatPr defaultRowHeight="14.4" x14ac:dyDescent="0.3"/>
  <cols>
    <col min="3" max="3" width="46" customWidth="1"/>
    <col min="4" max="4" width="19.88671875" style="8" customWidth="1"/>
    <col min="5" max="5" width="22.44140625" style="8" customWidth="1"/>
    <col min="6" max="6" width="19.33203125" style="8" customWidth="1"/>
    <col min="7" max="7" width="20.33203125" bestFit="1" customWidth="1"/>
    <col min="9" max="9" width="11.5546875" bestFit="1" customWidth="1"/>
    <col min="10" max="12" width="0" hidden="1" customWidth="1"/>
  </cols>
  <sheetData>
    <row r="1" spans="2:11" x14ac:dyDescent="0.3">
      <c r="F1"/>
    </row>
    <row r="2" spans="2:11" s="1" customFormat="1" x14ac:dyDescent="0.3">
      <c r="D2" s="10"/>
      <c r="E2" s="10"/>
    </row>
    <row r="3" spans="2:11" s="1" customFormat="1" x14ac:dyDescent="0.3">
      <c r="C3" s="4" t="s">
        <v>4</v>
      </c>
      <c r="D3" s="10"/>
      <c r="E3" s="10"/>
    </row>
    <row r="4" spans="2:11" s="1" customFormat="1" x14ac:dyDescent="0.3">
      <c r="C4" s="16" t="s">
        <v>24</v>
      </c>
      <c r="D4" s="10"/>
      <c r="E4" s="10"/>
    </row>
    <row r="5" spans="2:11" s="1" customFormat="1" x14ac:dyDescent="0.3">
      <c r="C5" t="s">
        <v>1</v>
      </c>
      <c r="D5" s="8">
        <v>10</v>
      </c>
      <c r="E5" s="8"/>
    </row>
    <row r="6" spans="2:11" x14ac:dyDescent="0.3">
      <c r="C6" t="s">
        <v>12</v>
      </c>
      <c r="D6" s="12">
        <f>35%+0.0884*0.65</f>
        <v>0.40745999999999999</v>
      </c>
      <c r="E6" s="8" t="s">
        <v>25</v>
      </c>
      <c r="F6"/>
    </row>
    <row r="7" spans="2:11" x14ac:dyDescent="0.3">
      <c r="C7" t="s">
        <v>0</v>
      </c>
      <c r="D7" s="15">
        <f>1/(1-D6)</f>
        <v>1.6876497789178788</v>
      </c>
      <c r="E7" s="8" t="s">
        <v>26</v>
      </c>
      <c r="F7"/>
    </row>
    <row r="8" spans="2:11" x14ac:dyDescent="0.3">
      <c r="D8" s="15"/>
      <c r="F8"/>
    </row>
    <row r="9" spans="2:11" ht="43.2" x14ac:dyDescent="0.3">
      <c r="D9" s="10" t="s">
        <v>2</v>
      </c>
      <c r="E9" s="10" t="s">
        <v>3</v>
      </c>
      <c r="F9"/>
    </row>
    <row r="10" spans="2:11" x14ac:dyDescent="0.3">
      <c r="C10" s="17" t="s">
        <v>27</v>
      </c>
      <c r="D10" s="10"/>
      <c r="E10" s="10"/>
      <c r="F10"/>
    </row>
    <row r="11" spans="2:11" ht="28.8" x14ac:dyDescent="0.3">
      <c r="B11" s="5">
        <v>1</v>
      </c>
      <c r="C11" s="18" t="s">
        <v>28</v>
      </c>
      <c r="D11" s="8">
        <f>D5*D7</f>
        <v>16.876497789178789</v>
      </c>
      <c r="E11" s="8">
        <f>D11</f>
        <v>16.876497789178789</v>
      </c>
      <c r="F11"/>
      <c r="J11">
        <v>1.7</v>
      </c>
    </row>
    <row r="12" spans="2:11" ht="28.8" x14ac:dyDescent="0.3">
      <c r="B12" s="5">
        <v>2</v>
      </c>
      <c r="C12" s="1" t="s">
        <v>29</v>
      </c>
      <c r="D12" s="8">
        <f>-(D11-D5)</f>
        <v>-6.8764977891787886</v>
      </c>
      <c r="E12" s="8">
        <f t="shared" ref="E12:E19" si="0">E11+D12</f>
        <v>10</v>
      </c>
      <c r="F12"/>
    </row>
    <row r="13" spans="2:11" ht="43.2" x14ac:dyDescent="0.3">
      <c r="B13" s="5">
        <v>3</v>
      </c>
      <c r="C13" s="1" t="s">
        <v>6</v>
      </c>
      <c r="D13" s="8">
        <f>-D5</f>
        <v>-10</v>
      </c>
      <c r="E13" s="8">
        <f t="shared" si="0"/>
        <v>0</v>
      </c>
      <c r="F13"/>
    </row>
    <row r="14" spans="2:11" ht="28.8" x14ac:dyDescent="0.3">
      <c r="B14" s="5">
        <v>4</v>
      </c>
      <c r="C14" s="1" t="s">
        <v>46</v>
      </c>
      <c r="D14" s="8">
        <f>D35</f>
        <v>6</v>
      </c>
      <c r="E14" s="8">
        <f t="shared" si="0"/>
        <v>6</v>
      </c>
      <c r="F14"/>
    </row>
    <row r="15" spans="2:11" x14ac:dyDescent="0.3">
      <c r="B15" s="5">
        <v>5</v>
      </c>
      <c r="C15" s="1" t="s">
        <v>47</v>
      </c>
      <c r="D15" s="8">
        <f>(D5-D14)*0.40746</f>
        <v>1.62984</v>
      </c>
      <c r="E15" s="8">
        <f t="shared" si="0"/>
        <v>7.6298399999999997</v>
      </c>
      <c r="F15"/>
      <c r="J15">
        <v>10</v>
      </c>
      <c r="K15">
        <f>I15/J15</f>
        <v>0</v>
      </c>
    </row>
    <row r="16" spans="2:11" x14ac:dyDescent="0.3">
      <c r="B16" s="5">
        <v>6</v>
      </c>
      <c r="C16" t="s">
        <v>9</v>
      </c>
      <c r="D16" s="8">
        <f>-D14</f>
        <v>-6</v>
      </c>
      <c r="E16" s="8">
        <f t="shared" si="0"/>
        <v>1.6298399999999997</v>
      </c>
      <c r="F16"/>
      <c r="J16">
        <v>20</v>
      </c>
      <c r="K16">
        <f>I16/J16</f>
        <v>0</v>
      </c>
    </row>
    <row r="17" spans="2:11" ht="28.8" x14ac:dyDescent="0.3">
      <c r="B17" s="5">
        <v>7</v>
      </c>
      <c r="C17" s="1" t="s">
        <v>13</v>
      </c>
      <c r="D17" s="8">
        <f>-(D16*0.40746)</f>
        <v>2.44476</v>
      </c>
      <c r="E17" s="8">
        <f t="shared" si="0"/>
        <v>4.0746000000000002</v>
      </c>
      <c r="F17"/>
    </row>
    <row r="18" spans="2:11" x14ac:dyDescent="0.3">
      <c r="B18" s="5">
        <v>8</v>
      </c>
      <c r="C18" t="s">
        <v>7</v>
      </c>
      <c r="D18" s="8">
        <f>D12</f>
        <v>-6.8764977891787886</v>
      </c>
      <c r="E18" s="8">
        <f t="shared" si="0"/>
        <v>-2.8018977891787884</v>
      </c>
      <c r="F18"/>
    </row>
    <row r="19" spans="2:11" ht="28.8" x14ac:dyDescent="0.3">
      <c r="B19" s="5">
        <v>9</v>
      </c>
      <c r="C19" s="1" t="s">
        <v>14</v>
      </c>
      <c r="D19" s="8">
        <f>-D18*0.40746</f>
        <v>2.8018977891787893</v>
      </c>
      <c r="E19" s="8">
        <f t="shared" si="0"/>
        <v>0</v>
      </c>
      <c r="F19"/>
      <c r="J19">
        <v>7</v>
      </c>
      <c r="K19">
        <f>I19/J19</f>
        <v>0</v>
      </c>
    </row>
    <row r="20" spans="2:11" x14ac:dyDescent="0.3">
      <c r="C20" s="1"/>
      <c r="F20"/>
    </row>
    <row r="21" spans="2:11" x14ac:dyDescent="0.3">
      <c r="C21" s="1" t="s">
        <v>15</v>
      </c>
      <c r="D21" s="8">
        <f>D11</f>
        <v>16.876497789178789</v>
      </c>
      <c r="F21"/>
    </row>
    <row r="22" spans="2:11" x14ac:dyDescent="0.3">
      <c r="C22" s="1" t="s">
        <v>16</v>
      </c>
      <c r="D22" s="8">
        <f>-D18-D16</f>
        <v>12.876497789178789</v>
      </c>
      <c r="F22"/>
    </row>
    <row r="23" spans="2:11" x14ac:dyDescent="0.3">
      <c r="C23" s="1" t="s">
        <v>17</v>
      </c>
      <c r="D23" s="8">
        <f>D22-D21</f>
        <v>-4</v>
      </c>
      <c r="F23"/>
    </row>
    <row r="24" spans="2:11" x14ac:dyDescent="0.3">
      <c r="C24" s="1" t="s">
        <v>18</v>
      </c>
      <c r="D24" s="11">
        <f>D23/D21</f>
        <v>-0.237016</v>
      </c>
      <c r="F24"/>
    </row>
    <row r="25" spans="2:11" x14ac:dyDescent="0.3">
      <c r="C25" s="1" t="s">
        <v>19</v>
      </c>
      <c r="D25" s="11">
        <f>(1+D24)^(1/8)-1</f>
        <v>-3.3249447721613645E-2</v>
      </c>
      <c r="F25"/>
    </row>
    <row r="26" spans="2:11" x14ac:dyDescent="0.3">
      <c r="C26" s="1"/>
      <c r="F26"/>
    </row>
    <row r="27" spans="2:11" x14ac:dyDescent="0.3">
      <c r="F27"/>
    </row>
    <row r="28" spans="2:11" x14ac:dyDescent="0.3">
      <c r="C28" s="3" t="s">
        <v>30</v>
      </c>
      <c r="F28"/>
    </row>
    <row r="29" spans="2:11" x14ac:dyDescent="0.3">
      <c r="C29" s="3"/>
      <c r="F29"/>
    </row>
    <row r="30" spans="2:11" s="1" customFormat="1" ht="43.2" x14ac:dyDescent="0.3">
      <c r="B30"/>
      <c r="C30" s="3"/>
      <c r="D30" s="10" t="s">
        <v>2</v>
      </c>
      <c r="E30" s="10" t="s">
        <v>3</v>
      </c>
      <c r="F30" s="10" t="s">
        <v>31</v>
      </c>
    </row>
    <row r="31" spans="2:11" x14ac:dyDescent="0.3">
      <c r="C31" s="3"/>
      <c r="F31"/>
    </row>
    <row r="32" spans="2:11" x14ac:dyDescent="0.3">
      <c r="B32" s="5">
        <v>1</v>
      </c>
      <c r="C32" s="1" t="s">
        <v>8</v>
      </c>
      <c r="D32" s="8">
        <f>D5</f>
        <v>10</v>
      </c>
      <c r="E32" s="8">
        <f>D32</f>
        <v>10</v>
      </c>
      <c r="F32" s="13"/>
    </row>
    <row r="33" spans="2:11" ht="28.8" x14ac:dyDescent="0.3">
      <c r="B33" s="5">
        <v>2</v>
      </c>
      <c r="C33" s="1" t="s">
        <v>42</v>
      </c>
      <c r="D33" s="8">
        <f>-0.40746*D32</f>
        <v>-4.0746000000000002</v>
      </c>
      <c r="E33" s="8">
        <f>E32+D33</f>
        <v>5.9253999999999998</v>
      </c>
      <c r="F33" s="13">
        <f>-D33</f>
        <v>4.0746000000000002</v>
      </c>
    </row>
    <row r="34" spans="2:11" ht="43.2" x14ac:dyDescent="0.3">
      <c r="B34" s="5">
        <v>3</v>
      </c>
      <c r="C34" s="1" t="s">
        <v>6</v>
      </c>
      <c r="D34" s="8">
        <v>10</v>
      </c>
      <c r="E34" s="8">
        <f>E33-D34</f>
        <v>-4.0746000000000002</v>
      </c>
      <c r="F34" s="13">
        <f>F33</f>
        <v>4.0746000000000002</v>
      </c>
    </row>
    <row r="35" spans="2:11" ht="28.8" x14ac:dyDescent="0.3">
      <c r="B35" s="5">
        <v>4</v>
      </c>
      <c r="C35" s="1" t="s">
        <v>46</v>
      </c>
      <c r="D35" s="8">
        <v>6</v>
      </c>
      <c r="E35" s="8">
        <f>E34+D35</f>
        <v>1.9253999999999998</v>
      </c>
      <c r="F35" s="8">
        <f>F34</f>
        <v>4.0746000000000002</v>
      </c>
    </row>
    <row r="36" spans="2:11" x14ac:dyDescent="0.3">
      <c r="B36" s="5">
        <v>5</v>
      </c>
      <c r="C36" s="1" t="s">
        <v>47</v>
      </c>
      <c r="D36" s="8">
        <f>-0.40746*(D35-10)</f>
        <v>1.62984</v>
      </c>
      <c r="E36" s="8">
        <f>E35+D36</f>
        <v>3.5552399999999995</v>
      </c>
      <c r="F36" s="8">
        <f>F35-D36</f>
        <v>2.4447600000000005</v>
      </c>
    </row>
    <row r="37" spans="2:11" x14ac:dyDescent="0.3">
      <c r="B37" s="5">
        <v>6</v>
      </c>
      <c r="C37" t="s">
        <v>9</v>
      </c>
      <c r="D37" s="8">
        <f>-D35</f>
        <v>-6</v>
      </c>
      <c r="E37" s="8">
        <f>E36+D37</f>
        <v>-2.4447600000000005</v>
      </c>
      <c r="F37" s="13">
        <f>F36</f>
        <v>2.4447600000000005</v>
      </c>
      <c r="J37">
        <f>J16</f>
        <v>20</v>
      </c>
      <c r="K37">
        <f>I37/J37</f>
        <v>0</v>
      </c>
    </row>
    <row r="38" spans="2:11" ht="28.8" x14ac:dyDescent="0.3">
      <c r="B38" s="5">
        <v>7</v>
      </c>
      <c r="C38" s="1" t="s">
        <v>41</v>
      </c>
      <c r="D38" s="8">
        <f>-(D37*0.40746)</f>
        <v>2.44476</v>
      </c>
      <c r="E38" s="8">
        <f>E37+D38</f>
        <v>0</v>
      </c>
      <c r="F38" s="13">
        <f>F37-D38</f>
        <v>0</v>
      </c>
    </row>
    <row r="39" spans="2:11" x14ac:dyDescent="0.3">
      <c r="C39" s="2"/>
      <c r="D39" s="14"/>
      <c r="E39" s="14"/>
    </row>
    <row r="40" spans="2:11" x14ac:dyDescent="0.3">
      <c r="B40" s="5"/>
      <c r="C40" s="1" t="s">
        <v>15</v>
      </c>
      <c r="D40" s="8">
        <f>D32</f>
        <v>10</v>
      </c>
      <c r="F40" s="13"/>
    </row>
    <row r="41" spans="2:11" x14ac:dyDescent="0.3">
      <c r="B41" s="5"/>
      <c r="C41" s="1" t="s">
        <v>16</v>
      </c>
      <c r="D41" s="8">
        <f>D35</f>
        <v>6</v>
      </c>
      <c r="F41"/>
    </row>
    <row r="42" spans="2:11" x14ac:dyDescent="0.3">
      <c r="C42" s="1" t="s">
        <v>17</v>
      </c>
      <c r="D42" s="8">
        <f>D41-D40</f>
        <v>-4</v>
      </c>
      <c r="F42"/>
    </row>
    <row r="43" spans="2:11" x14ac:dyDescent="0.3">
      <c r="C43" s="1" t="s">
        <v>18</v>
      </c>
      <c r="D43" s="11">
        <f>D42/D40</f>
        <v>-0.4</v>
      </c>
      <c r="F43"/>
    </row>
    <row r="44" spans="2:11" x14ac:dyDescent="0.3">
      <c r="C44" s="1" t="s">
        <v>19</v>
      </c>
      <c r="D44" s="11">
        <f>(1+D43)^(1/8)-1</f>
        <v>-6.1857294014714737E-2</v>
      </c>
      <c r="F44"/>
    </row>
    <row r="45" spans="2:11" x14ac:dyDescent="0.3">
      <c r="F45"/>
    </row>
    <row r="48" spans="2:11" x14ac:dyDescent="0.3">
      <c r="C48" s="3" t="s">
        <v>32</v>
      </c>
    </row>
    <row r="49" spans="2:7" x14ac:dyDescent="0.3">
      <c r="C49" s="3"/>
    </row>
    <row r="50" spans="2:7" ht="43.2" x14ac:dyDescent="0.3">
      <c r="C50" s="3"/>
      <c r="D50" s="10" t="s">
        <v>2</v>
      </c>
      <c r="E50" s="10" t="s">
        <v>3</v>
      </c>
      <c r="F50" s="10" t="s">
        <v>31</v>
      </c>
      <c r="G50" s="6"/>
    </row>
    <row r="51" spans="2:7" x14ac:dyDescent="0.3">
      <c r="C51" s="3"/>
      <c r="F51"/>
    </row>
    <row r="52" spans="2:7" x14ac:dyDescent="0.3">
      <c r="F52"/>
    </row>
    <row r="53" spans="2:7" x14ac:dyDescent="0.3">
      <c r="C53" t="s">
        <v>1</v>
      </c>
      <c r="D53" s="8">
        <v>10</v>
      </c>
    </row>
    <row r="54" spans="2:7" x14ac:dyDescent="0.3">
      <c r="C54" t="s">
        <v>5</v>
      </c>
      <c r="D54" s="8">
        <f>4.0746</f>
        <v>4.0746000000000002</v>
      </c>
    </row>
    <row r="56" spans="2:7" x14ac:dyDescent="0.3">
      <c r="B56">
        <v>1</v>
      </c>
      <c r="C56" s="1" t="s">
        <v>8</v>
      </c>
      <c r="D56" s="8">
        <f>D5</f>
        <v>10</v>
      </c>
      <c r="E56" s="8">
        <f>D56</f>
        <v>10</v>
      </c>
    </row>
    <row r="57" spans="2:7" ht="28.8" x14ac:dyDescent="0.3">
      <c r="B57" s="5">
        <v>2</v>
      </c>
      <c r="C57" s="1" t="s">
        <v>42</v>
      </c>
      <c r="D57" s="8">
        <f>-D6*D56</f>
        <v>-4.0746000000000002</v>
      </c>
      <c r="E57" s="8">
        <f>E56+D57</f>
        <v>5.9253999999999998</v>
      </c>
      <c r="F57" s="8">
        <f>-D57</f>
        <v>4.0746000000000002</v>
      </c>
    </row>
    <row r="58" spans="2:7" ht="43.2" x14ac:dyDescent="0.3">
      <c r="B58" s="5">
        <v>3</v>
      </c>
      <c r="C58" s="1" t="s">
        <v>6</v>
      </c>
      <c r="D58" s="8">
        <f>-D53</f>
        <v>-10</v>
      </c>
      <c r="E58" s="8">
        <f>E57+D58</f>
        <v>-4.0746000000000002</v>
      </c>
      <c r="F58" s="8">
        <f>F57</f>
        <v>4.0746000000000002</v>
      </c>
    </row>
    <row r="59" spans="2:7" ht="28.8" x14ac:dyDescent="0.3">
      <c r="B59" s="5">
        <v>4</v>
      </c>
      <c r="C59" s="1" t="s">
        <v>46</v>
      </c>
      <c r="D59" s="8">
        <v>6</v>
      </c>
      <c r="E59" s="8">
        <f>E58+D59</f>
        <v>1.9253999999999998</v>
      </c>
      <c r="F59" s="8">
        <f>F58</f>
        <v>4.0746000000000002</v>
      </c>
    </row>
    <row r="60" spans="2:7" x14ac:dyDescent="0.3">
      <c r="B60" s="5">
        <v>5</v>
      </c>
      <c r="C60" s="1" t="s">
        <v>47</v>
      </c>
      <c r="D60" s="8">
        <f>-0.40746*(D59-10)</f>
        <v>1.62984</v>
      </c>
      <c r="E60" s="8">
        <f>E59+D60</f>
        <v>3.5552399999999995</v>
      </c>
      <c r="F60" s="8">
        <f>F59-D60</f>
        <v>2.4447600000000005</v>
      </c>
    </row>
    <row r="61" spans="2:7" x14ac:dyDescent="0.3">
      <c r="B61" s="19" t="s">
        <v>35</v>
      </c>
      <c r="C61" s="1" t="s">
        <v>33</v>
      </c>
      <c r="D61" s="12">
        <f>1-0.40764</f>
        <v>0.59236</v>
      </c>
      <c r="G61" s="8"/>
    </row>
    <row r="62" spans="2:7" x14ac:dyDescent="0.3">
      <c r="B62" s="19" t="s">
        <v>36</v>
      </c>
      <c r="C62" s="1" t="s">
        <v>10</v>
      </c>
      <c r="D62" s="8">
        <f>(D59+D60)*(1-0.40746)</f>
        <v>4.5209853936000002</v>
      </c>
    </row>
    <row r="63" spans="2:7" x14ac:dyDescent="0.3">
      <c r="B63" s="19" t="s">
        <v>37</v>
      </c>
      <c r="C63" s="1" t="s">
        <v>34</v>
      </c>
      <c r="D63" s="15">
        <f>D7</f>
        <v>1.6876497789178788</v>
      </c>
    </row>
    <row r="64" spans="2:7" x14ac:dyDescent="0.3">
      <c r="B64" s="5">
        <v>6</v>
      </c>
      <c r="C64" s="1" t="s">
        <v>21</v>
      </c>
      <c r="D64" s="8">
        <f>D62*D63</f>
        <v>7.6298399999999997</v>
      </c>
      <c r="E64" s="8">
        <f>E60-D64</f>
        <v>-4.0746000000000002</v>
      </c>
      <c r="F64" s="8">
        <f>F60</f>
        <v>2.4447600000000005</v>
      </c>
    </row>
    <row r="65" spans="2:7" x14ac:dyDescent="0.3">
      <c r="B65" s="5">
        <v>7</v>
      </c>
      <c r="C65" s="1" t="s">
        <v>43</v>
      </c>
      <c r="D65" s="8">
        <f>D59-D64</f>
        <v>-1.6298399999999997</v>
      </c>
      <c r="F65" s="8">
        <f>F64-D65</f>
        <v>4.0746000000000002</v>
      </c>
      <c r="G65" s="8"/>
    </row>
    <row r="66" spans="2:7" x14ac:dyDescent="0.3">
      <c r="B66" s="5">
        <v>8</v>
      </c>
      <c r="C66" s="1" t="s">
        <v>44</v>
      </c>
      <c r="D66" s="8">
        <f>D64*0.40746</f>
        <v>3.1088546064</v>
      </c>
      <c r="E66" s="8">
        <f>E64+D66</f>
        <v>-0.96574539360000022</v>
      </c>
      <c r="F66" s="8">
        <f>-E66</f>
        <v>0.96574539360000022</v>
      </c>
      <c r="G66" s="8"/>
    </row>
    <row r="67" spans="2:7" x14ac:dyDescent="0.3">
      <c r="B67" s="5"/>
      <c r="C67" s="1"/>
      <c r="G67" s="8"/>
    </row>
    <row r="68" spans="2:7" s="3" customFormat="1" x14ac:dyDescent="0.3">
      <c r="B68" s="23"/>
      <c r="C68" s="4" t="s">
        <v>54</v>
      </c>
      <c r="D68" s="24"/>
      <c r="E68" s="24" t="s">
        <v>55</v>
      </c>
      <c r="F68" s="24"/>
      <c r="G68" s="24"/>
    </row>
    <row r="69" spans="2:7" x14ac:dyDescent="0.3">
      <c r="B69" s="5"/>
      <c r="C69" s="1"/>
      <c r="G69" s="8"/>
    </row>
    <row r="70" spans="2:7" x14ac:dyDescent="0.3">
      <c r="B70" s="5"/>
      <c r="C70" s="1" t="s">
        <v>15</v>
      </c>
      <c r="D70" s="8">
        <f>D53</f>
        <v>10</v>
      </c>
      <c r="E70" s="10" t="s">
        <v>20</v>
      </c>
      <c r="F70" s="9">
        <f>F59</f>
        <v>4.0746000000000002</v>
      </c>
    </row>
    <row r="71" spans="2:7" x14ac:dyDescent="0.3">
      <c r="B71" s="5"/>
      <c r="C71" s="1" t="s">
        <v>49</v>
      </c>
      <c r="D71" s="8">
        <f>D64</f>
        <v>7.6298399999999997</v>
      </c>
      <c r="E71" s="10" t="s">
        <v>53</v>
      </c>
      <c r="F71" s="9">
        <f>-F66</f>
        <v>-0.96574539360000022</v>
      </c>
    </row>
    <row r="72" spans="2:7" x14ac:dyDescent="0.3">
      <c r="C72" s="1" t="s">
        <v>50</v>
      </c>
      <c r="D72" s="8">
        <f>D71-D70</f>
        <v>-2.3701600000000003</v>
      </c>
      <c r="E72" s="10" t="s">
        <v>52</v>
      </c>
      <c r="F72" s="11">
        <f>F71/F70</f>
        <v>-0.23701600000000003</v>
      </c>
    </row>
    <row r="73" spans="2:7" ht="28.8" x14ac:dyDescent="0.3">
      <c r="C73" s="1" t="s">
        <v>51</v>
      </c>
      <c r="D73" s="11">
        <f>D72/D70</f>
        <v>-0.23701600000000003</v>
      </c>
      <c r="E73" s="22" t="s">
        <v>48</v>
      </c>
      <c r="F73" s="21">
        <f>(1+F72)^(1/8)-1</f>
        <v>-3.3249447721613645E-2</v>
      </c>
    </row>
    <row r="74" spans="2:7" x14ac:dyDescent="0.3">
      <c r="C74" s="20" t="s">
        <v>19</v>
      </c>
      <c r="D74" s="21">
        <f>(1+D73)^(1/8)-1</f>
        <v>-3.3249447721613645E-2</v>
      </c>
      <c r="E74" s="10" t="s">
        <v>38</v>
      </c>
      <c r="F74" s="11">
        <f>F73*D7</f>
        <v>-5.6113423096522841E-2</v>
      </c>
    </row>
    <row r="75" spans="2:7" x14ac:dyDescent="0.3">
      <c r="C75" s="1"/>
      <c r="F75"/>
      <c r="G75" s="7"/>
    </row>
    <row r="76" spans="2:7" x14ac:dyDescent="0.3">
      <c r="C76" s="25" t="s">
        <v>56</v>
      </c>
      <c r="E76" s="11"/>
      <c r="F76" s="7"/>
    </row>
    <row r="77" spans="2:7" x14ac:dyDescent="0.3">
      <c r="C77" s="3"/>
      <c r="G77" s="7"/>
    </row>
    <row r="78" spans="2:7" x14ac:dyDescent="0.3">
      <c r="C78" s="3"/>
    </row>
    <row r="79" spans="2:7" x14ac:dyDescent="0.3">
      <c r="C79" s="3"/>
      <c r="D79" s="10"/>
      <c r="E79" s="10"/>
      <c r="F79" s="10"/>
      <c r="G79" s="12"/>
    </row>
    <row r="80" spans="2:7" x14ac:dyDescent="0.3">
      <c r="C80" s="3"/>
      <c r="F80"/>
      <c r="G80" s="11"/>
    </row>
    <row r="81" spans="2:7" x14ac:dyDescent="0.3">
      <c r="F81"/>
      <c r="G81" s="11"/>
    </row>
    <row r="85" spans="2:7" x14ac:dyDescent="0.3">
      <c r="C85" s="1"/>
    </row>
    <row r="86" spans="2:7" x14ac:dyDescent="0.3">
      <c r="B86" s="5"/>
      <c r="C86" s="1"/>
    </row>
    <row r="87" spans="2:7" x14ac:dyDescent="0.3">
      <c r="B87" s="5"/>
      <c r="C87" s="1"/>
    </row>
    <row r="88" spans="2:7" x14ac:dyDescent="0.3">
      <c r="B88" s="5"/>
      <c r="C88" s="1"/>
    </row>
    <row r="89" spans="2:7" x14ac:dyDescent="0.3">
      <c r="B89" s="5"/>
      <c r="C89" s="1"/>
    </row>
    <row r="90" spans="2:7" x14ac:dyDescent="0.3">
      <c r="B90" s="5"/>
      <c r="C90" s="1"/>
      <c r="D90" s="12"/>
    </row>
    <row r="91" spans="2:7" x14ac:dyDescent="0.3">
      <c r="B91" s="5"/>
      <c r="C91" s="1"/>
    </row>
    <row r="92" spans="2:7" x14ac:dyDescent="0.3">
      <c r="B92" s="5"/>
      <c r="C92" s="1"/>
      <c r="D92" s="15"/>
    </row>
    <row r="93" spans="2:7" x14ac:dyDescent="0.3">
      <c r="B93" s="5"/>
      <c r="C93" s="1"/>
    </row>
    <row r="94" spans="2:7" x14ac:dyDescent="0.3">
      <c r="B94" s="5"/>
      <c r="C94" s="1"/>
    </row>
    <row r="95" spans="2:7" x14ac:dyDescent="0.3">
      <c r="B95" s="5"/>
      <c r="C95" s="1"/>
    </row>
    <row r="96" spans="2:7" x14ac:dyDescent="0.3">
      <c r="B96" s="5"/>
      <c r="C96" s="1"/>
      <c r="F96" s="7"/>
    </row>
    <row r="97" spans="2:6" x14ac:dyDescent="0.3">
      <c r="B97" s="5"/>
      <c r="C97" s="1"/>
      <c r="F97" s="9"/>
    </row>
    <row r="98" spans="2:6" x14ac:dyDescent="0.3">
      <c r="B98" s="5"/>
      <c r="C98" s="1"/>
      <c r="F98" s="9"/>
    </row>
    <row r="99" spans="2:6" x14ac:dyDescent="0.3">
      <c r="C99" s="1"/>
      <c r="F99" s="11"/>
    </row>
    <row r="100" spans="2:6" x14ac:dyDescent="0.3">
      <c r="C100" s="1"/>
      <c r="D100" s="11"/>
      <c r="F100" s="11"/>
    </row>
    <row r="101" spans="2:6" x14ac:dyDescent="0.3">
      <c r="C101" s="1"/>
      <c r="D101" s="11"/>
      <c r="F101" s="1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1"/>
  <sheetViews>
    <sheetView tabSelected="1" workbookViewId="0">
      <selection activeCell="E17" sqref="E17"/>
    </sheetView>
  </sheetViews>
  <sheetFormatPr defaultRowHeight="14.4" x14ac:dyDescent="0.3"/>
  <cols>
    <col min="3" max="3" width="46" customWidth="1"/>
    <col min="4" max="4" width="19.88671875" style="8" customWidth="1"/>
    <col min="5" max="5" width="21.33203125" style="8" customWidth="1"/>
    <col min="6" max="6" width="21.6640625" style="8" customWidth="1"/>
    <col min="7" max="7" width="20.33203125" bestFit="1" customWidth="1"/>
    <col min="9" max="9" width="11.5546875" bestFit="1" customWidth="1"/>
    <col min="10" max="12" width="0" hidden="1" customWidth="1"/>
  </cols>
  <sheetData>
    <row r="1" spans="2:11" x14ac:dyDescent="0.3">
      <c r="F1"/>
    </row>
    <row r="2" spans="2:11" s="1" customFormat="1" x14ac:dyDescent="0.3">
      <c r="D2" s="10"/>
      <c r="E2" s="10"/>
    </row>
    <row r="3" spans="2:11" s="1" customFormat="1" x14ac:dyDescent="0.3">
      <c r="C3" s="4" t="s">
        <v>4</v>
      </c>
      <c r="D3" s="10"/>
      <c r="E3" s="10"/>
    </row>
    <row r="4" spans="2:11" s="1" customFormat="1" x14ac:dyDescent="0.3">
      <c r="C4" s="16" t="s">
        <v>24</v>
      </c>
      <c r="D4" s="10"/>
      <c r="E4" s="10"/>
    </row>
    <row r="5" spans="2:11" s="1" customFormat="1" x14ac:dyDescent="0.3">
      <c r="C5" t="s">
        <v>1</v>
      </c>
      <c r="D5" s="8">
        <v>10</v>
      </c>
      <c r="E5" s="8"/>
    </row>
    <row r="6" spans="2:11" x14ac:dyDescent="0.3">
      <c r="C6" t="s">
        <v>12</v>
      </c>
      <c r="D6" s="12">
        <f>35%+0.0884*0.65</f>
        <v>0.40745999999999999</v>
      </c>
      <c r="E6" s="8" t="s">
        <v>25</v>
      </c>
      <c r="F6"/>
    </row>
    <row r="7" spans="2:11" x14ac:dyDescent="0.3">
      <c r="C7" t="s">
        <v>0</v>
      </c>
      <c r="D7" s="15">
        <f>1/(1-D6)</f>
        <v>1.6876497789178788</v>
      </c>
      <c r="E7" s="8" t="s">
        <v>26</v>
      </c>
      <c r="F7"/>
    </row>
    <row r="8" spans="2:11" x14ac:dyDescent="0.3">
      <c r="D8" s="15"/>
      <c r="F8"/>
    </row>
    <row r="9" spans="2:11" ht="43.2" x14ac:dyDescent="0.3">
      <c r="D9" s="10" t="s">
        <v>2</v>
      </c>
      <c r="E9" s="10" t="s">
        <v>3</v>
      </c>
      <c r="F9"/>
    </row>
    <row r="10" spans="2:11" x14ac:dyDescent="0.3">
      <c r="C10" s="17" t="s">
        <v>27</v>
      </c>
      <c r="D10" s="10"/>
      <c r="E10" s="10"/>
      <c r="F10"/>
    </row>
    <row r="11" spans="2:11" ht="28.8" x14ac:dyDescent="0.3">
      <c r="B11" s="5">
        <v>1</v>
      </c>
      <c r="C11" s="18" t="s">
        <v>28</v>
      </c>
      <c r="D11" s="8">
        <f>D5*D7</f>
        <v>16.876497789178789</v>
      </c>
      <c r="E11" s="8">
        <f>D11</f>
        <v>16.876497789178789</v>
      </c>
      <c r="F11"/>
      <c r="J11">
        <v>1.7</v>
      </c>
    </row>
    <row r="12" spans="2:11" ht="28.8" x14ac:dyDescent="0.3">
      <c r="B12" s="5">
        <v>2</v>
      </c>
      <c r="C12" s="1" t="s">
        <v>29</v>
      </c>
      <c r="D12" s="8">
        <f>-(D11-D5)</f>
        <v>-6.8764977891787886</v>
      </c>
      <c r="E12" s="8">
        <f t="shared" ref="E12:E19" si="0">E11+D12</f>
        <v>10</v>
      </c>
      <c r="F12"/>
    </row>
    <row r="13" spans="2:11" ht="43.2" x14ac:dyDescent="0.3">
      <c r="B13" s="5">
        <v>3</v>
      </c>
      <c r="C13" s="1" t="s">
        <v>6</v>
      </c>
      <c r="D13" s="8">
        <f>-D5</f>
        <v>-10</v>
      </c>
      <c r="E13" s="8">
        <f t="shared" si="0"/>
        <v>0</v>
      </c>
      <c r="F13"/>
    </row>
    <row r="14" spans="2:11" ht="28.8" x14ac:dyDescent="0.3">
      <c r="B14" s="5">
        <v>4</v>
      </c>
      <c r="C14" s="1" t="s">
        <v>45</v>
      </c>
      <c r="D14" s="8">
        <f>D35</f>
        <v>17.967935116136481</v>
      </c>
      <c r="E14" s="8">
        <f t="shared" si="0"/>
        <v>17.967935116136481</v>
      </c>
      <c r="F14"/>
    </row>
    <row r="15" spans="2:11" x14ac:dyDescent="0.3">
      <c r="B15" s="5">
        <v>5</v>
      </c>
      <c r="C15" t="s">
        <v>11</v>
      </c>
      <c r="D15" s="8">
        <f>(D5-D14)*0.40746</f>
        <v>-3.2466148424209704</v>
      </c>
      <c r="E15" s="8">
        <f t="shared" si="0"/>
        <v>14.721320273715509</v>
      </c>
      <c r="F15"/>
      <c r="J15">
        <v>10</v>
      </c>
      <c r="K15">
        <f>I15/J15</f>
        <v>0</v>
      </c>
    </row>
    <row r="16" spans="2:11" x14ac:dyDescent="0.3">
      <c r="B16" s="5">
        <v>6</v>
      </c>
      <c r="C16" t="s">
        <v>9</v>
      </c>
      <c r="D16" s="8">
        <f>-D14</f>
        <v>-17.967935116136481</v>
      </c>
      <c r="E16" s="8">
        <f t="shared" si="0"/>
        <v>-3.2466148424209713</v>
      </c>
      <c r="F16"/>
      <c r="J16">
        <v>20</v>
      </c>
      <c r="K16">
        <f>I16/J16</f>
        <v>0</v>
      </c>
    </row>
    <row r="17" spans="2:11" ht="28.8" x14ac:dyDescent="0.3">
      <c r="B17" s="5">
        <v>7</v>
      </c>
      <c r="C17" s="1" t="s">
        <v>13</v>
      </c>
      <c r="D17" s="8">
        <f>-(D16*0.40746)</f>
        <v>7.3212148424209698</v>
      </c>
      <c r="E17" s="8">
        <f t="shared" si="0"/>
        <v>4.0745999999999984</v>
      </c>
      <c r="F17"/>
    </row>
    <row r="18" spans="2:11" x14ac:dyDescent="0.3">
      <c r="B18" s="5">
        <v>8</v>
      </c>
      <c r="C18" t="s">
        <v>7</v>
      </c>
      <c r="D18" s="8">
        <f>D12</f>
        <v>-6.8764977891787886</v>
      </c>
      <c r="E18" s="8">
        <f t="shared" si="0"/>
        <v>-2.8018977891787902</v>
      </c>
      <c r="F18"/>
    </row>
    <row r="19" spans="2:11" ht="28.8" x14ac:dyDescent="0.3">
      <c r="B19" s="5">
        <v>9</v>
      </c>
      <c r="C19" s="1" t="s">
        <v>14</v>
      </c>
      <c r="D19" s="8">
        <f>-D18*0.40746</f>
        <v>2.8018977891787893</v>
      </c>
      <c r="E19" s="8">
        <f t="shared" si="0"/>
        <v>0</v>
      </c>
      <c r="F19"/>
      <c r="J19">
        <v>7</v>
      </c>
      <c r="K19">
        <f>I19/J19</f>
        <v>0</v>
      </c>
    </row>
    <row r="20" spans="2:11" x14ac:dyDescent="0.3">
      <c r="C20" s="1"/>
      <c r="F20"/>
    </row>
    <row r="21" spans="2:11" x14ac:dyDescent="0.3">
      <c r="C21" s="1" t="s">
        <v>15</v>
      </c>
      <c r="D21" s="8">
        <f>D11</f>
        <v>16.876497789178789</v>
      </c>
      <c r="F21"/>
    </row>
    <row r="22" spans="2:11" x14ac:dyDescent="0.3">
      <c r="C22" s="1" t="s">
        <v>16</v>
      </c>
      <c r="D22" s="8">
        <f>-D18-D16</f>
        <v>24.844432905315269</v>
      </c>
      <c r="F22"/>
    </row>
    <row r="23" spans="2:11" x14ac:dyDescent="0.3">
      <c r="C23" s="1" t="s">
        <v>17</v>
      </c>
      <c r="D23" s="8">
        <f>D22-D21</f>
        <v>7.9679351161364806</v>
      </c>
      <c r="F23"/>
    </row>
    <row r="24" spans="2:11" x14ac:dyDescent="0.3">
      <c r="C24" s="1" t="s">
        <v>18</v>
      </c>
      <c r="D24" s="11">
        <f>D23/D21</f>
        <v>0.47213202737155108</v>
      </c>
      <c r="F24"/>
    </row>
    <row r="25" spans="2:11" x14ac:dyDescent="0.3">
      <c r="C25" s="1" t="s">
        <v>19</v>
      </c>
      <c r="D25" s="11">
        <f>(1+D24)^(1/8)-1</f>
        <v>4.9526346265551968E-2</v>
      </c>
      <c r="F25"/>
    </row>
    <row r="26" spans="2:11" x14ac:dyDescent="0.3">
      <c r="C26" s="1"/>
      <c r="F26"/>
    </row>
    <row r="27" spans="2:11" x14ac:dyDescent="0.3">
      <c r="F27"/>
    </row>
    <row r="28" spans="2:11" x14ac:dyDescent="0.3">
      <c r="C28" s="3" t="s">
        <v>30</v>
      </c>
      <c r="F28"/>
    </row>
    <row r="29" spans="2:11" x14ac:dyDescent="0.3">
      <c r="C29" s="3"/>
      <c r="F29"/>
    </row>
    <row r="30" spans="2:11" s="1" customFormat="1" ht="43.2" x14ac:dyDescent="0.3">
      <c r="B30"/>
      <c r="C30" s="3"/>
      <c r="D30" s="10" t="s">
        <v>2</v>
      </c>
      <c r="E30" s="10" t="s">
        <v>3</v>
      </c>
      <c r="F30" s="10" t="s">
        <v>31</v>
      </c>
    </row>
    <row r="31" spans="2:11" x14ac:dyDescent="0.3">
      <c r="C31" s="3"/>
      <c r="F31"/>
    </row>
    <row r="32" spans="2:11" x14ac:dyDescent="0.3">
      <c r="B32" s="5">
        <v>1</v>
      </c>
      <c r="C32" s="1" t="s">
        <v>8</v>
      </c>
      <c r="D32" s="8">
        <f>D5</f>
        <v>10</v>
      </c>
      <c r="E32" s="8">
        <f>D32</f>
        <v>10</v>
      </c>
      <c r="F32" s="13"/>
    </row>
    <row r="33" spans="2:11" ht="28.8" x14ac:dyDescent="0.3">
      <c r="B33" s="5">
        <v>2</v>
      </c>
      <c r="C33" s="1" t="s">
        <v>42</v>
      </c>
      <c r="D33" s="8">
        <f>-0.40746*D32</f>
        <v>-4.0746000000000002</v>
      </c>
      <c r="E33" s="8">
        <f>E32+D33</f>
        <v>5.9253999999999998</v>
      </c>
      <c r="F33" s="13">
        <f>-D33</f>
        <v>4.0746000000000002</v>
      </c>
    </row>
    <row r="34" spans="2:11" ht="43.2" x14ac:dyDescent="0.3">
      <c r="B34" s="5">
        <v>3</v>
      </c>
      <c r="C34" s="1" t="s">
        <v>6</v>
      </c>
      <c r="D34" s="8">
        <v>10</v>
      </c>
      <c r="E34" s="8">
        <f>E33-D34</f>
        <v>-4.0746000000000002</v>
      </c>
      <c r="F34" s="13">
        <f>F33</f>
        <v>4.0746000000000002</v>
      </c>
    </row>
    <row r="35" spans="2:11" ht="28.8" x14ac:dyDescent="0.3">
      <c r="B35" s="5">
        <v>4</v>
      </c>
      <c r="C35" s="1" t="s">
        <v>45</v>
      </c>
      <c r="D35" s="8">
        <f>D59</f>
        <v>17.967935116136481</v>
      </c>
      <c r="E35" s="8">
        <f>E34+D35</f>
        <v>13.89333511613648</v>
      </c>
      <c r="F35" s="13">
        <f>F34</f>
        <v>4.0746000000000002</v>
      </c>
    </row>
    <row r="36" spans="2:11" x14ac:dyDescent="0.3">
      <c r="B36" s="5">
        <v>5</v>
      </c>
      <c r="C36" t="s">
        <v>11</v>
      </c>
      <c r="D36" s="8">
        <f>(10-D35)*0.40746</f>
        <v>-3.2466148424209704</v>
      </c>
      <c r="E36" s="8">
        <f>E35+D36</f>
        <v>10.646720273715509</v>
      </c>
      <c r="F36" s="13">
        <f>F35-D36</f>
        <v>7.3212148424209706</v>
      </c>
      <c r="J36">
        <f>J15</f>
        <v>10</v>
      </c>
      <c r="K36">
        <f>I36/J36</f>
        <v>0</v>
      </c>
    </row>
    <row r="37" spans="2:11" x14ac:dyDescent="0.3">
      <c r="B37" s="5">
        <v>6</v>
      </c>
      <c r="C37" t="s">
        <v>9</v>
      </c>
      <c r="D37" s="8">
        <f>-D35</f>
        <v>-17.967935116136481</v>
      </c>
      <c r="E37" s="8">
        <f>E36+D37</f>
        <v>-7.3212148424209715</v>
      </c>
      <c r="F37" s="13">
        <f>F36</f>
        <v>7.3212148424209706</v>
      </c>
      <c r="J37">
        <f>J16</f>
        <v>20</v>
      </c>
      <c r="K37">
        <f>I37/J37</f>
        <v>0</v>
      </c>
    </row>
    <row r="38" spans="2:11" ht="28.8" x14ac:dyDescent="0.3">
      <c r="B38" s="5">
        <v>7</v>
      </c>
      <c r="C38" s="1" t="s">
        <v>41</v>
      </c>
      <c r="D38" s="8">
        <f>-(D37*0.40746)</f>
        <v>7.3212148424209698</v>
      </c>
      <c r="E38" s="8">
        <f>E37+D38</f>
        <v>0</v>
      </c>
      <c r="F38" s="13">
        <f>F37-D38</f>
        <v>0</v>
      </c>
    </row>
    <row r="39" spans="2:11" x14ac:dyDescent="0.3">
      <c r="C39" s="2"/>
      <c r="D39" s="14"/>
      <c r="E39" s="14"/>
    </row>
    <row r="40" spans="2:11" x14ac:dyDescent="0.3">
      <c r="B40" s="5"/>
      <c r="C40" s="1" t="s">
        <v>15</v>
      </c>
      <c r="D40" s="8">
        <f>D32</f>
        <v>10</v>
      </c>
      <c r="F40" s="13"/>
    </row>
    <row r="41" spans="2:11" x14ac:dyDescent="0.3">
      <c r="B41" s="5"/>
      <c r="C41" s="1" t="s">
        <v>16</v>
      </c>
      <c r="D41" s="8">
        <f>D35</f>
        <v>17.967935116136481</v>
      </c>
      <c r="F41"/>
    </row>
    <row r="42" spans="2:11" x14ac:dyDescent="0.3">
      <c r="C42" s="1" t="s">
        <v>17</v>
      </c>
      <c r="D42" s="8">
        <f>D41-D40</f>
        <v>7.9679351161364806</v>
      </c>
      <c r="F42"/>
    </row>
    <row r="43" spans="2:11" x14ac:dyDescent="0.3">
      <c r="C43" s="1" t="s">
        <v>18</v>
      </c>
      <c r="D43" s="11">
        <f>D42/D40</f>
        <v>0.79679351161364809</v>
      </c>
      <c r="F43"/>
    </row>
    <row r="44" spans="2:11" x14ac:dyDescent="0.3">
      <c r="C44" s="1" t="s">
        <v>19</v>
      </c>
      <c r="D44" s="11">
        <f>(1+D43)^(1/8)-1</f>
        <v>7.6000000000000068E-2</v>
      </c>
      <c r="F44"/>
    </row>
    <row r="45" spans="2:11" x14ac:dyDescent="0.3">
      <c r="F45"/>
    </row>
    <row r="48" spans="2:11" x14ac:dyDescent="0.3">
      <c r="C48" s="3" t="s">
        <v>32</v>
      </c>
    </row>
    <row r="49" spans="2:7" x14ac:dyDescent="0.3">
      <c r="C49" s="3"/>
    </row>
    <row r="50" spans="2:7" ht="43.2" x14ac:dyDescent="0.3">
      <c r="C50" s="3"/>
      <c r="D50" s="10" t="s">
        <v>2</v>
      </c>
      <c r="E50" s="10" t="s">
        <v>3</v>
      </c>
      <c r="F50" s="10" t="s">
        <v>31</v>
      </c>
      <c r="G50" s="6"/>
    </row>
    <row r="51" spans="2:7" x14ac:dyDescent="0.3">
      <c r="C51" s="3"/>
      <c r="F51"/>
    </row>
    <row r="52" spans="2:7" x14ac:dyDescent="0.3">
      <c r="F52"/>
    </row>
    <row r="53" spans="2:7" x14ac:dyDescent="0.3">
      <c r="C53" t="s">
        <v>1</v>
      </c>
      <c r="D53" s="8">
        <v>10</v>
      </c>
    </row>
    <row r="54" spans="2:7" x14ac:dyDescent="0.3">
      <c r="C54" t="s">
        <v>5</v>
      </c>
      <c r="D54" s="8">
        <f>4.0746</f>
        <v>4.0746000000000002</v>
      </c>
    </row>
    <row r="56" spans="2:7" x14ac:dyDescent="0.3">
      <c r="B56">
        <v>1</v>
      </c>
      <c r="C56" s="1" t="s">
        <v>8</v>
      </c>
      <c r="D56" s="8">
        <f>D5</f>
        <v>10</v>
      </c>
      <c r="E56" s="8">
        <f>D56</f>
        <v>10</v>
      </c>
    </row>
    <row r="57" spans="2:7" ht="28.8" x14ac:dyDescent="0.3">
      <c r="B57" s="5">
        <v>2</v>
      </c>
      <c r="C57" s="1" t="s">
        <v>42</v>
      </c>
      <c r="D57" s="8">
        <f>-D6*D56</f>
        <v>-4.0746000000000002</v>
      </c>
      <c r="E57" s="8">
        <f>E56+D57</f>
        <v>5.9253999999999998</v>
      </c>
      <c r="F57" s="8">
        <f>-D57</f>
        <v>4.0746000000000002</v>
      </c>
    </row>
    <row r="58" spans="2:7" ht="43.2" x14ac:dyDescent="0.3">
      <c r="B58" s="5">
        <v>3</v>
      </c>
      <c r="C58" s="1" t="s">
        <v>6</v>
      </c>
      <c r="D58" s="8">
        <f>-D53</f>
        <v>-10</v>
      </c>
      <c r="E58" s="8">
        <f>E57+D58</f>
        <v>-4.0746000000000002</v>
      </c>
      <c r="F58" s="8">
        <f>F57</f>
        <v>4.0746000000000002</v>
      </c>
    </row>
    <row r="59" spans="2:7" ht="28.8" x14ac:dyDescent="0.3">
      <c r="B59" s="5">
        <v>4</v>
      </c>
      <c r="C59" s="1" t="s">
        <v>45</v>
      </c>
      <c r="D59" s="8">
        <f>1.076^8*10</f>
        <v>17.967935116136481</v>
      </c>
      <c r="E59" s="8">
        <f>E58+D59</f>
        <v>13.89333511613648</v>
      </c>
      <c r="F59" s="8">
        <f>F58</f>
        <v>4.0746000000000002</v>
      </c>
    </row>
    <row r="60" spans="2:7" x14ac:dyDescent="0.3">
      <c r="B60" s="5">
        <v>5</v>
      </c>
      <c r="C60" s="1" t="s">
        <v>40</v>
      </c>
      <c r="D60" s="8">
        <f>-0.40746*(D59-10)</f>
        <v>-3.2466148424209704</v>
      </c>
      <c r="E60" s="8">
        <f>E59+D60</f>
        <v>10.646720273715509</v>
      </c>
      <c r="F60" s="8">
        <f>F59-D60</f>
        <v>7.3212148424209706</v>
      </c>
    </row>
    <row r="61" spans="2:7" x14ac:dyDescent="0.3">
      <c r="B61" s="19" t="s">
        <v>35</v>
      </c>
      <c r="C61" s="1" t="s">
        <v>33</v>
      </c>
      <c r="D61" s="12">
        <f>1-0.40764</f>
        <v>0.59236</v>
      </c>
      <c r="G61" s="8"/>
    </row>
    <row r="62" spans="2:7" x14ac:dyDescent="0.3">
      <c r="B62" s="19" t="s">
        <v>36</v>
      </c>
      <c r="C62" s="1" t="s">
        <v>10</v>
      </c>
      <c r="D62" s="8">
        <f>(D59+D60)*(1-0.40746)</f>
        <v>8.7229711149873896</v>
      </c>
    </row>
    <row r="63" spans="2:7" x14ac:dyDescent="0.3">
      <c r="B63" s="19" t="s">
        <v>37</v>
      </c>
      <c r="C63" s="1" t="s">
        <v>34</v>
      </c>
      <c r="D63" s="15">
        <f>D7</f>
        <v>1.6876497789178788</v>
      </c>
    </row>
    <row r="64" spans="2:7" x14ac:dyDescent="0.3">
      <c r="B64" s="5">
        <v>6</v>
      </c>
      <c r="C64" s="1" t="s">
        <v>21</v>
      </c>
      <c r="D64" s="8">
        <f>D62*D63</f>
        <v>14.721320273715511</v>
      </c>
      <c r="E64" s="8">
        <f>E60-D64</f>
        <v>-4.074600000000002</v>
      </c>
      <c r="F64" s="8">
        <f>F60</f>
        <v>7.3212148424209706</v>
      </c>
    </row>
    <row r="65" spans="2:7" x14ac:dyDescent="0.3">
      <c r="B65" s="5">
        <v>7</v>
      </c>
      <c r="C65" s="1" t="s">
        <v>43</v>
      </c>
      <c r="D65" s="8">
        <f>D59-D64</f>
        <v>3.2466148424209695</v>
      </c>
      <c r="F65" s="8">
        <f>F64-D65</f>
        <v>4.0746000000000011</v>
      </c>
      <c r="G65" s="8"/>
    </row>
    <row r="66" spans="2:7" x14ac:dyDescent="0.3">
      <c r="B66" s="5">
        <v>8</v>
      </c>
      <c r="C66" s="1" t="s">
        <v>44</v>
      </c>
      <c r="D66" s="8">
        <f>D64*0.40746</f>
        <v>5.9983491587281224</v>
      </c>
      <c r="E66" s="8">
        <f>E64+D66</f>
        <v>1.9237491587281204</v>
      </c>
      <c r="F66" s="8">
        <f>-E66</f>
        <v>-1.9237491587281204</v>
      </c>
      <c r="G66" s="8"/>
    </row>
    <row r="67" spans="2:7" x14ac:dyDescent="0.3">
      <c r="B67" s="5"/>
      <c r="C67" s="1"/>
      <c r="F67" s="7"/>
      <c r="G67" s="7"/>
    </row>
    <row r="68" spans="2:7" s="3" customFormat="1" x14ac:dyDescent="0.3">
      <c r="B68" s="23"/>
      <c r="C68" s="4" t="s">
        <v>54</v>
      </c>
      <c r="D68" s="24"/>
      <c r="E68" s="24" t="s">
        <v>55</v>
      </c>
      <c r="F68" s="24"/>
      <c r="G68" s="24"/>
    </row>
    <row r="69" spans="2:7" x14ac:dyDescent="0.3">
      <c r="B69" s="5"/>
      <c r="C69" s="1"/>
      <c r="G69" s="8"/>
    </row>
    <row r="70" spans="2:7" ht="30.75" customHeight="1" x14ac:dyDescent="0.3">
      <c r="B70" s="5"/>
      <c r="C70" s="1" t="s">
        <v>15</v>
      </c>
      <c r="D70" s="8">
        <f>D53</f>
        <v>10</v>
      </c>
      <c r="E70" s="10" t="s">
        <v>20</v>
      </c>
      <c r="F70" s="9">
        <f>F59</f>
        <v>4.0746000000000002</v>
      </c>
    </row>
    <row r="71" spans="2:7" ht="15.75" customHeight="1" x14ac:dyDescent="0.3">
      <c r="B71" s="5"/>
      <c r="C71" s="1" t="s">
        <v>16</v>
      </c>
      <c r="D71" s="8">
        <f>D64</f>
        <v>14.721320273715511</v>
      </c>
      <c r="E71" s="10" t="s">
        <v>22</v>
      </c>
      <c r="F71" s="9">
        <f>-F66</f>
        <v>1.9237491587281204</v>
      </c>
    </row>
    <row r="72" spans="2:7" ht="15.75" customHeight="1" x14ac:dyDescent="0.3">
      <c r="C72" s="1" t="s">
        <v>17</v>
      </c>
      <c r="D72" s="8">
        <f>D71-D70</f>
        <v>4.7213202737155111</v>
      </c>
      <c r="E72" s="10" t="s">
        <v>23</v>
      </c>
      <c r="F72" s="11">
        <f>F71/F70</f>
        <v>0.47213202737155063</v>
      </c>
    </row>
    <row r="73" spans="2:7" ht="31.5" customHeight="1" x14ac:dyDescent="0.3">
      <c r="C73" s="1" t="s">
        <v>18</v>
      </c>
      <c r="D73" s="11">
        <f>D72/D70</f>
        <v>0.47213202737155113</v>
      </c>
      <c r="E73" s="22" t="s">
        <v>48</v>
      </c>
      <c r="F73" s="21">
        <f>(1+F72)^(1/8)-1</f>
        <v>4.9526346265551968E-2</v>
      </c>
    </row>
    <row r="74" spans="2:7" ht="15.75" customHeight="1" x14ac:dyDescent="0.3">
      <c r="C74" s="20" t="s">
        <v>19</v>
      </c>
      <c r="D74" s="21">
        <f>(1+D73)^(1/8)-1</f>
        <v>4.9526346265551968E-2</v>
      </c>
      <c r="E74" s="10" t="s">
        <v>38</v>
      </c>
      <c r="F74" s="11">
        <f>F73*D7</f>
        <v>8.3583127325669096E-2</v>
      </c>
    </row>
    <row r="75" spans="2:7" x14ac:dyDescent="0.3">
      <c r="C75" s="1"/>
      <c r="F75"/>
      <c r="G75" s="7"/>
    </row>
    <row r="76" spans="2:7" x14ac:dyDescent="0.3">
      <c r="C76" s="25" t="s">
        <v>56</v>
      </c>
      <c r="E76" s="11"/>
      <c r="F76" s="7"/>
    </row>
    <row r="77" spans="2:7" x14ac:dyDescent="0.3">
      <c r="C77" s="3"/>
      <c r="G77" s="7"/>
    </row>
    <row r="78" spans="2:7" x14ac:dyDescent="0.3">
      <c r="C78" s="3"/>
    </row>
    <row r="79" spans="2:7" x14ac:dyDescent="0.3">
      <c r="C79" s="3"/>
      <c r="D79" s="10"/>
      <c r="E79" s="10"/>
      <c r="F79" s="10"/>
      <c r="G79" s="12"/>
    </row>
    <row r="80" spans="2:7" x14ac:dyDescent="0.3">
      <c r="C80" s="3"/>
      <c r="F80"/>
      <c r="G80" s="11"/>
    </row>
    <row r="81" spans="2:7" x14ac:dyDescent="0.3">
      <c r="F81"/>
      <c r="G81" s="11"/>
    </row>
    <row r="85" spans="2:7" x14ac:dyDescent="0.3">
      <c r="C85" s="1"/>
    </row>
    <row r="86" spans="2:7" x14ac:dyDescent="0.3">
      <c r="B86" s="5"/>
      <c r="C86" s="1"/>
    </row>
    <row r="87" spans="2:7" x14ac:dyDescent="0.3">
      <c r="B87" s="5"/>
      <c r="C87" s="1"/>
    </row>
    <row r="88" spans="2:7" x14ac:dyDescent="0.3">
      <c r="B88" s="5"/>
      <c r="C88" s="1"/>
    </row>
    <row r="89" spans="2:7" x14ac:dyDescent="0.3">
      <c r="B89" s="5"/>
      <c r="C89" s="1"/>
    </row>
    <row r="90" spans="2:7" x14ac:dyDescent="0.3">
      <c r="B90" s="5"/>
      <c r="C90" s="1"/>
      <c r="D90" s="12"/>
    </row>
    <row r="91" spans="2:7" x14ac:dyDescent="0.3">
      <c r="B91" s="5"/>
      <c r="C91" s="1"/>
    </row>
    <row r="92" spans="2:7" x14ac:dyDescent="0.3">
      <c r="B92" s="5"/>
      <c r="C92" s="1"/>
      <c r="D92" s="15"/>
    </row>
    <row r="93" spans="2:7" x14ac:dyDescent="0.3">
      <c r="B93" s="5"/>
      <c r="C93" s="1"/>
    </row>
    <row r="94" spans="2:7" x14ac:dyDescent="0.3">
      <c r="B94" s="5"/>
      <c r="C94" s="1"/>
    </row>
    <row r="95" spans="2:7" x14ac:dyDescent="0.3">
      <c r="B95" s="5"/>
      <c r="C95" s="1"/>
    </row>
    <row r="96" spans="2:7" x14ac:dyDescent="0.3">
      <c r="B96" s="5"/>
      <c r="C96" s="1"/>
      <c r="F96" s="7"/>
    </row>
    <row r="97" spans="2:6" x14ac:dyDescent="0.3">
      <c r="B97" s="5"/>
      <c r="C97" s="1"/>
      <c r="F97" s="9"/>
    </row>
    <row r="98" spans="2:6" x14ac:dyDescent="0.3">
      <c r="B98" s="5"/>
      <c r="C98" s="1"/>
      <c r="F98" s="9"/>
    </row>
    <row r="99" spans="2:6" x14ac:dyDescent="0.3">
      <c r="C99" s="1"/>
      <c r="F99" s="11"/>
    </row>
    <row r="100" spans="2:6" x14ac:dyDescent="0.3">
      <c r="C100" s="1"/>
      <c r="D100" s="11"/>
      <c r="F100" s="11"/>
    </row>
    <row r="101" spans="2:6" x14ac:dyDescent="0.3">
      <c r="C101" s="1"/>
      <c r="D101" s="11"/>
      <c r="F101" s="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9"/>
  <sheetViews>
    <sheetView topLeftCell="A52" workbookViewId="0">
      <selection activeCell="B67" sqref="B67"/>
    </sheetView>
  </sheetViews>
  <sheetFormatPr defaultRowHeight="14.4" x14ac:dyDescent="0.3"/>
  <cols>
    <col min="3" max="3" width="46" customWidth="1"/>
    <col min="4" max="4" width="19.88671875" style="8" customWidth="1"/>
    <col min="5" max="5" width="23.109375" style="8" customWidth="1"/>
    <col min="6" max="6" width="21.6640625" style="8" customWidth="1"/>
    <col min="7" max="7" width="20.33203125" bestFit="1" customWidth="1"/>
    <col min="9" max="9" width="11.5546875" bestFit="1" customWidth="1"/>
    <col min="10" max="12" width="0" hidden="1" customWidth="1"/>
  </cols>
  <sheetData>
    <row r="1" spans="2:11" x14ac:dyDescent="0.3">
      <c r="F1"/>
    </row>
    <row r="2" spans="2:11" s="1" customFormat="1" x14ac:dyDescent="0.3">
      <c r="D2" s="10"/>
      <c r="E2" s="10"/>
    </row>
    <row r="3" spans="2:11" s="1" customFormat="1" x14ac:dyDescent="0.3">
      <c r="C3" s="4" t="s">
        <v>4</v>
      </c>
      <c r="D3" s="10"/>
      <c r="E3" s="10"/>
    </row>
    <row r="4" spans="2:11" s="1" customFormat="1" x14ac:dyDescent="0.3">
      <c r="C4" s="16" t="s">
        <v>24</v>
      </c>
      <c r="D4" s="10"/>
      <c r="E4" s="10"/>
    </row>
    <row r="5" spans="2:11" s="1" customFormat="1" x14ac:dyDescent="0.3">
      <c r="C5" t="s">
        <v>1</v>
      </c>
      <c r="D5" s="8">
        <v>10</v>
      </c>
      <c r="E5" s="8"/>
    </row>
    <row r="6" spans="2:11" x14ac:dyDescent="0.3">
      <c r="C6" t="s">
        <v>12</v>
      </c>
      <c r="D6" s="12">
        <f>35%+0.0884*0.65</f>
        <v>0.40745999999999999</v>
      </c>
      <c r="E6" s="8" t="s">
        <v>25</v>
      </c>
      <c r="F6"/>
    </row>
    <row r="7" spans="2:11" x14ac:dyDescent="0.3">
      <c r="C7" t="s">
        <v>0</v>
      </c>
      <c r="D7" s="15">
        <f>1/(1-D6)</f>
        <v>1.6876497789178788</v>
      </c>
      <c r="E7" s="8" t="s">
        <v>26</v>
      </c>
      <c r="F7"/>
    </row>
    <row r="8" spans="2:11" x14ac:dyDescent="0.3">
      <c r="D8" s="15"/>
      <c r="F8"/>
    </row>
    <row r="9" spans="2:11" ht="43.2" x14ac:dyDescent="0.3">
      <c r="D9" s="10" t="s">
        <v>2</v>
      </c>
      <c r="E9" s="10" t="s">
        <v>3</v>
      </c>
      <c r="F9"/>
    </row>
    <row r="10" spans="2:11" x14ac:dyDescent="0.3">
      <c r="C10" s="17" t="s">
        <v>27</v>
      </c>
      <c r="D10" s="10"/>
      <c r="E10" s="10"/>
      <c r="F10"/>
    </row>
    <row r="11" spans="2:11" ht="28.8" x14ac:dyDescent="0.3">
      <c r="B11" s="5">
        <v>1</v>
      </c>
      <c r="C11" s="18" t="s">
        <v>28</v>
      </c>
      <c r="D11" s="8">
        <f>D5*D7</f>
        <v>16.876497789178789</v>
      </c>
      <c r="E11" s="8">
        <f>D11</f>
        <v>16.876497789178789</v>
      </c>
      <c r="F11"/>
      <c r="J11">
        <v>1.7</v>
      </c>
    </row>
    <row r="12" spans="2:11" ht="28.8" x14ac:dyDescent="0.3">
      <c r="B12" s="5">
        <v>2</v>
      </c>
      <c r="C12" s="1" t="s">
        <v>29</v>
      </c>
      <c r="D12" s="8">
        <f>-(D11-D5)</f>
        <v>-6.8764977891787886</v>
      </c>
      <c r="E12" s="8">
        <f t="shared" ref="E12:E19" si="0">E11+D12</f>
        <v>10</v>
      </c>
      <c r="F12"/>
    </row>
    <row r="13" spans="2:11" ht="43.2" x14ac:dyDescent="0.3">
      <c r="B13" s="5">
        <v>3</v>
      </c>
      <c r="C13" s="1" t="s">
        <v>6</v>
      </c>
      <c r="D13" s="8">
        <f>-D5</f>
        <v>-10</v>
      </c>
      <c r="E13" s="8">
        <f t="shared" si="0"/>
        <v>0</v>
      </c>
      <c r="F13"/>
    </row>
    <row r="14" spans="2:11" ht="28.8" x14ac:dyDescent="0.3">
      <c r="B14" s="5">
        <v>4</v>
      </c>
      <c r="C14" s="1" t="s">
        <v>39</v>
      </c>
      <c r="D14" s="8">
        <v>20</v>
      </c>
      <c r="E14" s="8">
        <f t="shared" si="0"/>
        <v>20</v>
      </c>
      <c r="F14"/>
    </row>
    <row r="15" spans="2:11" x14ac:dyDescent="0.3">
      <c r="B15" s="5">
        <v>5</v>
      </c>
      <c r="C15" t="s">
        <v>11</v>
      </c>
      <c r="D15" s="8">
        <f>(D5-D14)*0.40746</f>
        <v>-4.0746000000000002</v>
      </c>
      <c r="E15" s="8">
        <f t="shared" si="0"/>
        <v>15.9254</v>
      </c>
      <c r="F15"/>
      <c r="J15">
        <v>10</v>
      </c>
      <c r="K15">
        <f>I15/J15</f>
        <v>0</v>
      </c>
    </row>
    <row r="16" spans="2:11" x14ac:dyDescent="0.3">
      <c r="B16" s="5">
        <v>6</v>
      </c>
      <c r="C16" t="s">
        <v>9</v>
      </c>
      <c r="D16" s="8">
        <f>-D14</f>
        <v>-20</v>
      </c>
      <c r="E16" s="8">
        <f t="shared" si="0"/>
        <v>-4.0746000000000002</v>
      </c>
      <c r="F16"/>
      <c r="J16">
        <v>20</v>
      </c>
      <c r="K16">
        <f>I16/J16</f>
        <v>0</v>
      </c>
    </row>
    <row r="17" spans="2:11" ht="28.8" x14ac:dyDescent="0.3">
      <c r="B17" s="5">
        <v>7</v>
      </c>
      <c r="C17" s="1" t="s">
        <v>13</v>
      </c>
      <c r="D17" s="8">
        <f>-(D16*0.40746)</f>
        <v>8.1492000000000004</v>
      </c>
      <c r="E17" s="8">
        <f t="shared" si="0"/>
        <v>4.0746000000000002</v>
      </c>
      <c r="F17"/>
    </row>
    <row r="18" spans="2:11" x14ac:dyDescent="0.3">
      <c r="B18" s="5">
        <v>8</v>
      </c>
      <c r="C18" t="s">
        <v>7</v>
      </c>
      <c r="D18" s="8">
        <f>D12</f>
        <v>-6.8764977891787886</v>
      </c>
      <c r="E18" s="8">
        <f t="shared" si="0"/>
        <v>-2.8018977891787884</v>
      </c>
      <c r="F18"/>
    </row>
    <row r="19" spans="2:11" ht="28.8" x14ac:dyDescent="0.3">
      <c r="B19" s="5">
        <v>9</v>
      </c>
      <c r="C19" s="1" t="s">
        <v>14</v>
      </c>
      <c r="D19" s="8">
        <f>-D18*0.40746</f>
        <v>2.8018977891787893</v>
      </c>
      <c r="E19" s="8">
        <f t="shared" si="0"/>
        <v>0</v>
      </c>
      <c r="F19"/>
      <c r="J19">
        <v>7</v>
      </c>
      <c r="K19">
        <f>I19/J19</f>
        <v>0</v>
      </c>
    </row>
    <row r="20" spans="2:11" x14ac:dyDescent="0.3">
      <c r="C20" s="1"/>
      <c r="F20"/>
    </row>
    <row r="21" spans="2:11" x14ac:dyDescent="0.3">
      <c r="C21" s="1" t="s">
        <v>15</v>
      </c>
      <c r="D21" s="8">
        <f>D11</f>
        <v>16.876497789178789</v>
      </c>
      <c r="F21"/>
    </row>
    <row r="22" spans="2:11" x14ac:dyDescent="0.3">
      <c r="C22" s="1" t="s">
        <v>16</v>
      </c>
      <c r="D22" s="8">
        <f>-D18-D16</f>
        <v>26.876497789178789</v>
      </c>
      <c r="F22"/>
    </row>
    <row r="23" spans="2:11" x14ac:dyDescent="0.3">
      <c r="C23" s="1" t="s">
        <v>17</v>
      </c>
      <c r="D23" s="8">
        <f>D22-D21</f>
        <v>10</v>
      </c>
      <c r="F23"/>
    </row>
    <row r="24" spans="2:11" x14ac:dyDescent="0.3">
      <c r="C24" s="1" t="s">
        <v>18</v>
      </c>
      <c r="D24" s="11">
        <f>D23/D21</f>
        <v>0.59254000000000007</v>
      </c>
      <c r="F24"/>
    </row>
    <row r="25" spans="2:11" x14ac:dyDescent="0.3">
      <c r="C25" s="1" t="s">
        <v>19</v>
      </c>
      <c r="D25" s="11">
        <f>(1+D24)^(1/8)-1</f>
        <v>5.9891217901006932E-2</v>
      </c>
      <c r="F25"/>
    </row>
    <row r="26" spans="2:11" x14ac:dyDescent="0.3">
      <c r="C26" s="1"/>
      <c r="F26"/>
    </row>
    <row r="27" spans="2:11" x14ac:dyDescent="0.3">
      <c r="F27"/>
    </row>
    <row r="28" spans="2:11" x14ac:dyDescent="0.3">
      <c r="C28" s="3" t="s">
        <v>30</v>
      </c>
      <c r="F28"/>
    </row>
    <row r="29" spans="2:11" x14ac:dyDescent="0.3">
      <c r="C29" s="3"/>
      <c r="F29"/>
    </row>
    <row r="30" spans="2:11" s="1" customFormat="1" ht="43.2" x14ac:dyDescent="0.3">
      <c r="B30"/>
      <c r="C30" s="3"/>
      <c r="D30" s="10" t="s">
        <v>2</v>
      </c>
      <c r="E30" s="10" t="s">
        <v>3</v>
      </c>
      <c r="F30" s="10" t="s">
        <v>31</v>
      </c>
    </row>
    <row r="31" spans="2:11" x14ac:dyDescent="0.3">
      <c r="C31" s="3"/>
      <c r="F31"/>
    </row>
    <row r="32" spans="2:11" x14ac:dyDescent="0.3">
      <c r="B32" s="5">
        <v>1</v>
      </c>
      <c r="C32" s="1" t="s">
        <v>8</v>
      </c>
      <c r="D32" s="8">
        <f>D5</f>
        <v>10</v>
      </c>
      <c r="E32" s="8">
        <f>D32</f>
        <v>10</v>
      </c>
      <c r="F32" s="13"/>
    </row>
    <row r="33" spans="2:11" ht="28.8" x14ac:dyDescent="0.3">
      <c r="B33" s="5">
        <v>2</v>
      </c>
      <c r="C33" s="1" t="s">
        <v>42</v>
      </c>
      <c r="D33" s="8">
        <f>-0.40746*D32</f>
        <v>-4.0746000000000002</v>
      </c>
      <c r="E33" s="8">
        <f>E32+D33</f>
        <v>5.9253999999999998</v>
      </c>
      <c r="F33" s="13">
        <f>-D33</f>
        <v>4.0746000000000002</v>
      </c>
    </row>
    <row r="34" spans="2:11" ht="43.2" x14ac:dyDescent="0.3">
      <c r="B34" s="5">
        <v>3</v>
      </c>
      <c r="C34" s="1" t="s">
        <v>6</v>
      </c>
      <c r="D34" s="8">
        <v>10</v>
      </c>
      <c r="E34" s="8">
        <f>E33-D34</f>
        <v>-4.0746000000000002</v>
      </c>
      <c r="F34" s="13">
        <f>F33</f>
        <v>4.0746000000000002</v>
      </c>
    </row>
    <row r="35" spans="2:11" ht="28.8" x14ac:dyDescent="0.3">
      <c r="B35" s="5">
        <v>4</v>
      </c>
      <c r="C35" s="1" t="s">
        <v>39</v>
      </c>
      <c r="D35" s="8">
        <f>D14</f>
        <v>20</v>
      </c>
      <c r="E35" s="8">
        <f>E34+D35</f>
        <v>15.9254</v>
      </c>
      <c r="F35" s="13">
        <f>F34</f>
        <v>4.0746000000000002</v>
      </c>
    </row>
    <row r="36" spans="2:11" x14ac:dyDescent="0.3">
      <c r="B36" s="5">
        <v>5</v>
      </c>
      <c r="C36" t="s">
        <v>11</v>
      </c>
      <c r="D36" s="8">
        <f>(10-D35)*0.40746</f>
        <v>-4.0746000000000002</v>
      </c>
      <c r="E36" s="8">
        <f>E35+D36</f>
        <v>11.8508</v>
      </c>
      <c r="F36" s="13">
        <f>F35-D36</f>
        <v>8.1492000000000004</v>
      </c>
      <c r="J36">
        <f>J15</f>
        <v>10</v>
      </c>
      <c r="K36">
        <f>I36/J36</f>
        <v>0</v>
      </c>
    </row>
    <row r="37" spans="2:11" x14ac:dyDescent="0.3">
      <c r="B37" s="5">
        <v>6</v>
      </c>
      <c r="C37" t="s">
        <v>9</v>
      </c>
      <c r="D37" s="8">
        <f>-D35</f>
        <v>-20</v>
      </c>
      <c r="E37" s="8">
        <f>E36+D37</f>
        <v>-8.1492000000000004</v>
      </c>
      <c r="F37" s="13">
        <f>F36</f>
        <v>8.1492000000000004</v>
      </c>
      <c r="J37">
        <f>J16</f>
        <v>20</v>
      </c>
      <c r="K37">
        <f>I37/J37</f>
        <v>0</v>
      </c>
    </row>
    <row r="38" spans="2:11" ht="28.8" x14ac:dyDescent="0.3">
      <c r="B38" s="5">
        <v>7</v>
      </c>
      <c r="C38" s="1" t="s">
        <v>41</v>
      </c>
      <c r="D38" s="8">
        <f>-(D37*0.40746)</f>
        <v>8.1492000000000004</v>
      </c>
      <c r="E38" s="8">
        <f>E37+D38</f>
        <v>0</v>
      </c>
      <c r="F38" s="13">
        <f>F37-D38</f>
        <v>0</v>
      </c>
    </row>
    <row r="39" spans="2:11" x14ac:dyDescent="0.3">
      <c r="C39" s="2"/>
      <c r="D39" s="14"/>
      <c r="E39" s="14"/>
    </row>
    <row r="40" spans="2:11" x14ac:dyDescent="0.3">
      <c r="B40" s="5"/>
      <c r="C40" s="1" t="s">
        <v>15</v>
      </c>
      <c r="D40" s="8">
        <f>D32</f>
        <v>10</v>
      </c>
      <c r="F40" s="13"/>
    </row>
    <row r="41" spans="2:11" x14ac:dyDescent="0.3">
      <c r="B41" s="5"/>
      <c r="C41" s="1" t="s">
        <v>16</v>
      </c>
      <c r="D41" s="8">
        <f>D35</f>
        <v>20</v>
      </c>
      <c r="F41"/>
    </row>
    <row r="42" spans="2:11" x14ac:dyDescent="0.3">
      <c r="C42" s="1" t="s">
        <v>17</v>
      </c>
      <c r="D42" s="8">
        <f>D41-D40</f>
        <v>10</v>
      </c>
      <c r="F42"/>
    </row>
    <row r="43" spans="2:11" x14ac:dyDescent="0.3">
      <c r="C43" s="1" t="s">
        <v>18</v>
      </c>
      <c r="D43" s="11">
        <f>D42/D40</f>
        <v>1</v>
      </c>
      <c r="F43"/>
    </row>
    <row r="44" spans="2:11" x14ac:dyDescent="0.3">
      <c r="C44" s="1" t="s">
        <v>19</v>
      </c>
      <c r="D44" s="11">
        <f>(1+D43)^(1/8)-1</f>
        <v>9.050773266525769E-2</v>
      </c>
      <c r="F44"/>
    </row>
    <row r="45" spans="2:11" x14ac:dyDescent="0.3">
      <c r="F45"/>
    </row>
    <row r="48" spans="2:11" x14ac:dyDescent="0.3">
      <c r="C48" s="3" t="s">
        <v>32</v>
      </c>
    </row>
    <row r="49" spans="2:7" x14ac:dyDescent="0.3">
      <c r="C49" s="3"/>
    </row>
    <row r="50" spans="2:7" ht="43.2" x14ac:dyDescent="0.3">
      <c r="C50" s="3"/>
      <c r="D50" s="10" t="s">
        <v>2</v>
      </c>
      <c r="E50" s="10" t="s">
        <v>3</v>
      </c>
      <c r="F50" s="10" t="s">
        <v>31</v>
      </c>
      <c r="G50" s="6"/>
    </row>
    <row r="51" spans="2:7" x14ac:dyDescent="0.3">
      <c r="C51" s="3"/>
      <c r="F51"/>
    </row>
    <row r="52" spans="2:7" x14ac:dyDescent="0.3">
      <c r="F52"/>
    </row>
    <row r="53" spans="2:7" x14ac:dyDescent="0.3">
      <c r="C53" t="s">
        <v>1</v>
      </c>
      <c r="D53" s="8">
        <v>10</v>
      </c>
    </row>
    <row r="54" spans="2:7" x14ac:dyDescent="0.3">
      <c r="C54" t="s">
        <v>5</v>
      </c>
      <c r="D54" s="8">
        <f>4.0746</f>
        <v>4.0746000000000002</v>
      </c>
    </row>
    <row r="56" spans="2:7" x14ac:dyDescent="0.3">
      <c r="B56">
        <v>1</v>
      </c>
      <c r="C56" s="1" t="s">
        <v>8</v>
      </c>
      <c r="D56" s="8">
        <f>D5</f>
        <v>10</v>
      </c>
      <c r="E56" s="8">
        <f>D56</f>
        <v>10</v>
      </c>
    </row>
    <row r="57" spans="2:7" ht="28.8" x14ac:dyDescent="0.3">
      <c r="B57" s="5">
        <v>2</v>
      </c>
      <c r="C57" s="1" t="s">
        <v>42</v>
      </c>
      <c r="D57" s="8">
        <f>-D6*D56</f>
        <v>-4.0746000000000002</v>
      </c>
      <c r="E57" s="8">
        <f>E56+D57</f>
        <v>5.9253999999999998</v>
      </c>
      <c r="F57" s="8">
        <f>-D57</f>
        <v>4.0746000000000002</v>
      </c>
    </row>
    <row r="58" spans="2:7" ht="43.2" x14ac:dyDescent="0.3">
      <c r="B58" s="5">
        <v>3</v>
      </c>
      <c r="C58" s="1" t="s">
        <v>6</v>
      </c>
      <c r="D58" s="8">
        <f>-D53</f>
        <v>-10</v>
      </c>
      <c r="E58" s="8">
        <f>E57+D58</f>
        <v>-4.0746000000000002</v>
      </c>
      <c r="F58" s="8">
        <f>F57</f>
        <v>4.0746000000000002</v>
      </c>
    </row>
    <row r="59" spans="2:7" ht="28.8" x14ac:dyDescent="0.3">
      <c r="B59" s="5">
        <v>4</v>
      </c>
      <c r="C59" s="1" t="s">
        <v>39</v>
      </c>
      <c r="D59" s="8">
        <f>D14</f>
        <v>20</v>
      </c>
      <c r="E59" s="8">
        <f>E58+D59</f>
        <v>15.9254</v>
      </c>
      <c r="F59" s="8">
        <f>F58</f>
        <v>4.0746000000000002</v>
      </c>
    </row>
    <row r="60" spans="2:7" x14ac:dyDescent="0.3">
      <c r="B60" s="5">
        <v>5</v>
      </c>
      <c r="C60" s="1" t="s">
        <v>40</v>
      </c>
      <c r="D60" s="8">
        <f>-0.40746*(D59-10)</f>
        <v>-4.0746000000000002</v>
      </c>
      <c r="E60" s="8">
        <f>E59+D60</f>
        <v>11.8508</v>
      </c>
      <c r="F60" s="8">
        <f>F59-D60</f>
        <v>8.1492000000000004</v>
      </c>
    </row>
    <row r="61" spans="2:7" x14ac:dyDescent="0.3">
      <c r="B61" s="5" t="s">
        <v>35</v>
      </c>
      <c r="C61" s="1" t="s">
        <v>33</v>
      </c>
      <c r="D61" s="12">
        <f>1-0.40764</f>
        <v>0.59236</v>
      </c>
      <c r="G61" s="8"/>
    </row>
    <row r="62" spans="2:7" x14ac:dyDescent="0.3">
      <c r="B62" s="5" t="s">
        <v>36</v>
      </c>
      <c r="C62" s="1" t="s">
        <v>10</v>
      </c>
      <c r="D62" s="8">
        <f>(D59+D60)*(1-0.40746)</f>
        <v>9.4364365160000006</v>
      </c>
    </row>
    <row r="63" spans="2:7" x14ac:dyDescent="0.3">
      <c r="B63" s="5" t="s">
        <v>37</v>
      </c>
      <c r="C63" s="1" t="s">
        <v>34</v>
      </c>
      <c r="D63" s="15">
        <f>D7</f>
        <v>1.6876497789178788</v>
      </c>
    </row>
    <row r="64" spans="2:7" x14ac:dyDescent="0.3">
      <c r="B64" s="5">
        <v>6</v>
      </c>
      <c r="C64" s="1" t="s">
        <v>21</v>
      </c>
      <c r="D64" s="8">
        <f>D62*D63</f>
        <v>15.9254</v>
      </c>
      <c r="E64" s="8">
        <f>E60-D64</f>
        <v>-4.0746000000000002</v>
      </c>
      <c r="F64" s="8">
        <f>F60</f>
        <v>8.1492000000000004</v>
      </c>
    </row>
    <row r="65" spans="2:7" x14ac:dyDescent="0.3">
      <c r="B65" s="5">
        <v>7</v>
      </c>
      <c r="C65" s="1" t="s">
        <v>43</v>
      </c>
      <c r="D65" s="8">
        <f>D59-D64</f>
        <v>4.0746000000000002</v>
      </c>
      <c r="F65" s="8">
        <f>F64-D65</f>
        <v>4.0746000000000002</v>
      </c>
    </row>
    <row r="66" spans="2:7" x14ac:dyDescent="0.3">
      <c r="B66" s="5">
        <v>8</v>
      </c>
      <c r="C66" s="1" t="s">
        <v>44</v>
      </c>
      <c r="D66" s="8">
        <f>D64*0.40746</f>
        <v>6.4889634840000001</v>
      </c>
      <c r="E66" s="8">
        <f>E64+D66</f>
        <v>2.4143634839999999</v>
      </c>
      <c r="F66" s="8">
        <f>-E66</f>
        <v>-2.4143634839999999</v>
      </c>
      <c r="G66" s="8"/>
    </row>
    <row r="67" spans="2:7" x14ac:dyDescent="0.3">
      <c r="B67" s="5"/>
      <c r="C67" s="1"/>
      <c r="F67" s="7"/>
      <c r="G67" s="7"/>
    </row>
    <row r="68" spans="2:7" x14ac:dyDescent="0.3">
      <c r="B68" s="5"/>
      <c r="C68" s="1" t="s">
        <v>15</v>
      </c>
      <c r="D68" s="8">
        <f>D53</f>
        <v>10</v>
      </c>
      <c r="E68" s="10" t="s">
        <v>20</v>
      </c>
      <c r="F68" s="9">
        <f>F59</f>
        <v>4.0746000000000002</v>
      </c>
      <c r="G68" s="7"/>
    </row>
    <row r="69" spans="2:7" x14ac:dyDescent="0.3">
      <c r="B69" s="5"/>
      <c r="C69" s="1" t="s">
        <v>16</v>
      </c>
      <c r="D69" s="8">
        <f>D64</f>
        <v>15.9254</v>
      </c>
      <c r="E69" s="10" t="s">
        <v>22</v>
      </c>
      <c r="F69" s="9">
        <f>-F66</f>
        <v>2.4143634839999999</v>
      </c>
    </row>
    <row r="70" spans="2:7" x14ac:dyDescent="0.3">
      <c r="C70" s="1" t="s">
        <v>17</v>
      </c>
      <c r="D70" s="8">
        <f>D69-D68</f>
        <v>5.9253999999999998</v>
      </c>
      <c r="E70" s="10" t="s">
        <v>23</v>
      </c>
      <c r="F70" s="11">
        <f>F69/F68</f>
        <v>0.59253999999999996</v>
      </c>
    </row>
    <row r="71" spans="2:7" ht="28.8" x14ac:dyDescent="0.3">
      <c r="C71" s="1" t="s">
        <v>18</v>
      </c>
      <c r="D71" s="11">
        <f>D70/D68</f>
        <v>0.59253999999999996</v>
      </c>
      <c r="E71" s="22" t="s">
        <v>48</v>
      </c>
      <c r="F71" s="21">
        <f>(1+F70)^(1/8)-1</f>
        <v>5.9891217901006932E-2</v>
      </c>
    </row>
    <row r="72" spans="2:7" x14ac:dyDescent="0.3">
      <c r="C72" s="20" t="s">
        <v>19</v>
      </c>
      <c r="D72" s="21">
        <f>(1+D71)^(1/8)-1</f>
        <v>5.9891217901006932E-2</v>
      </c>
      <c r="E72" s="10" t="s">
        <v>38</v>
      </c>
      <c r="F72" s="11">
        <f>F71*D7</f>
        <v>0.10107540064975686</v>
      </c>
    </row>
    <row r="73" spans="2:7" x14ac:dyDescent="0.3">
      <c r="C73" s="1"/>
      <c r="F73"/>
    </row>
    <row r="74" spans="2:7" x14ac:dyDescent="0.3">
      <c r="C74" s="25" t="s">
        <v>56</v>
      </c>
      <c r="E74" s="11"/>
      <c r="F74" s="7"/>
      <c r="G74" s="7"/>
    </row>
    <row r="75" spans="2:7" x14ac:dyDescent="0.3">
      <c r="C75" s="3"/>
    </row>
    <row r="76" spans="2:7" x14ac:dyDescent="0.3">
      <c r="C76" s="3"/>
      <c r="G76" s="7"/>
    </row>
    <row r="77" spans="2:7" x14ac:dyDescent="0.3">
      <c r="C77" s="3"/>
      <c r="D77" s="10"/>
      <c r="E77" s="10"/>
      <c r="F77" s="10"/>
    </row>
    <row r="78" spans="2:7" x14ac:dyDescent="0.3">
      <c r="C78" s="3"/>
      <c r="F78"/>
      <c r="G78" s="12"/>
    </row>
    <row r="79" spans="2:7" x14ac:dyDescent="0.3">
      <c r="F79"/>
      <c r="G79" s="11"/>
    </row>
    <row r="80" spans="2:7" x14ac:dyDescent="0.3">
      <c r="G80" s="11"/>
    </row>
    <row r="83" spans="2:6" x14ac:dyDescent="0.3">
      <c r="C83" s="1"/>
    </row>
    <row r="84" spans="2:6" x14ac:dyDescent="0.3">
      <c r="B84" s="5"/>
      <c r="C84" s="1"/>
    </row>
    <row r="85" spans="2:6" x14ac:dyDescent="0.3">
      <c r="B85" s="5"/>
      <c r="C85" s="1"/>
    </row>
    <row r="86" spans="2:6" x14ac:dyDescent="0.3">
      <c r="B86" s="5"/>
      <c r="C86" s="1"/>
    </row>
    <row r="87" spans="2:6" x14ac:dyDescent="0.3">
      <c r="B87" s="5"/>
      <c r="C87" s="1"/>
    </row>
    <row r="88" spans="2:6" x14ac:dyDescent="0.3">
      <c r="B88" s="5"/>
      <c r="C88" s="1"/>
      <c r="D88" s="12"/>
    </row>
    <row r="89" spans="2:6" x14ac:dyDescent="0.3">
      <c r="B89" s="5"/>
      <c r="C89" s="1"/>
    </row>
    <row r="90" spans="2:6" x14ac:dyDescent="0.3">
      <c r="B90" s="5"/>
      <c r="C90" s="1"/>
      <c r="D90" s="15"/>
    </row>
    <row r="91" spans="2:6" x14ac:dyDescent="0.3">
      <c r="B91" s="5"/>
      <c r="C91" s="1"/>
    </row>
    <row r="92" spans="2:6" x14ac:dyDescent="0.3">
      <c r="B92" s="5"/>
      <c r="C92" s="1"/>
    </row>
    <row r="93" spans="2:6" x14ac:dyDescent="0.3">
      <c r="B93" s="5"/>
      <c r="C93" s="1"/>
    </row>
    <row r="94" spans="2:6" x14ac:dyDescent="0.3">
      <c r="B94" s="5"/>
      <c r="C94" s="1"/>
      <c r="F94" s="7"/>
    </row>
    <row r="95" spans="2:6" x14ac:dyDescent="0.3">
      <c r="B95" s="5"/>
      <c r="C95" s="1"/>
      <c r="F95" s="9"/>
    </row>
    <row r="96" spans="2:6" x14ac:dyDescent="0.3">
      <c r="B96" s="5"/>
      <c r="C96" s="1"/>
      <c r="F96" s="9"/>
    </row>
    <row r="97" spans="3:6" x14ac:dyDescent="0.3">
      <c r="C97" s="1"/>
      <c r="F97" s="11"/>
    </row>
    <row r="98" spans="3:6" x14ac:dyDescent="0.3">
      <c r="C98" s="1"/>
      <c r="D98" s="11"/>
      <c r="F98" s="11"/>
    </row>
    <row r="99" spans="3:6" x14ac:dyDescent="0.3">
      <c r="C99" s="1"/>
      <c r="D99" s="11"/>
      <c r="F99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7" sqref="E37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Base with $4 loss</vt:lpstr>
      <vt:lpstr>Base with 7.6% gain for 8 yrs</vt:lpstr>
      <vt:lpstr>Base with $10 gain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Garrick Jones</dc:creator>
  <cp:lastModifiedBy>William B. Marcus</cp:lastModifiedBy>
  <cp:lastPrinted>2012-03-20T00:15:27Z</cp:lastPrinted>
  <dcterms:created xsi:type="dcterms:W3CDTF">2012-03-19T22:59:35Z</dcterms:created>
  <dcterms:modified xsi:type="dcterms:W3CDTF">2012-03-21T00:03:40Z</dcterms:modified>
</cp:coreProperties>
</file>