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80" yWindow="75" windowWidth="14265" windowHeight="11340" tabRatio="949" activeTab="1"/>
  </bookViews>
  <sheets>
    <sheet name="Certification" sheetId="1" r:id="rId1"/>
    <sheet name="Instructions" sheetId="2" r:id="rId2"/>
    <sheet name="LSE Allocations" sheetId="12" r:id="rId3"/>
    <sheet name="ID and Area" sheetId="11" r:id="rId4"/>
    <sheet name="Summary Year Ahead" sheetId="13" r:id="rId5"/>
    <sheet name="Summary Month Ahead" sheetId="3" r:id="rId6"/>
    <sheet name="I_Phys_Res_Import_Res" sheetId="4" r:id="rId7"/>
    <sheet name="II_Construc" sheetId="17" r:id="rId8"/>
    <sheet name="III_Demand_Response" sheetId="9" r:id="rId9"/>
    <sheet name="ISO tab" sheetId="18" r:id="rId10"/>
  </sheets>
  <definedNames>
    <definedName name="_xlnm._FilterDatabase" localSheetId="6" hidden="1">I_Phys_Res_Import_Res!$A$4:$K$36</definedName>
    <definedName name="_xlnm._FilterDatabase" localSheetId="3" hidden="1">'ID and Area'!$A$1:$D$1</definedName>
    <definedName name="Bucket">'ID and Area'!$H$2:$H$7</definedName>
    <definedName name="EndMonth">'ID and Area'!$F$2:$F$14</definedName>
    <definedName name="Local_Area">'ID and Area'!$I$2:$I$8</definedName>
    <definedName name="Month">'LSE Allocations'!$D$7:$O$7</definedName>
    <definedName name="RA_Capacity">I_Phys_Res_Import_Res!$D:$D</definedName>
    <definedName name="SchedulingID">'ID and Area'!$A$2:$A$690</definedName>
    <definedName name="StartMonth">'ID and Area'!$E$2:$E$14</definedName>
    <definedName name="Zone">'ID and Area'!$G$2:$G$6</definedName>
  </definedNames>
  <calcPr calcId="125725"/>
</workbook>
</file>

<file path=xl/calcChain.xml><?xml version="1.0" encoding="utf-8"?>
<calcChain xmlns="http://schemas.openxmlformats.org/spreadsheetml/2006/main">
  <c r="F12" i="13"/>
  <c r="E12"/>
  <c r="F11" i="3"/>
  <c r="E11"/>
  <c r="D10" i="9"/>
  <c r="D11"/>
  <c r="D9"/>
  <c r="D6"/>
  <c r="D7"/>
  <c r="D5"/>
  <c r="B62" i="3" l="1"/>
  <c r="B63"/>
  <c r="B64"/>
  <c r="B65"/>
  <c r="B61"/>
  <c r="E38" i="12" l="1"/>
  <c r="F38"/>
  <c r="G38"/>
  <c r="H38"/>
  <c r="I38"/>
  <c r="J38"/>
  <c r="K38"/>
  <c r="L38"/>
  <c r="M38"/>
  <c r="N38"/>
  <c r="O38"/>
  <c r="E39"/>
  <c r="F39"/>
  <c r="G39"/>
  <c r="H39"/>
  <c r="I39"/>
  <c r="J39"/>
  <c r="K39"/>
  <c r="L39"/>
  <c r="M39"/>
  <c r="N39"/>
  <c r="O39"/>
  <c r="E40"/>
  <c r="F40"/>
  <c r="G40"/>
  <c r="H40"/>
  <c r="I40"/>
  <c r="J40"/>
  <c r="K40"/>
  <c r="L40"/>
  <c r="M40"/>
  <c r="N40"/>
  <c r="O40"/>
  <c r="D39"/>
  <c r="D40"/>
  <c r="D38"/>
  <c r="E65"/>
  <c r="F65"/>
  <c r="G65"/>
  <c r="H65"/>
  <c r="I65"/>
  <c r="J65"/>
  <c r="K65"/>
  <c r="L65"/>
  <c r="M65"/>
  <c r="N65"/>
  <c r="O65"/>
  <c r="D65"/>
  <c r="E57"/>
  <c r="F57"/>
  <c r="G57"/>
  <c r="H57"/>
  <c r="I57"/>
  <c r="J57"/>
  <c r="K57"/>
  <c r="L57"/>
  <c r="M57"/>
  <c r="N57"/>
  <c r="O57"/>
  <c r="D57"/>
  <c r="E51"/>
  <c r="F51"/>
  <c r="G51"/>
  <c r="H51"/>
  <c r="I51"/>
  <c r="J51"/>
  <c r="K51"/>
  <c r="L51"/>
  <c r="M51"/>
  <c r="N51"/>
  <c r="O51"/>
  <c r="D51"/>
  <c r="E5" i="9"/>
  <c r="M12" i="4"/>
  <c r="M13"/>
  <c r="M14"/>
  <c r="M15"/>
  <c r="M16"/>
  <c r="M17"/>
  <c r="M18"/>
  <c r="M19"/>
  <c r="G1" i="9"/>
  <c r="K22" s="1"/>
  <c r="K12"/>
  <c r="K28"/>
  <c r="H1" i="17"/>
  <c r="K5" s="1"/>
  <c r="K12"/>
  <c r="K20"/>
  <c r="K28"/>
  <c r="K36"/>
  <c r="J1" i="4"/>
  <c r="K34" s="1"/>
  <c r="K29"/>
  <c r="D20" i="13"/>
  <c r="E20"/>
  <c r="F20"/>
  <c r="G20"/>
  <c r="E4"/>
  <c r="E6" s="1"/>
  <c r="F8"/>
  <c r="F9" s="1"/>
  <c r="F10" s="1"/>
  <c r="E11"/>
  <c r="F11"/>
  <c r="M6" i="17"/>
  <c r="E9" i="9"/>
  <c r="M5" i="4"/>
  <c r="M6"/>
  <c r="M7"/>
  <c r="M8"/>
  <c r="M9"/>
  <c r="M10"/>
  <c r="M11"/>
  <c r="M20"/>
  <c r="M21"/>
  <c r="M22"/>
  <c r="M23"/>
  <c r="M24"/>
  <c r="M25"/>
  <c r="M26"/>
  <c r="M27"/>
  <c r="M28"/>
  <c r="M29"/>
  <c r="M30"/>
  <c r="M31"/>
  <c r="M32"/>
  <c r="M33"/>
  <c r="M34"/>
  <c r="M35"/>
  <c r="M36"/>
  <c r="M7" i="17"/>
  <c r="E6" i="9"/>
  <c r="E10"/>
  <c r="E8"/>
  <c r="C66" i="13"/>
  <c r="C84"/>
  <c r="C102"/>
  <c r="C101"/>
  <c r="B101"/>
  <c r="A100"/>
  <c r="H84"/>
  <c r="H83"/>
  <c r="G83"/>
  <c r="C83"/>
  <c r="B83"/>
  <c r="F82"/>
  <c r="A82"/>
  <c r="F64"/>
  <c r="A64"/>
  <c r="H66"/>
  <c r="H65"/>
  <c r="G65"/>
  <c r="C65"/>
  <c r="B65"/>
  <c r="C4" i="18"/>
  <c r="L6" i="4"/>
  <c r="L7"/>
  <c r="L8"/>
  <c r="L9"/>
  <c r="L10"/>
  <c r="L11"/>
  <c r="L12"/>
  <c r="L13"/>
  <c r="L14"/>
  <c r="L15"/>
  <c r="L16"/>
  <c r="L17"/>
  <c r="L18"/>
  <c r="L19"/>
  <c r="L20"/>
  <c r="L21"/>
  <c r="L22"/>
  <c r="L23"/>
  <c r="L24"/>
  <c r="L25"/>
  <c r="L26"/>
  <c r="L27"/>
  <c r="L28"/>
  <c r="L29"/>
  <c r="L30"/>
  <c r="L31"/>
  <c r="L32"/>
  <c r="L33"/>
  <c r="L34"/>
  <c r="L35"/>
  <c r="L36"/>
  <c r="L5"/>
  <c r="G18" i="3"/>
  <c r="F18"/>
  <c r="E18"/>
  <c r="D18"/>
  <c r="L7" i="17"/>
  <c r="L6"/>
  <c r="L5"/>
  <c r="C19" i="13"/>
  <c r="D19"/>
  <c r="C17" i="3"/>
  <c r="F10"/>
  <c r="E10"/>
  <c r="A8" i="2"/>
  <c r="A9"/>
  <c r="A10"/>
  <c r="A11"/>
  <c r="O87" i="12"/>
  <c r="N87"/>
  <c r="M87"/>
  <c r="L87"/>
  <c r="K87"/>
  <c r="J87"/>
  <c r="I87"/>
  <c r="H87"/>
  <c r="G87"/>
  <c r="F87"/>
  <c r="E87"/>
  <c r="D87"/>
  <c r="O83"/>
  <c r="N83"/>
  <c r="M83"/>
  <c r="L83"/>
  <c r="K83"/>
  <c r="J83"/>
  <c r="I83"/>
  <c r="H83"/>
  <c r="G83"/>
  <c r="F83"/>
  <c r="E83"/>
  <c r="D83"/>
  <c r="B59" i="13"/>
  <c r="B57" i="3" s="1"/>
  <c r="B58" i="13"/>
  <c r="B56" i="3" s="1"/>
  <c r="E4"/>
  <c r="B84" i="13"/>
  <c r="G75"/>
  <c r="B105"/>
  <c r="G77"/>
  <c r="B71"/>
  <c r="G67"/>
  <c r="G73"/>
  <c r="G91"/>
  <c r="B112"/>
  <c r="G71"/>
  <c r="B72"/>
  <c r="B95"/>
  <c r="B113"/>
  <c r="B111"/>
  <c r="G66"/>
  <c r="G85"/>
  <c r="G90"/>
  <c r="G74"/>
  <c r="G84"/>
  <c r="B66"/>
  <c r="G88"/>
  <c r="G94"/>
  <c r="B77"/>
  <c r="B68"/>
  <c r="B108"/>
  <c r="B88"/>
  <c r="B69"/>
  <c r="G72"/>
  <c r="G87"/>
  <c r="B76"/>
  <c r="G92"/>
  <c r="B109"/>
  <c r="B91"/>
  <c r="B89"/>
  <c r="G93"/>
  <c r="B93"/>
  <c r="G95"/>
  <c r="G76"/>
  <c r="B74"/>
  <c r="B86"/>
  <c r="B103"/>
  <c r="B87"/>
  <c r="G89"/>
  <c r="B73"/>
  <c r="B85"/>
  <c r="B94"/>
  <c r="B75"/>
  <c r="G68"/>
  <c r="B106"/>
  <c r="B70"/>
  <c r="B104"/>
  <c r="B102"/>
  <c r="B90"/>
  <c r="B110"/>
  <c r="G70"/>
  <c r="B92"/>
  <c r="G69"/>
  <c r="B67"/>
  <c r="B107"/>
  <c r="G86"/>
  <c r="K32" i="17" l="1"/>
  <c r="K24"/>
  <c r="K16"/>
  <c r="K8"/>
  <c r="K33" i="9"/>
  <c r="K15"/>
  <c r="D8"/>
  <c r="K8" s="1"/>
  <c r="K21" i="4"/>
  <c r="K13"/>
  <c r="K17" i="9"/>
  <c r="N67" i="12"/>
  <c r="K5" i="4"/>
  <c r="E7" i="13"/>
  <c r="E9" s="1"/>
  <c r="K9" i="4"/>
  <c r="K17"/>
  <c r="K25"/>
  <c r="K33"/>
  <c r="K36" i="9"/>
  <c r="K30"/>
  <c r="K25"/>
  <c r="K20"/>
  <c r="K14"/>
  <c r="K10"/>
  <c r="K6"/>
  <c r="D67" i="12"/>
  <c r="L67"/>
  <c r="H67"/>
  <c r="F67"/>
  <c r="K11" i="4"/>
  <c r="K19"/>
  <c r="K27"/>
  <c r="K35"/>
  <c r="K34" i="9"/>
  <c r="K29"/>
  <c r="K24"/>
  <c r="K18"/>
  <c r="K13"/>
  <c r="K9"/>
  <c r="K5"/>
  <c r="O67" i="12"/>
  <c r="K67"/>
  <c r="G67"/>
  <c r="J67"/>
  <c r="K7" i="4"/>
  <c r="K15"/>
  <c r="K23"/>
  <c r="K31"/>
  <c r="K32" i="9"/>
  <c r="K26"/>
  <c r="K21"/>
  <c r="K16"/>
  <c r="K11"/>
  <c r="K7"/>
  <c r="M67" i="12"/>
  <c r="I67"/>
  <c r="E67"/>
  <c r="D76" i="13"/>
  <c r="D72"/>
  <c r="D67"/>
  <c r="I74"/>
  <c r="I70"/>
  <c r="D66"/>
  <c r="D92"/>
  <c r="D88"/>
  <c r="D84"/>
  <c r="D111"/>
  <c r="D105"/>
  <c r="D108"/>
  <c r="I93"/>
  <c r="I89"/>
  <c r="I85"/>
  <c r="D75"/>
  <c r="D71"/>
  <c r="I77"/>
  <c r="I73"/>
  <c r="I69"/>
  <c r="D95"/>
  <c r="D91"/>
  <c r="D87"/>
  <c r="D110"/>
  <c r="D104"/>
  <c r="D109"/>
  <c r="I84"/>
  <c r="I92"/>
  <c r="I88"/>
  <c r="D70"/>
  <c r="D74"/>
  <c r="D69"/>
  <c r="I76"/>
  <c r="I72"/>
  <c r="I68"/>
  <c r="D94"/>
  <c r="D90"/>
  <c r="D86"/>
  <c r="D113"/>
  <c r="D107"/>
  <c r="D103"/>
  <c r="I95"/>
  <c r="I91"/>
  <c r="I87"/>
  <c r="D77"/>
  <c r="D73"/>
  <c r="D68"/>
  <c r="I75"/>
  <c r="I71"/>
  <c r="I67"/>
  <c r="D93"/>
  <c r="D89"/>
  <c r="D85"/>
  <c r="D112"/>
  <c r="D106"/>
  <c r="D102"/>
  <c r="I66"/>
  <c r="I94"/>
  <c r="I90"/>
  <c r="I86"/>
  <c r="B53"/>
  <c r="E7" i="3"/>
  <c r="E6"/>
  <c r="F8"/>
  <c r="F9" s="1"/>
  <c r="B51" s="1"/>
  <c r="F19" i="13"/>
  <c r="K8" i="4"/>
  <c r="K12"/>
  <c r="C64" i="3" s="1"/>
  <c r="D64" s="1"/>
  <c r="K16" i="4"/>
  <c r="K20"/>
  <c r="K24"/>
  <c r="K28"/>
  <c r="K32"/>
  <c r="K36"/>
  <c r="K35" i="17"/>
  <c r="K31"/>
  <c r="K27"/>
  <c r="K23"/>
  <c r="K19"/>
  <c r="K15"/>
  <c r="K11"/>
  <c r="K7"/>
  <c r="G19" i="13" s="1"/>
  <c r="K34" i="17"/>
  <c r="K30"/>
  <c r="K26"/>
  <c r="K22"/>
  <c r="K18"/>
  <c r="K14"/>
  <c r="K10"/>
  <c r="K6"/>
  <c r="E19" i="13" s="1"/>
  <c r="K6" i="4"/>
  <c r="K10"/>
  <c r="C53" i="13" s="1"/>
  <c r="D53" s="1"/>
  <c r="E53" s="1"/>
  <c r="C58" s="1"/>
  <c r="D58" s="1"/>
  <c r="K14" i="4"/>
  <c r="K18"/>
  <c r="K22"/>
  <c r="K26"/>
  <c r="K30"/>
  <c r="K33" i="17"/>
  <c r="K29"/>
  <c r="K25"/>
  <c r="K21"/>
  <c r="K17"/>
  <c r="K13"/>
  <c r="K9"/>
  <c r="K35" i="9"/>
  <c r="K31"/>
  <c r="K27"/>
  <c r="K23"/>
  <c r="K19"/>
  <c r="C18" i="3" l="1"/>
  <c r="C19" s="1"/>
  <c r="C20" i="13"/>
  <c r="B20" s="1"/>
  <c r="C26"/>
  <c r="C29"/>
  <c r="C27"/>
  <c r="E10"/>
  <c r="C28"/>
  <c r="C63" i="3"/>
  <c r="D63" s="1"/>
  <c r="K4" i="17"/>
  <c r="K4" i="9"/>
  <c r="D4" s="1"/>
  <c r="E18" i="13"/>
  <c r="E17" i="3"/>
  <c r="E19" s="1"/>
  <c r="B35" s="1"/>
  <c r="C65"/>
  <c r="D65" s="1"/>
  <c r="C51"/>
  <c r="D51" s="1"/>
  <c r="E51" s="1"/>
  <c r="C56" s="1"/>
  <c r="D56" s="1"/>
  <c r="G17"/>
  <c r="G19" s="1"/>
  <c r="B37" s="1"/>
  <c r="C37" s="1"/>
  <c r="G18" i="13"/>
  <c r="G21" s="1"/>
  <c r="B39" s="1"/>
  <c r="C39" s="1"/>
  <c r="D39" s="1"/>
  <c r="B19"/>
  <c r="E21"/>
  <c r="B37" s="1"/>
  <c r="E9" i="3"/>
  <c r="C62"/>
  <c r="D62" s="1"/>
  <c r="D17"/>
  <c r="D18" i="13"/>
  <c r="K4" i="4"/>
  <c r="D26" i="13"/>
  <c r="E26" s="1"/>
  <c r="B35"/>
  <c r="C54"/>
  <c r="C52" i="3"/>
  <c r="C61"/>
  <c r="D61" s="1"/>
  <c r="F18" i="13"/>
  <c r="F21" s="1"/>
  <c r="B38" s="1"/>
  <c r="F17" i="3"/>
  <c r="F19" s="1"/>
  <c r="B36" s="1"/>
  <c r="B18"/>
  <c r="C21" i="13"/>
  <c r="B54" l="1"/>
  <c r="D54" s="1"/>
  <c r="E54" s="1"/>
  <c r="C59" s="1"/>
  <c r="D59" s="1"/>
  <c r="E13"/>
  <c r="C35"/>
  <c r="F26"/>
  <c r="B52" i="3"/>
  <c r="E12"/>
  <c r="D37" s="1"/>
  <c r="D43"/>
  <c r="D24"/>
  <c r="D52"/>
  <c r="E52" s="1"/>
  <c r="C57" s="1"/>
  <c r="D57" s="1"/>
  <c r="D21" i="13"/>
  <c r="B36" s="1"/>
  <c r="B40" s="1"/>
  <c r="B18"/>
  <c r="D19" i="3"/>
  <c r="B34" s="1"/>
  <c r="B17"/>
  <c r="C48" i="13" l="1"/>
  <c r="C46"/>
  <c r="C49"/>
  <c r="C24"/>
  <c r="C45"/>
  <c r="C47"/>
  <c r="D27"/>
  <c r="E27" s="1"/>
  <c r="B33" i="3"/>
  <c r="B38" s="1"/>
  <c r="C47"/>
  <c r="C27"/>
  <c r="C25"/>
  <c r="C44"/>
  <c r="C46"/>
  <c r="C22"/>
  <c r="C45"/>
  <c r="C26"/>
  <c r="C24"/>
  <c r="E24" s="1"/>
  <c r="C43"/>
  <c r="F43" s="1"/>
  <c r="D35" i="13"/>
  <c r="B21"/>
  <c r="H18" s="1"/>
  <c r="B19" i="3"/>
  <c r="H18" s="1"/>
  <c r="E43"/>
  <c r="H17" l="1"/>
  <c r="H19" s="1"/>
  <c r="C33"/>
  <c r="D33" s="1"/>
  <c r="F24"/>
  <c r="D25"/>
  <c r="E25" s="1"/>
  <c r="C36" i="13"/>
  <c r="F27"/>
  <c r="D28"/>
  <c r="E28" s="1"/>
  <c r="H20"/>
  <c r="H19"/>
  <c r="C37" l="1"/>
  <c r="D37" s="1"/>
  <c r="F28"/>
  <c r="D29"/>
  <c r="E29" s="1"/>
  <c r="D36"/>
  <c r="D26" i="3"/>
  <c r="E26" s="1"/>
  <c r="C34"/>
  <c r="F25"/>
  <c r="D34" l="1"/>
  <c r="D30" i="13"/>
  <c r="F29"/>
  <c r="E30"/>
  <c r="C38"/>
  <c r="C35" i="3"/>
  <c r="D35" s="1"/>
  <c r="F26"/>
  <c r="D27"/>
  <c r="E27" s="1"/>
  <c r="D38" i="13" l="1"/>
  <c r="D40" s="1"/>
  <c r="C40"/>
  <c r="E28" i="3"/>
  <c r="F28" s="1"/>
  <c r="C36"/>
  <c r="C38" s="1"/>
  <c r="D28"/>
  <c r="F27"/>
  <c r="F30" i="13"/>
  <c r="D49"/>
  <c r="D45" l="1"/>
  <c r="E49"/>
  <c r="F49"/>
  <c r="D47"/>
  <c r="D48"/>
  <c r="D46"/>
  <c r="D36" i="3"/>
  <c r="D38" s="1"/>
  <c r="D47"/>
  <c r="D44"/>
  <c r="D46"/>
  <c r="D45"/>
  <c r="F47" l="1"/>
  <c r="E47"/>
  <c r="F47" i="13"/>
  <c r="E47"/>
  <c r="F46" i="3"/>
  <c r="E46"/>
  <c r="F46" i="13"/>
  <c r="E46"/>
  <c r="F45" i="3"/>
  <c r="E45"/>
  <c r="E44"/>
  <c r="F44"/>
  <c r="E48" i="13"/>
  <c r="F48"/>
  <c r="F45"/>
  <c r="E45"/>
</calcChain>
</file>

<file path=xl/comments1.xml><?xml version="1.0" encoding="utf-8"?>
<comments xmlns="http://schemas.openxmlformats.org/spreadsheetml/2006/main">
  <authors>
    <author>Gannon, Jaime Rose</author>
  </authors>
  <commentList>
    <comment ref="A111" authorId="0">
      <text>
        <r>
          <rPr>
            <b/>
            <sz val="9"/>
            <color indexed="81"/>
            <rFont val="Tahoma"/>
            <family val="2"/>
          </rPr>
          <t>Gannon, Jaime Rose:</t>
        </r>
        <r>
          <rPr>
            <sz val="9"/>
            <color indexed="81"/>
            <rFont val="Tahoma"/>
            <family val="2"/>
          </rPr>
          <t xml:space="preserve">
need to add instructions for adding resources with different NQC. &amp; local RA value, &amp; add. Local resource
</t>
        </r>
      </text>
    </comment>
  </commentList>
</comments>
</file>

<file path=xl/sharedStrings.xml><?xml version="1.0" encoding="utf-8"?>
<sst xmlns="http://schemas.openxmlformats.org/spreadsheetml/2006/main" count="3374" uniqueCount="1697">
  <si>
    <t xml:space="preserve">Crane Valley </t>
  </si>
  <si>
    <t>CRNEVL_6_SJQN 2</t>
  </si>
  <si>
    <t>SAN JOAQUIN 2</t>
  </si>
  <si>
    <t>CRNEVL_6_SJQN 3</t>
  </si>
  <si>
    <t>SAN JOAQUIN 3</t>
  </si>
  <si>
    <t>STOREY_7_MDRCHW</t>
  </si>
  <si>
    <t>MADERA CHOWCHILLA</t>
  </si>
  <si>
    <t>SUISUN_7_CTYFAI</t>
  </si>
  <si>
    <t>Service Area</t>
  </si>
  <si>
    <t>PG&amp;E</t>
  </si>
  <si>
    <t>shall expressly certify, under penalty of perjury, the following:</t>
  </si>
  <si>
    <t>Procedure, this resource adequacy compliance filing</t>
  </si>
  <si>
    <t>BAY AREA</t>
  </si>
  <si>
    <t>HNTGBH_7_UNIT 4</t>
  </si>
  <si>
    <t>HUNTINGTON BEACH GEN STA. UNIT 4</t>
  </si>
  <si>
    <t>HOLGAT_1_BORAX</t>
  </si>
  <si>
    <t>U.S. BORAX AND CHEMICAL CORPORAT</t>
  </si>
  <si>
    <t>HOLGAT_1_MOGEN</t>
  </si>
  <si>
    <t>MOJAVE COGENERATION CO. LP</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</si>
  <si>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</si>
  <si>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</si>
  <si>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</si>
  <si>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</si>
  <si>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</si>
  <si>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</si>
  <si>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</si>
  <si>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</si>
  <si>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</si>
  <si>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</si>
  <si>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PIT PH 3 UNITS 1, 2 &amp; 3 AGGREGATE</t>
  </si>
  <si>
    <t>PWEST_1_UNIT</t>
  </si>
  <si>
    <t>PACIFIC WEST 1 WIND GENERATION</t>
  </si>
  <si>
    <t>SUNRAY ENERGY, INC. - SEGS 2</t>
  </si>
  <si>
    <t>SANTA MARIA COGEN</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</si>
  <si>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</si>
  <si>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</si>
  <si>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</si>
  <si>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</si>
  <si>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</si>
  <si>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</si>
  <si>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</si>
  <si>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</si>
  <si>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</si>
  <si>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</si>
  <si>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</si>
  <si>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</si>
  <si>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</si>
  <si>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</si>
  <si>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</si>
  <si>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</si>
  <si>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</si>
  <si>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</si>
  <si>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</si>
  <si>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</si>
  <si>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Ciclo Combinado Mexicali</t>
  </si>
  <si>
    <t>LAROA2_2_UNITA1</t>
  </si>
  <si>
    <t>CENTRAL LA ROSITA II COMBINED CYCLE</t>
  </si>
  <si>
    <t>LASSEN_6_UNITS</t>
  </si>
  <si>
    <t>LASSEN AREA QF AGGREGATION</t>
  </si>
  <si>
    <t>LEBECS_2_UNITS</t>
  </si>
  <si>
    <t>Pastoria Energy Facility</t>
  </si>
  <si>
    <t>LECEF_1_UNITS</t>
  </si>
  <si>
    <t>LOS ESTEROS ENERGY FACILITY AGGREGATE</t>
  </si>
  <si>
    <t>LEWSTN_7_WEBRFL</t>
  </si>
  <si>
    <t>PAN PACIFIC (WEBER FLAT)</t>
  </si>
  <si>
    <t>LFC 51_2_UNIT 1</t>
  </si>
  <si>
    <t>PATTERSON PASS WIND FARM LLC</t>
  </si>
  <si>
    <t>LGHTHP_6_ICEGEN</t>
  </si>
  <si>
    <t>CARSON COGENERATION COMPANY</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</si>
  <si>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</si>
  <si>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</si>
  <si>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</si>
  <si>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</si>
  <si>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</si>
  <si>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</si>
  <si>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</si>
  <si>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</si>
  <si>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</si>
  <si>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</si>
  <si>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</si>
  <si>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</si>
  <si>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</si>
  <si>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</si>
  <si>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</si>
  <si>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</si>
  <si>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MARKHM_1_CATLST</t>
  </si>
  <si>
    <t>SAN JOSE COGEN</t>
  </si>
  <si>
    <t>MCARTH_6_BIGVAL</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</si>
  <si>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</si>
  <si>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</si>
  <si>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</si>
  <si>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</si>
  <si>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</si>
  <si>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</si>
  <si>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</si>
  <si>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</si>
  <si>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</si>
  <si>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</si>
  <si>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</si>
  <si>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</si>
  <si>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</si>
  <si>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</si>
  <si>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</si>
  <si>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</si>
  <si>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</si>
  <si>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</si>
  <si>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</si>
  <si>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</si>
  <si>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</si>
  <si>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</si>
  <si>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</si>
  <si>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</si>
  <si>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</si>
  <si>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</si>
  <si>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</si>
  <si>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</si>
  <si>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</si>
  <si>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</si>
  <si>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</si>
  <si>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</si>
  <si>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</si>
  <si>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</si>
  <si>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</si>
  <si>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</si>
  <si>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</si>
  <si>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</si>
  <si>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</si>
  <si>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</si>
  <si>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</si>
  <si>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</si>
  <si>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</si>
  <si>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</si>
  <si>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</si>
  <si>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</si>
  <si>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</si>
  <si>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</si>
  <si>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</si>
  <si>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</si>
  <si>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</si>
  <si>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</si>
  <si>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</si>
  <si>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</si>
  <si>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</si>
  <si>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</si>
  <si>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</si>
  <si>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</si>
  <si>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</si>
  <si>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</si>
  <si>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</si>
  <si>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</si>
  <si>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</si>
  <si>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</si>
  <si>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</si>
  <si>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</si>
  <si>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Flows in excess of import allocation</t>
  </si>
  <si>
    <t>Necessary flow across Path 26</t>
  </si>
  <si>
    <t>Summary Table 7
Necessary Flows versus Path 26 Allocations</t>
  </si>
  <si>
    <t>Summary Table 7, Necessary Flows versus Path 26 allocation</t>
  </si>
  <si>
    <t xml:space="preserve">Scheduling Resource ID </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</si>
  <si>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</si>
  <si>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</si>
  <si>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</si>
  <si>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</si>
  <si>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</si>
  <si>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</si>
  <si>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</si>
  <si>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</si>
  <si>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t xml:space="preserve"> </t>
  </si>
  <si>
    <t>GWFPW2_1_UNIT 1</t>
  </si>
  <si>
    <t>GWF POWER SYSTEMS INC. #2</t>
  </si>
  <si>
    <t>GWFPW3_1_UNIT 1</t>
  </si>
  <si>
    <t>GWF POWER SYSTEMS INC. #3</t>
  </si>
  <si>
    <t>GWFPW4_6_UNIT 1</t>
  </si>
  <si>
    <t>GWF POWER SYSTEMS INC. #4</t>
  </si>
  <si>
    <t>GWFPW5_6_UNIT 1</t>
  </si>
  <si>
    <t>CARBOU_7_UNIT 1</t>
  </si>
  <si>
    <t>CARIBOU PH 1 UNIT 1</t>
  </si>
  <si>
    <t>CARDCG_1_UNITS</t>
  </si>
  <si>
    <t>CARDINAL COGEN</t>
  </si>
  <si>
    <t>CBRLLO_6_PLSTP1</t>
  </si>
  <si>
    <t>POINT LOMA SEWAGE TREATMENT PLANT</t>
  </si>
  <si>
    <t>CCRITA_7_RPPCHF</t>
  </si>
  <si>
    <t>Rancho Penasquitos Hydro Facility</t>
  </si>
  <si>
    <t>CEDRCK_6_UNIT</t>
  </si>
  <si>
    <t>CENTER_2_QF</t>
  </si>
  <si>
    <t>COLLINS PINE</t>
  </si>
  <si>
    <t>COLTON_6_AGUAM1</t>
  </si>
  <si>
    <t>AGUA MANSA UNIT 1 (CITY OF COLTON)</t>
  </si>
  <si>
    <t>COLVIL_7_PL1X2</t>
  </si>
  <si>
    <t>COLLIERVILLE HYDRO UNIT 1 &amp; 2 AGGREGATE</t>
  </si>
  <si>
    <t>CONTAN_1_UNIT</t>
  </si>
  <si>
    <t>CONTAINER CORP. OF AMERICA</t>
  </si>
  <si>
    <t>CONTRL_1_LUNDY</t>
  </si>
  <si>
    <t>LUNDY</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</si>
  <si>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</si>
  <si>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</si>
  <si>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</si>
  <si>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</si>
  <si>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</si>
  <si>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</si>
  <si>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</si>
  <si>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GWFPW1_6_UNIT</t>
  </si>
  <si>
    <t>GWF POWER SYSTEMS INC. #1</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</si>
  <si>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</si>
  <si>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</si>
  <si>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</si>
  <si>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</si>
  <si>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</si>
  <si>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</si>
  <si>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</si>
  <si>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</si>
  <si>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Claimed Resource Adequacy Capacity by Bucket (MW)
(O) = Totals from Summary Table 2</t>
  </si>
  <si>
    <t>MW</t>
  </si>
  <si>
    <t>Summary Table 3
Month Ahead Compliance Showing
Claimed vs. Countable Resources in Each Bucket (MW)</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</si>
  <si>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</si>
  <si>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</si>
  <si>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</si>
  <si>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</si>
  <si>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</si>
  <si>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</si>
  <si>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</si>
  <si>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</si>
  <si>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</si>
  <si>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</si>
  <si>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 JOAQUIN COGEN</t>
  </si>
  <si>
    <t>SANTFG_7_UNITS</t>
  </si>
  <si>
    <t>SANTGO_6_COYOTE</t>
  </si>
  <si>
    <t>GAS RECOVERY SYS. (COYOTE CANYON)</t>
  </si>
  <si>
    <t>SARGNT_2_UNIT</t>
  </si>
  <si>
    <t>SARGENT CANYON COGEN. COMPANY</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</si>
  <si>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</si>
  <si>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</si>
  <si>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</si>
  <si>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</si>
  <si>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</si>
  <si>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</si>
  <si>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</si>
  <si>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</si>
  <si>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</si>
  <si>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</si>
  <si>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</si>
  <si>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</si>
  <si>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</si>
  <si>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</si>
  <si>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</si>
  <si>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</si>
  <si>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</si>
  <si>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</si>
  <si>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</si>
  <si>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</si>
  <si>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FRANKENHEIMER</t>
  </si>
  <si>
    <t>COVERD_2_QFUNTS</t>
  </si>
  <si>
    <t>COVE ROAD HYDRO QF UNITS</t>
  </si>
  <si>
    <t>COWCRK_2_UNIT</t>
  </si>
  <si>
    <t>Cow Creek Hydro</t>
  </si>
  <si>
    <t>CPSTNO_7_PRMADS</t>
  </si>
  <si>
    <t>PRIMA DESCHECHA (CAPISTRANO)</t>
  </si>
  <si>
    <t>CRESSY_1_PARKER</t>
  </si>
  <si>
    <t>MERCED ID (PARKER)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</si>
  <si>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</si>
  <si>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</si>
  <si>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</si>
  <si>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</si>
  <si>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</si>
  <si>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</si>
  <si>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</si>
  <si>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</si>
  <si>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</si>
  <si>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</si>
  <si>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</si>
  <si>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</si>
  <si>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</si>
  <si>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CITY OF FAIRFIELD GENERATION AGGREGATE</t>
  </si>
  <si>
    <t>SUNRIS_2_PL1X3</t>
  </si>
  <si>
    <t>Sunrise Power Project AGGREGATE II</t>
  </si>
  <si>
    <t>SUNSET_2_UNITS</t>
  </si>
  <si>
    <t>MIDWAY SUNSET COGENERATION PLANT</t>
  </si>
  <si>
    <t>SYCAMR_2_UNITS</t>
  </si>
  <si>
    <t>SYCAMORE COGENNERATION AGGREGATE</t>
  </si>
  <si>
    <t>TANHIL_6_SOLART</t>
  </si>
  <si>
    <t>BERRY PETROLEUM COGEN 18 AGGREGATE</t>
  </si>
  <si>
    <t>TBLMTN_6_QF</t>
  </si>
  <si>
    <t>SMALL QF AGGREGATION - PARADISE</t>
  </si>
  <si>
    <t>TEMBLR_7_WELLPT</t>
  </si>
  <si>
    <t>NUEVO ENERGY COMPANY  (WELPORT)</t>
  </si>
  <si>
    <t>TERMEX_2_PL1X3</t>
  </si>
  <si>
    <t>TERMOELECTRICA DE MEXICALI 1</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</si>
  <si>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</si>
  <si>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</si>
  <si>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</si>
  <si>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</si>
  <si>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</si>
  <si>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</si>
  <si>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</si>
  <si>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</si>
  <si>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</si>
  <si>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</si>
  <si>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</si>
  <si>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</si>
  <si>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</si>
  <si>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</si>
  <si>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</si>
  <si>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TEXACO INC. (MCKITTRICK)</t>
  </si>
  <si>
    <t>TXNMID_1_UNIT 2</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</si>
  <si>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</si>
  <si>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</si>
  <si>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</si>
  <si>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</si>
  <si>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</si>
  <si>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</si>
  <si>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</si>
  <si>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</si>
  <si>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</si>
  <si>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</si>
  <si>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</si>
  <si>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</si>
  <si>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UNTDQF_7_UNITS</t>
  </si>
  <si>
    <t>UNITED AIRLINES (COGEN)</t>
  </si>
  <si>
    <t>UNVRSY_1_UNIT 1</t>
  </si>
  <si>
    <t>JOHANN_6_QFA1</t>
  </si>
  <si>
    <t>JOHANNA QF</t>
  </si>
  <si>
    <t>Date and content of original Confidentiality Declaration that covers this filing:</t>
  </si>
  <si>
    <t>Filing type: _Month Ahead __Year Ahead __Revisions w/o extra procurement __Revisions w/extra procurement:   __Local  __System</t>
  </si>
  <si>
    <t>Summary Table 8,  Load migration Local True-ups</t>
  </si>
  <si>
    <t>LARKSPUR PEAKER UNIT 1</t>
  </si>
  <si>
    <t>LARKSP_6_UNIT 2</t>
  </si>
  <si>
    <t>LARKSPUR PEAKER UNIT 2</t>
  </si>
  <si>
    <t>LAROA1_2_UNITA1</t>
  </si>
  <si>
    <t>Minimum Capacity Levels (MW)
(T) = (S) x (90% of RAR)</t>
  </si>
  <si>
    <t>Mountain View Power Project III</t>
  </si>
  <si>
    <t>NAPA_2_UNIT</t>
  </si>
  <si>
    <t>NAPA HOSPITAL</t>
  </si>
  <si>
    <t>NAROW1_2_UNIT</t>
  </si>
  <si>
    <t>NARROWS PH 1 UNIT</t>
  </si>
  <si>
    <t>NAROW2_2_UNIT</t>
  </si>
  <si>
    <t>NARROWS PH 2 UNIT</t>
  </si>
  <si>
    <t>NAVY35_1_UNITS</t>
  </si>
  <si>
    <t>NAVYII_2_UNITS</t>
  </si>
  <si>
    <t>COSO POWER DEVELOPER (NAVY II) AGGREGATE</t>
  </si>
  <si>
    <t>NCPA_7_GP1UN1</t>
  </si>
  <si>
    <t>NCPA GEO PLANT 1 UNIT 1</t>
  </si>
  <si>
    <t>NCPA_7_GP1UN2</t>
  </si>
  <si>
    <t>Zone - SP26/NP26</t>
  </si>
  <si>
    <t>Zonal RAR - 115% RA obligation for each Zone</t>
  </si>
  <si>
    <t>Zonal Total</t>
  </si>
  <si>
    <t>Zonal RAR for Month-Ahead Minus Demand Response (MW):</t>
  </si>
  <si>
    <t>Total System RAR:</t>
  </si>
  <si>
    <t>Total System RAR</t>
  </si>
  <si>
    <t>NCPA GEO PLANT 1 UNIT 2</t>
  </si>
  <si>
    <t>NCPA_7_GP2UN3</t>
  </si>
  <si>
    <t>NCPA GEO PLANT 2 UNIT 3</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</si>
  <si>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</si>
  <si>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</si>
  <si>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</si>
  <si>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</si>
  <si>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</si>
  <si>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</si>
  <si>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</si>
  <si>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</si>
  <si>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</si>
  <si>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</si>
  <si>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</si>
  <si>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</si>
  <si>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</si>
  <si>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CDWR07_2_GEN</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</si>
  <si>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</si>
  <si>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</si>
  <si>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</si>
  <si>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</si>
  <si>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</si>
  <si>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</si>
  <si>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</si>
  <si>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</si>
  <si>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</si>
  <si>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</si>
  <si>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</si>
  <si>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</si>
  <si>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</si>
  <si>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</si>
  <si>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</si>
  <si>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</si>
  <si>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</si>
  <si>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</si>
  <si>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</si>
  <si>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</si>
  <si>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</si>
  <si>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</si>
  <si>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</si>
  <si>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</si>
  <si>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</si>
  <si>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</si>
  <si>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</si>
  <si>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</si>
  <si>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</si>
  <si>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</si>
  <si>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</si>
  <si>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</si>
  <si>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</si>
  <si>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</si>
  <si>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</si>
  <si>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</si>
  <si>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</si>
  <si>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</si>
  <si>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</si>
  <si>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</si>
  <si>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</si>
  <si>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</si>
  <si>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</si>
  <si>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</si>
  <si>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</si>
  <si>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</si>
  <si>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</si>
  <si>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CalPeak Power - Vaca Dixon LLC</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</si>
  <si>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</si>
  <si>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</si>
  <si>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</si>
  <si>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</si>
  <si>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</si>
  <si>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</si>
  <si>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</si>
  <si>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</si>
  <si>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</si>
  <si>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</si>
  <si>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</si>
  <si>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</si>
  <si>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</si>
  <si>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</si>
  <si>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</si>
  <si>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</si>
  <si>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</si>
  <si>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</si>
  <si>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</si>
  <si>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</si>
  <si>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</si>
  <si>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</si>
  <si>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</si>
  <si>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</si>
  <si>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</si>
  <si>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</si>
  <si>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</si>
  <si>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</si>
  <si>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</si>
  <si>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</si>
  <si>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</si>
  <si>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DUTCH FLAT 2 PH</t>
  </si>
  <si>
    <t>DVLCYN_1_UNITS</t>
  </si>
  <si>
    <t>DEVIL CANYON HYDRO UNITS 1-4 AGGREGATE</t>
  </si>
  <si>
    <t>EGATE_7_NOCITY</t>
  </si>
  <si>
    <t>NORTH CITY UNIT (EASTGATE)</t>
  </si>
  <si>
    <t>ELCAJN_6_UNITA1</t>
  </si>
  <si>
    <t>CalPeak Power - El Cajon LLC</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</si>
  <si>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</si>
  <si>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</si>
  <si>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</si>
  <si>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</si>
  <si>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</si>
  <si>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</si>
  <si>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</si>
  <si>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</si>
  <si>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</si>
  <si>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</si>
  <si>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</si>
  <si>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</si>
  <si>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</si>
  <si>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</si>
  <si>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3</t>
  </si>
  <si>
    <t>EL SEGUNDO GEN STA. UNIT 3</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</si>
  <si>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</si>
  <si>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</si>
  <si>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</si>
  <si>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</si>
  <si>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</si>
  <si>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</si>
  <si>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</si>
  <si>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</si>
  <si>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</si>
  <si>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</si>
  <si>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</si>
  <si>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</si>
  <si>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</si>
  <si>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</si>
  <si>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</si>
  <si>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</si>
  <si>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</si>
  <si>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 Enterprise LLC</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</si>
  <si>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</si>
  <si>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</si>
  <si>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</si>
  <si>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</si>
  <si>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</si>
  <si>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</si>
  <si>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</si>
  <si>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</si>
  <si>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</si>
  <si>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</si>
  <si>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</si>
  <si>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</si>
  <si>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</si>
  <si>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</si>
  <si>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</si>
  <si>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</si>
  <si>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</si>
  <si>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</si>
  <si>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</si>
  <si>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FAYETT_1_UNIT</t>
  </si>
  <si>
    <t>ARCADIAN RENEWABLE POWER CORP</t>
  </si>
  <si>
    <t>FELLOW_7_QFUNTS</t>
  </si>
  <si>
    <t>Fellow QF Aggregate</t>
  </si>
  <si>
    <t>FLOWD2_2_FPLWND</t>
  </si>
  <si>
    <t>DIABLO WINDS</t>
  </si>
  <si>
    <t>FLOWD2_2_UNIT 1</t>
  </si>
  <si>
    <t>SMALL QF AGGREGATION - LIVERMORE</t>
  </si>
  <si>
    <t>FMEADO_6_HELLHL</t>
  </si>
  <si>
    <t>FMEADO_7_UNIT</t>
  </si>
  <si>
    <t>FRENCH MEADOWS HYDRO</t>
  </si>
  <si>
    <t>FORBST_7_UNIT 1</t>
  </si>
  <si>
    <t>FORBESTOWN HYDRO</t>
  </si>
  <si>
    <t>FORKBU_6_UNIT</t>
  </si>
  <si>
    <t>MIDWAY_1_QF</t>
  </si>
  <si>
    <t>SMALL QF AGGREGATION - BAKERSFIELD</t>
  </si>
  <si>
    <t>(P)</t>
  </si>
  <si>
    <t>(Q)</t>
  </si>
  <si>
    <t>(S)</t>
  </si>
  <si>
    <t>(T)</t>
  </si>
  <si>
    <t>(U)</t>
  </si>
  <si>
    <t>(V)</t>
  </si>
  <si>
    <t>(W)</t>
  </si>
  <si>
    <t>(R)</t>
  </si>
  <si>
    <t>Maximum Cumulative Contribution (MCC)
 Allowed (%)</t>
  </si>
  <si>
    <t xml:space="preserve"> Abbreviation</t>
  </si>
  <si>
    <t>Filing Month</t>
  </si>
  <si>
    <t>Countable 
Resource 
Adequacy 
Capacity 
by Bucket (MW)</t>
  </si>
  <si>
    <t>Minimum Cumulative Requirement (MCR) %</t>
  </si>
  <si>
    <t>Minimum Capacity Levels (MW)
(T) = (S) x (RAR)</t>
  </si>
  <si>
    <r>
      <t>(Short)</t>
    </r>
    <r>
      <rPr>
        <b/>
        <sz val="10"/>
        <rFont val="Arial"/>
        <family val="2"/>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</si>
  <si>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</si>
  <si>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</si>
  <si>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</si>
  <si>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</si>
  <si>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</si>
  <si>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</si>
  <si>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</si>
  <si>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</si>
  <si>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</si>
  <si>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</si>
  <si>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</si>
  <si>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</si>
  <si>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</si>
  <si>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Resource Types</t>
  </si>
  <si>
    <t>Summary Table 2, Total Claimed Resource Adequacy Capacity by Type of Capacity (MW)</t>
  </si>
  <si>
    <t>Resource Adequacy Capacity Relative to 115% of RAR</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</si>
  <si>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</si>
  <si>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</si>
  <si>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</si>
  <si>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</si>
  <si>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</si>
  <si>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</si>
  <si>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</si>
  <si>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</si>
  <si>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</si>
  <si>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</si>
  <si>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</si>
  <si>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</si>
  <si>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BULLRD_7_SAGNES</t>
  </si>
  <si>
    <t>SAINT AGNES MED. CTR</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</si>
  <si>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</si>
  <si>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</si>
  <si>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</si>
  <si>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</si>
  <si>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</si>
  <si>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</si>
  <si>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</si>
  <si>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</si>
  <si>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</si>
  <si>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</si>
  <si>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OAK L_7_EBMUD</t>
  </si>
  <si>
    <t>EAST BAY M.U.D. (OAKLAND)</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</si>
  <si>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</si>
  <si>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</si>
  <si>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</si>
  <si>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</si>
  <si>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</si>
  <si>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</si>
  <si>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</si>
  <si>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</si>
  <si>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</si>
  <si>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</si>
  <si>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</si>
  <si>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</si>
  <si>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</si>
  <si>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OROVILLE COGEN</t>
  </si>
  <si>
    <t>OTAY_6_PL1X2</t>
  </si>
  <si>
    <t>MMC Chula Vista Aggregate</t>
  </si>
  <si>
    <t>OTAY_6_UNITB1</t>
  </si>
  <si>
    <t>OTAY LANDFILL UNITS AGGREGATE</t>
  </si>
  <si>
    <t>OTAY_7_UNITC1</t>
  </si>
  <si>
    <t>Otay 3</t>
  </si>
  <si>
    <t>OXBOW_6_DRUM</t>
  </si>
  <si>
    <t>OXBOW HYDRO</t>
  </si>
  <si>
    <t>PACLUM_6_UNIT</t>
  </si>
  <si>
    <t>PACORO_6_UNIT</t>
  </si>
  <si>
    <t>PADUA_2_ONTARO</t>
  </si>
  <si>
    <t>PADUA_6_QF</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</si>
  <si>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</si>
  <si>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</si>
  <si>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</si>
  <si>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</si>
  <si>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</si>
  <si>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</si>
  <si>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</si>
  <si>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</si>
  <si>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</si>
  <si>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</si>
  <si>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</si>
  <si>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</si>
  <si>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</si>
  <si>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</si>
  <si>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</si>
  <si>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</si>
  <si>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</si>
  <si>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</si>
  <si>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</si>
  <si>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</si>
  <si>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</si>
  <si>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</si>
  <si>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</si>
  <si>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</si>
  <si>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</si>
  <si>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</si>
  <si>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</si>
  <si>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</si>
  <si>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</si>
  <si>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</si>
  <si>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</si>
  <si>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</si>
  <si>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</si>
  <si>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</si>
  <si>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</si>
  <si>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</si>
  <si>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</si>
  <si>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</si>
  <si>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</si>
  <si>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</si>
  <si>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</si>
  <si>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</si>
  <si>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</si>
  <si>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</si>
  <si>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</si>
  <si>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</si>
  <si>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CalPeak Power - Panoche LLC</t>
  </si>
  <si>
    <t>POEPH_7_UNIT 1</t>
  </si>
  <si>
    <t>POE HYDRO UNIT 1</t>
  </si>
  <si>
    <t>POEPH_7_UNIT 2</t>
  </si>
  <si>
    <t>POE HYDRO UNIT 2</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</si>
  <si>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</si>
  <si>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</si>
  <si>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</si>
  <si>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</si>
  <si>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</si>
  <si>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</si>
  <si>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</si>
  <si>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</si>
  <si>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</si>
  <si>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</si>
  <si>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</si>
  <si>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</si>
  <si>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</si>
  <si>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</si>
  <si>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</si>
  <si>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</si>
  <si>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</si>
  <si>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</si>
  <si>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</si>
  <si>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SDG&amp;E Service Area</t>
  </si>
  <si>
    <t>TOTAL DEMAND RESPONSE RESOURCES</t>
  </si>
  <si>
    <t>Capacity Effective Start Date (mm/dd/yyyy)</t>
  </si>
  <si>
    <t>Capacity Effective End Date (mm/dd/yyyy)</t>
  </si>
  <si>
    <t>RA Capacity (MW)</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</si>
  <si>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</si>
  <si>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</si>
  <si>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</si>
  <si>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</si>
  <si>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</si>
  <si>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</si>
  <si>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</si>
  <si>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</si>
  <si>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</si>
  <si>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</si>
  <si>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</si>
  <si>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</si>
  <si>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</si>
  <si>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</si>
  <si>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</si>
  <si>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GIANERA PEAKER UNIT 1</t>
  </si>
  <si>
    <t>CSCGNR_1_UNIT 2</t>
  </si>
  <si>
    <t>GIANERA PEAKER UNIT 2</t>
  </si>
  <si>
    <t>CSTRVL_7_PL1X2</t>
  </si>
  <si>
    <t>CSTRVL_7_QFUNTS</t>
  </si>
  <si>
    <t>Castroville QF Aggregate</t>
  </si>
  <si>
    <t>CTNWDP_1_QF</t>
  </si>
  <si>
    <t>SMALL QF AGGREGATION - BURNEY</t>
  </si>
  <si>
    <t>Instructions for System RA Reporting Template</t>
  </si>
  <si>
    <t>CHEVRON USA (CYMRIC)</t>
  </si>
  <si>
    <t>CHEVMN_2_UNITS</t>
  </si>
  <si>
    <t>CHEVRON U.S.A. UNITS 1 &amp; 2 AGGREGATE</t>
  </si>
  <si>
    <t>CHICPK_7_UNIT 1</t>
  </si>
  <si>
    <t>SYCAMORE LANDFILL</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</si>
  <si>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</si>
  <si>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</si>
  <si>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</si>
  <si>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</si>
  <si>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</si>
  <si>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</si>
  <si>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</si>
  <si>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</si>
  <si>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</si>
  <si>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</si>
  <si>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</si>
  <si>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</si>
  <si>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</si>
  <si>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</si>
  <si>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CLRKRD_6_COALCN</t>
  </si>
  <si>
    <t>COAL CANYON HYDRO</t>
  </si>
  <si>
    <t>CLRKRD_6_LIMESD</t>
  </si>
  <si>
    <t>Lime Saddle Hydro</t>
  </si>
  <si>
    <t>CLRMTK_1_QF</t>
  </si>
  <si>
    <t>SMALL QF AGGREGATION - OAKLAND</t>
  </si>
  <si>
    <t>CNTRVL_6_UNIT</t>
  </si>
  <si>
    <t>Centerville</t>
  </si>
  <si>
    <t>COCOPP_7_UNIT 6</t>
  </si>
  <si>
    <t>CONTRA COSTA UNIT 6</t>
  </si>
  <si>
    <t>COCOPP_7_UNIT 7</t>
  </si>
  <si>
    <t>CONTRA COSTA UNIT 7</t>
  </si>
  <si>
    <t>COLEMN_2_UNIT</t>
  </si>
  <si>
    <t>Coleman</t>
  </si>
  <si>
    <t>COLGA1_6_SHELLW</t>
  </si>
  <si>
    <t>COALINGA COGENERATION COMPANY</t>
  </si>
  <si>
    <t>COLGAT_7_UNIT 1</t>
  </si>
  <si>
    <t>COLGATE HYDRO UNIT 1</t>
  </si>
  <si>
    <t>COLGAT_7_UNIT 2</t>
  </si>
  <si>
    <t>COLGATE HYDRO UNIT 2</t>
  </si>
  <si>
    <t>COLPIN_6_COLLNS</t>
  </si>
  <si>
    <t>AEI MCRD STEAM TURBINE</t>
  </si>
  <si>
    <t>PTLOMA_6_NTCQF</t>
  </si>
  <si>
    <t xml:space="preserve">Worksheet A. CERTIFICATION FORM </t>
  </si>
  <si>
    <t xml:space="preserve">Worksheet III.  RESOURCES </t>
  </si>
  <si>
    <t>Certified By Authorized LSE Representative (Name):</t>
  </si>
  <si>
    <t>Contract Identifier</t>
  </si>
  <si>
    <t>Signature (sign the hard copy of filing):</t>
  </si>
  <si>
    <t>Address:</t>
  </si>
  <si>
    <t>Address 2:</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</si>
  <si>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</si>
  <si>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</si>
  <si>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</si>
  <si>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</si>
  <si>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</si>
  <si>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</si>
  <si>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</si>
  <si>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</si>
  <si>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</si>
  <si>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</si>
  <si>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</si>
  <si>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</si>
  <si>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</si>
  <si>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</si>
  <si>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</si>
  <si>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</si>
  <si>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</si>
  <si>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</si>
  <si>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</si>
  <si>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</si>
  <si>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</si>
  <si>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</si>
  <si>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</si>
  <si>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</si>
  <si>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</si>
  <si>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</si>
  <si>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</si>
  <si>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</si>
  <si>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</si>
  <si>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</si>
  <si>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</si>
  <si>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Riverview Energy Center (GP Antioch)</t>
  </si>
  <si>
    <t>RVSIDE_6_RERCU1</t>
  </si>
  <si>
    <t>Riverside Energy Res. Ctr Unit 1</t>
  </si>
  <si>
    <t>RVSIDE_6_RERCU2</t>
  </si>
  <si>
    <t>Riverside Energy Res. Ctr Unit 2</t>
  </si>
  <si>
    <t>RVSIDE_6_SPRING</t>
  </si>
  <si>
    <t>SPRINGS GENERATION PROJECT AGGREGATE</t>
  </si>
  <si>
    <t>SALIRV_2_UNIT</t>
  </si>
  <si>
    <t>SCE-TAC</t>
  </si>
  <si>
    <t>SDGE-TAC</t>
  </si>
  <si>
    <t>PGE-TAC</t>
  </si>
  <si>
    <t>SP26 into NP26</t>
  </si>
  <si>
    <t>NP26 into SP26</t>
  </si>
  <si>
    <t>SP26 Condition 2 RMR</t>
  </si>
  <si>
    <t>Zonal Total-Allocations</t>
  </si>
  <si>
    <t>Total Year Ahead System RAR</t>
  </si>
  <si>
    <t>Total Year Ahead System RAR:</t>
  </si>
  <si>
    <t>Zonal Location</t>
  </si>
  <si>
    <t>NP26</t>
  </si>
  <si>
    <t>SP26</t>
  </si>
  <si>
    <t>Zone</t>
  </si>
  <si>
    <t>Resources in zone</t>
  </si>
  <si>
    <t>Excess (or Deficiency) of Resources over RAR in zone</t>
  </si>
  <si>
    <t>Path 26 Import Allocation</t>
  </si>
  <si>
    <t>Direction of flow</t>
  </si>
  <si>
    <t>WISHON_6_UNITS</t>
  </si>
  <si>
    <t>Wishon/San Joaquin  #1-A AGGREGATE</t>
  </si>
  <si>
    <t>WLLWCR_6_CEDRFL</t>
  </si>
  <si>
    <t>CEDAR FLAT HYDRO QF AGGREGATION</t>
  </si>
  <si>
    <t>WNDMAS_2_UNIT 1</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</si>
  <si>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</si>
  <si>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</si>
  <si>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</si>
  <si>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</si>
  <si>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</si>
  <si>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</si>
  <si>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</si>
  <si>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</si>
  <si>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</si>
  <si>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</si>
  <si>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</si>
  <si>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</si>
  <si>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</si>
  <si>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</si>
  <si>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SDG&amp;E</t>
  </si>
  <si>
    <t>Total</t>
  </si>
  <si>
    <t>EE/DG Adjustment</t>
  </si>
  <si>
    <t>Pro rata adjustment to match CEC forecast within 1%</t>
  </si>
  <si>
    <t>Coincidence Adjustment</t>
  </si>
  <si>
    <t>SCE Service Area</t>
  </si>
  <si>
    <t>TOTAL</t>
  </si>
  <si>
    <t>PG&amp;E Service Area</t>
  </si>
  <si>
    <t>OTHER PG&amp;E AREAS</t>
  </si>
  <si>
    <t>NON-LCR</t>
  </si>
  <si>
    <t>Summary Table 8
Local Area True Ups</t>
  </si>
  <si>
    <t>SMALL QF AGGREGATION - VALLEJO/DINSMORE</t>
  </si>
  <si>
    <t>INDIGO_1_UNIT 1</t>
  </si>
  <si>
    <t>INDIGO PEAKER UNIT 1</t>
  </si>
  <si>
    <t>INDIGO_1_UNIT 2</t>
  </si>
  <si>
    <t>INDIGO PEAKER UNIT 2</t>
  </si>
  <si>
    <t>INDIGO_1_UNIT 3</t>
  </si>
  <si>
    <t>INDIGO PEAKER UNIT 3</t>
  </si>
  <si>
    <t>INDVLY_1_UNITS</t>
  </si>
  <si>
    <t>INDIAN VALLEY HYDRO</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</si>
  <si>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</si>
  <si>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</si>
  <si>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</si>
  <si>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</si>
  <si>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</si>
  <si>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</si>
  <si>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</si>
  <si>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</si>
  <si>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</si>
  <si>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</si>
  <si>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</si>
  <si>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</si>
  <si>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</si>
  <si>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</si>
  <si>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</si>
  <si>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</si>
  <si>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</si>
  <si>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</si>
  <si>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</si>
  <si>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</si>
  <si>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</si>
  <si>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</si>
  <si>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</si>
  <si>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</si>
  <si>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</si>
  <si>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</si>
  <si>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</si>
  <si>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</si>
  <si>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</si>
  <si>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</si>
  <si>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</si>
  <si>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</si>
  <si>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</si>
  <si>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HICKS_7_GUADLP</t>
  </si>
  <si>
    <t>GAS RECOVERY SYS. (GUADALUPE)</t>
  </si>
  <si>
    <t>HIDSRT_2_UNITS</t>
  </si>
  <si>
    <t>HIGH DESERT POWER PROJECT AGGREGATE</t>
  </si>
  <si>
    <t>HIGGNS_7_QFUNTS</t>
  </si>
  <si>
    <t>HINSON_6_CARBGN</t>
  </si>
  <si>
    <t>For directions to columns not listed here, please consult the General Instructions above.</t>
  </si>
  <si>
    <t>Projected Commercial Operation Date (mm/dd/yyyy)</t>
  </si>
  <si>
    <t>BERRY PETROLEUM COGEN 38</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</si>
  <si>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</si>
  <si>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</si>
  <si>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</si>
  <si>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</si>
  <si>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</si>
  <si>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</si>
  <si>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</si>
  <si>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</si>
  <si>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</si>
  <si>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</si>
  <si>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</si>
  <si>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US WIND POWER#3(J.W. RANCH)</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</si>
  <si>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</si>
  <si>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</si>
  <si>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</si>
  <si>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</si>
  <si>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</si>
  <si>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</si>
  <si>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</si>
  <si>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</si>
  <si>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</si>
  <si>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</si>
  <si>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</si>
  <si>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</si>
  <si>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</si>
  <si>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</si>
  <si>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</si>
  <si>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</si>
  <si>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</si>
  <si>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</si>
  <si>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t>HNTGBH_7_UNIT 3</t>
  </si>
  <si>
    <t>HUNTINGTON BEACH GEN STA. UNIT 3</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</si>
  <si>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</si>
  <si>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</si>
  <si>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</si>
  <si>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</si>
  <si>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</si>
  <si>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Zonal RAR - Year Ahead Zonal RA Obligation</t>
  </si>
  <si>
    <t>90% of Total RA obligation</t>
  </si>
  <si>
    <t>Worksheet B. Month Ahead RA SUMMARY</t>
  </si>
  <si>
    <t>Worksheet A. YEAR AHEAD RA SUMMARY</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</si>
  <si>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</si>
  <si>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</si>
  <si>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</si>
  <si>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</si>
  <si>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</si>
  <si>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</si>
  <si>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Email address to receive approval or rejection letter:</t>
  </si>
  <si>
    <t>Please check the boxes below as appropriate</t>
  </si>
  <si>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</si>
  <si>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</si>
  <si>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</si>
  <si>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</si>
  <si>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</si>
  <si>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</si>
  <si>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</si>
  <si>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</si>
  <si>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</si>
  <si>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</si>
  <si>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</si>
  <si>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</si>
  <si>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</si>
  <si>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</si>
  <si>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</si>
  <si>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</si>
  <si>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</si>
  <si>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SOUTH SAN JOAQUIN ID (WOODWARD)</t>
  </si>
  <si>
    <t>VOLTA_2_UNIT 1</t>
  </si>
  <si>
    <t>VOLTA HYDRO UNIT 1</t>
  </si>
  <si>
    <t>VOLTA_2_UNIT 2</t>
  </si>
  <si>
    <t>Volta Hydro Unit 2</t>
  </si>
  <si>
    <t>VOLTA_7_QFUNTS</t>
  </si>
  <si>
    <t>WADHAM_6_UNIT</t>
  </si>
  <si>
    <t>WADHAM ENERGY LTD. PART.</t>
  </si>
  <si>
    <t>WALNUT_6_HILLGEN</t>
  </si>
  <si>
    <t>L.A. COUNTY SANITATION DISTRICT</t>
  </si>
  <si>
    <t>WALNUT_7_WCOVCT</t>
  </si>
  <si>
    <t>WALNUT_7_WCOVST</t>
  </si>
  <si>
    <t>WARNE_2_UNIT</t>
  </si>
  <si>
    <t>WARNE HYDRO AGGREGATE</t>
  </si>
  <si>
    <t>WDFRDF_2_UNITS</t>
  </si>
  <si>
    <t>WDLEAF_7_UNIT 1</t>
  </si>
  <si>
    <t>WOODLEAF HYDRO</t>
  </si>
  <si>
    <t>WESTPT_2_UNIT</t>
  </si>
  <si>
    <t>West Point Hydro Plant</t>
  </si>
  <si>
    <t>GWF POWER SYSTEMS INC. #5</t>
  </si>
  <si>
    <t>GWFPWR_1_UNITS</t>
  </si>
  <si>
    <t>HEP PEAKER PLANT AGGREGATE</t>
  </si>
  <si>
    <t>Bucket 1</t>
  </si>
  <si>
    <t>Bucket 2</t>
  </si>
  <si>
    <t>Bucket 3</t>
  </si>
  <si>
    <t>Bucket 4</t>
  </si>
  <si>
    <t>3. Based on my knowledge, information, or belief, this filing does not contain any untrue statement of a material fact or omit to state a material fact necessary to make the statements made;</t>
  </si>
  <si>
    <t>Excess (or Deficiency) of Resources over Zonal RAR</t>
  </si>
  <si>
    <t>GEYSERS AIDLIN AGGREGATE</t>
  </si>
  <si>
    <t>Big Creek-Ventura</t>
  </si>
  <si>
    <t>CAISO System</t>
  </si>
  <si>
    <t>BANKPP_2_NSPIN</t>
  </si>
  <si>
    <t>GEYSERS BEAR CANYON AGGREGATE</t>
  </si>
  <si>
    <t>BIGCRK_2_EXESWD</t>
  </si>
  <si>
    <t>Feather River Energy Center, Unit #1</t>
  </si>
  <si>
    <t>BAKER STATION ASSOCIATES, LP HYDRO</t>
  </si>
  <si>
    <t>BRDSLD_2_SHILO2</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</si>
  <si>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</si>
  <si>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</si>
  <si>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</si>
  <si>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</si>
  <si>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</si>
  <si>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</si>
  <si>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</si>
  <si>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</si>
  <si>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</si>
  <si>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</si>
  <si>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</si>
  <si>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</si>
  <si>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</si>
  <si>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</si>
  <si>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</si>
  <si>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</si>
  <si>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DAI / OILDALE , INC.</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</si>
  <si>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</si>
  <si>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</si>
  <si>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</si>
  <si>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</si>
  <si>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</si>
  <si>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</si>
  <si>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</si>
  <si>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</si>
  <si>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</si>
  <si>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</si>
  <si>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</si>
  <si>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</si>
  <si>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</si>
  <si>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</si>
  <si>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</si>
  <si>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</si>
  <si>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</si>
  <si>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</si>
  <si>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</si>
  <si>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</si>
  <si>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</si>
  <si>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</si>
  <si>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</si>
  <si>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</si>
  <si>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</si>
  <si>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</si>
  <si>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</si>
  <si>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</si>
  <si>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BLCKBT_2_STONEY</t>
  </si>
  <si>
    <t>BLACK BUTTE HYDRO</t>
  </si>
  <si>
    <t>BLHVN_7_MENLOP</t>
  </si>
  <si>
    <t>Path 26 - N-S</t>
  </si>
  <si>
    <t>Path 26 - S-N</t>
  </si>
  <si>
    <t>SP26 CAM Capacity</t>
  </si>
  <si>
    <t>NP26 CAM Capacity</t>
  </si>
  <si>
    <t>GAS RECOVERY SYS. (MENLO PARK)</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</si>
  <si>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</si>
  <si>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</si>
  <si>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</si>
  <si>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</si>
  <si>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</si>
  <si>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</si>
  <si>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</si>
  <si>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</si>
  <si>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</si>
  <si>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</si>
  <si>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</si>
  <si>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</si>
  <si>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</si>
  <si>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SONGS_7_UNIT 2</t>
  </si>
  <si>
    <t>SAN ONOFRE NUCLEAR UNIT 2</t>
  </si>
  <si>
    <t>SONGS_7_UNIT 3</t>
  </si>
  <si>
    <t>SAN ONOFRE NUCLEAR UNIT 3</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</si>
  <si>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</si>
  <si>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</si>
  <si>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</si>
  <si>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</si>
  <si>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</si>
  <si>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</si>
  <si>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</si>
  <si>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</si>
  <si>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</si>
  <si>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</si>
  <si>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</si>
  <si>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</si>
  <si>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COSO ENERGY DEVELOPERS (BLM)</t>
  </si>
  <si>
    <t>BNNIEN_7_ALTAPH</t>
  </si>
  <si>
    <t>ALTA POWER HOUSE</t>
  </si>
  <si>
    <t>BOGUE_1_UNITA1</t>
  </si>
  <si>
    <t>BORDEN_2_QF</t>
  </si>
  <si>
    <t>SMALL QF AGGREGATION - MADERA</t>
  </si>
  <si>
    <t>BORDER_6_UNITA1</t>
  </si>
  <si>
    <t>CalPeak Power - Border LLC</t>
  </si>
  <si>
    <t>San Diego</t>
  </si>
  <si>
    <t>BOWMN_6_UNIT</t>
  </si>
  <si>
    <t>BOWMAN</t>
  </si>
  <si>
    <t>BRDGVL_7_BAKER</t>
  </si>
  <si>
    <t>Resources procured</t>
  </si>
  <si>
    <t>Excess (or Deficiency) of Resources over RAR in Local Area</t>
  </si>
  <si>
    <t>JRWOOD_1_UNIT 1</t>
  </si>
  <si>
    <t>SAN JOAQUIN POWER COMPANY</t>
  </si>
  <si>
    <t>JVENTR_2_QFUNTS</t>
  </si>
  <si>
    <t>TRES VAQUEROS WIND QF UNITS</t>
  </si>
  <si>
    <t>KALINA_2_UNIT 1</t>
  </si>
  <si>
    <t>ALTAMONT COGENERATION CORP.</t>
  </si>
  <si>
    <t>KANAKA_1_UNIT</t>
  </si>
  <si>
    <t>KANAKA</t>
  </si>
  <si>
    <t>KEARNY_7_KY1</t>
  </si>
  <si>
    <t>KEARNY GAS TURBINE UNIT 1</t>
  </si>
  <si>
    <t>KEARNY_7_KY2</t>
  </si>
  <si>
    <t>KEARNY GT2 AGGREGATE</t>
  </si>
  <si>
    <t>KEARNY_7_KY3</t>
  </si>
  <si>
    <t>KEARNY GT3 AGGREGATE</t>
  </si>
  <si>
    <t>KEKAWK_6_UNIT</t>
  </si>
  <si>
    <t>STS HYDROPOWER LTD. (KEKAWAKA)</t>
  </si>
  <si>
    <t>KELYRG_6_UNIT</t>
  </si>
  <si>
    <t>KELLY RIDGE HYDRO</t>
  </si>
  <si>
    <t>KERKH1_7_UNIT 1</t>
  </si>
  <si>
    <t>KERKHOFF PH 1 UNIT #1</t>
  </si>
  <si>
    <t>KERKH1_7_UNIT 2</t>
  </si>
  <si>
    <t>KERKHOFF PH 1 UNIT #2</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</si>
  <si>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</si>
  <si>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</si>
  <si>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</si>
  <si>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</si>
  <si>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</si>
  <si>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</si>
  <si>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</si>
  <si>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</si>
  <si>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</si>
  <si>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</si>
  <si>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</si>
  <si>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</si>
  <si>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</si>
  <si>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</si>
  <si>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</si>
  <si>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LUZ SOLAR PARTNERS 8-9 AGGREGATE</t>
  </si>
  <si>
    <t>KRNCNY_6_UNIT</t>
  </si>
  <si>
    <t>KRNOIL_7_TEXEXP</t>
  </si>
  <si>
    <t>LAFRES_6_QF</t>
  </si>
  <si>
    <t>LA FRESA QFS</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</si>
  <si>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</si>
  <si>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</si>
  <si>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</si>
  <si>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</si>
  <si>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</si>
  <si>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</si>
  <si>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</si>
  <si>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</si>
  <si>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</si>
  <si>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</si>
  <si>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</si>
  <si>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</si>
  <si>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</si>
  <si>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</si>
  <si>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</si>
  <si>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</si>
  <si>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</si>
  <si>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</si>
  <si>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</si>
  <si>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</si>
  <si>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</si>
  <si>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</si>
  <si>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</si>
  <si>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</si>
  <si>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</si>
  <si>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</si>
  <si>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</si>
  <si>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</si>
  <si>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</si>
  <si>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</si>
  <si>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Big Creek/Ventura</t>
  </si>
  <si>
    <t>ALMEGT_1_UNIT 1</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</si>
  <si>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</si>
  <si>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</si>
  <si>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</si>
  <si>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</si>
  <si>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</si>
  <si>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</si>
  <si>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</si>
  <si>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</si>
  <si>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</si>
  <si>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</si>
  <si>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</si>
  <si>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</si>
  <si>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</si>
  <si>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</si>
  <si>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</si>
  <si>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</si>
  <si>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</si>
  <si>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</si>
  <si>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</si>
  <si>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GATX/CALPINE COGEN-AGNEWS INC.</t>
  </si>
  <si>
    <t>CAPMAD_1_UNIT 1</t>
  </si>
  <si>
    <t>CAPCO MADERA Power Plant</t>
  </si>
  <si>
    <t>CARBOU_7_PL2X3</t>
  </si>
  <si>
    <t>CARIBOU PH 1 UNIT 2 &amp; 3 AGGREGATE</t>
  </si>
  <si>
    <t>CARBOU_7_PL4X5</t>
  </si>
  <si>
    <t>WISE HYDRO UNIT 2</t>
  </si>
  <si>
    <t>RHODIA INC. (RHONE-POULENC)</t>
  </si>
  <si>
    <t>STIGCT_2_LODI</t>
  </si>
  <si>
    <t>LODI STIG UNIT</t>
  </si>
  <si>
    <t>STNRES_1_UNIT</t>
  </si>
  <si>
    <t>STANISLAUS WASTE ENERGY CO.</t>
  </si>
  <si>
    <t>STOILS_1_UNITS</t>
  </si>
  <si>
    <t>CHEVRON RICHMOND REFINERY</t>
  </si>
  <si>
    <t>STOKCG_1_UNIT 1</t>
  </si>
  <si>
    <t>STOCKTON COGEN CO.</t>
  </si>
  <si>
    <t>Energy Division will continue to review the LSE filings against the most current NQC list active at the time of submission, so an LSE that enters incorrect information will still be subject to compliance review.  This mechanism is so the LSE can accommodate resources that come online in the middle of a quarter.</t>
  </si>
  <si>
    <r>
      <t>Contact Information --</t>
    </r>
    <r>
      <rPr>
        <sz val="12"/>
        <rFont val="Times New Roman"/>
        <family val="1"/>
      </rPr>
      <t xml:space="preserve"> Provide this information to facilitate review of the filing.</t>
    </r>
  </si>
  <si>
    <t>Claimed resource plus countable from prior bucket  (MW)
(K) = (L) + Total of Table 2</t>
  </si>
  <si>
    <r>
      <t>Program Operator –</t>
    </r>
    <r>
      <rPr>
        <sz val="12"/>
        <rFont val="Times New Roman"/>
        <family val="1"/>
      </rPr>
      <t xml:space="preserve"> The entity that will physically dispatch the program.</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</si>
  <si>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</si>
  <si>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</si>
  <si>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</si>
  <si>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</si>
  <si>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</si>
  <si>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</si>
  <si>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</si>
  <si>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</si>
  <si>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</si>
  <si>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</si>
  <si>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MIRLOM_2_TEMESC</t>
  </si>
  <si>
    <t>MWD Temescal Hydroelectric Recovery Plan</t>
  </si>
  <si>
    <t>MOJAVE_1_SIPHON</t>
  </si>
  <si>
    <t>MOJAVE SIPHON POWER PLANT</t>
  </si>
  <si>
    <t>OGDEN POWER PACIFIC, INC.(MT LASSEN)</t>
  </si>
  <si>
    <t>OGDEN POWER PACIFIC, INC. (BURNEY)</t>
  </si>
  <si>
    <t>OCCIDENTAL OF ELK HILLS, INC.</t>
  </si>
  <si>
    <t>GALE_1_SEGS1</t>
  </si>
  <si>
    <t>GARNET_1_UNITS</t>
  </si>
  <si>
    <r>
      <t xml:space="preserve">Total Monthly Authorized Hours of Operation- </t>
    </r>
    <r>
      <rPr>
        <sz val="12"/>
        <rFont val="Times New Roman"/>
        <family val="1"/>
      </rPr>
      <t>Report the program's monthly authorized hours of operation.</t>
    </r>
  </si>
  <si>
    <t>Worksheet Demand Response RESOURCES:</t>
  </si>
  <si>
    <t>Summary Table 6
Necessary Flows across into NP26 and SP26</t>
  </si>
  <si>
    <t>Summary Table 6, Necessary Flows into NP26 and SP26</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</si>
  <si>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</si>
  <si>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</si>
  <si>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Title:</t>
  </si>
  <si>
    <t>Date:</t>
  </si>
  <si>
    <t>Resource Adequacy Capacity (MW)</t>
  </si>
  <si>
    <t>Program Name</t>
  </si>
  <si>
    <t>Program Operator</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</si>
  <si>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</si>
  <si>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</si>
  <si>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</si>
  <si>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</si>
  <si>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</si>
  <si>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</si>
  <si>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</si>
  <si>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DOUBLE "C" LIMITED</t>
  </si>
  <si>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</si>
  <si>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</si>
  <si>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</si>
  <si>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</si>
  <si>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</si>
  <si>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</si>
  <si>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</si>
  <si>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</si>
  <si>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</si>
  <si>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</si>
  <si>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</si>
  <si>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</si>
  <si>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</si>
  <si>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</si>
  <si>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</si>
  <si>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PE - KES KINGSBURG,LLC</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</si>
  <si>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</si>
  <si>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</si>
  <si>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</si>
  <si>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</si>
  <si>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</si>
  <si>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</si>
  <si>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</si>
  <si>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</si>
  <si>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</si>
  <si>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</si>
  <si>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</si>
  <si>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</si>
  <si>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</si>
  <si>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</si>
  <si>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</si>
  <si>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</si>
  <si>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</si>
  <si>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</si>
  <si>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</si>
  <si>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</si>
  <si>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</si>
  <si>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</si>
  <si>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</si>
  <si>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Mountainview Gen Sta. Unit 4</t>
  </si>
  <si>
    <t>SBERDO_2_QF</t>
  </si>
  <si>
    <t>SAN BERADINO QFS</t>
  </si>
  <si>
    <t>SBERDO_2_SNTANA</t>
  </si>
  <si>
    <t>SANTA ANA PSP</t>
  </si>
  <si>
    <t>SBERDO_6_MILLCK</t>
  </si>
  <si>
    <t>MILL CREEK PSP</t>
  </si>
  <si>
    <t>SCHLTE_1_UNITA1</t>
  </si>
  <si>
    <t>Tracy Unit 1 Peaking Project</t>
  </si>
  <si>
    <t>SCHLTE_1_UNITA2</t>
  </si>
  <si>
    <t>Tracy Unit 2 Peaking Project</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</si>
  <si>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</si>
  <si>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</si>
  <si>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</si>
  <si>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</si>
  <si>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</si>
  <si>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</si>
  <si>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</si>
  <si>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</si>
  <si>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</si>
  <si>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</si>
  <si>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</si>
  <si>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</si>
  <si>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</si>
  <si>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SMARQF_1_UNIT 1</t>
  </si>
  <si>
    <t>SMPAND_7_UNIT</t>
  </si>
  <si>
    <t>WHEELABRATOR LASSEN INC.</t>
  </si>
  <si>
    <t>SMPRIP_1_SMPSON</t>
  </si>
  <si>
    <t>SAN MARCOS LANDFILL BIO-GAS</t>
  </si>
  <si>
    <t>SMUDGO_7_UNIT 1</t>
  </si>
  <si>
    <t>SONOMA POWER PLANT</t>
  </si>
  <si>
    <t>MOSSLD_7_UNIT 6</t>
  </si>
  <si>
    <t>MOSS LANDING UNIT 6</t>
  </si>
  <si>
    <t>MOSSLD_7_UNIT 7</t>
  </si>
  <si>
    <t>MOSS LANDING UNIT 7</t>
  </si>
  <si>
    <t>MRCHNT_2_MELDYN</t>
  </si>
  <si>
    <t>MRGT_6_MMAREF</t>
  </si>
  <si>
    <t>Miramar Energy Facility</t>
  </si>
  <si>
    <t>MRGT_7_UNITS</t>
  </si>
  <si>
    <t>MIRAMAR COMBUSTION TURBINE AGGREGATE</t>
  </si>
  <si>
    <t>MSHGTS_6_MMARLF</t>
  </si>
  <si>
    <t>MIRAMAR LANDFILL</t>
  </si>
  <si>
    <t>MSSION_2_QF</t>
  </si>
  <si>
    <t>SMALL QF AGGREGATION - SAN DIEGO</t>
  </si>
  <si>
    <t>MTNLAS_6_UNIT</t>
  </si>
  <si>
    <t>MTNPOS_1_UNIT</t>
  </si>
  <si>
    <t>MT.POSO COGENERATION CO.</t>
  </si>
  <si>
    <t>MTNPWR_7_BURNEY</t>
  </si>
  <si>
    <t>MTWIND_1_UNIT 1</t>
  </si>
  <si>
    <t>Mountain View Power Project I</t>
  </si>
  <si>
    <t>MTWIND_1_UNIT 2</t>
  </si>
  <si>
    <t>Mountain View Power Project II</t>
  </si>
  <si>
    <t>MTWIND_1_UNIT 3</t>
  </si>
  <si>
    <t>Greater Bay Area</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</si>
  <si>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</si>
  <si>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</si>
  <si>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</si>
  <si>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</si>
  <si>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</si>
  <si>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</si>
  <si>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</si>
  <si>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</si>
  <si>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</si>
  <si>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</si>
  <si>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</si>
  <si>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</si>
  <si>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</si>
  <si>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</si>
  <si>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</si>
  <si>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</si>
  <si>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</si>
  <si>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</si>
  <si>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</si>
  <si>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</si>
  <si>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</si>
  <si>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</si>
  <si>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</si>
  <si>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</si>
  <si>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</si>
  <si>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</si>
  <si>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</si>
  <si>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</si>
  <si>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</si>
  <si>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</si>
  <si>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</si>
  <si>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</si>
  <si>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</si>
  <si>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</si>
  <si>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</si>
  <si>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</si>
  <si>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RICHMN_7_BAYENV</t>
  </si>
  <si>
    <t>BAY ENVIRONMENTAL (NOVE POWER)</t>
  </si>
  <si>
    <t>RIOBRV_6_UNIT 1</t>
  </si>
  <si>
    <t>RIOOSO_1_QF</t>
  </si>
  <si>
    <t>SMALL QF AGGREGATION - GRASS VALLEY</t>
  </si>
  <si>
    <t>ROLLIN_6_UNIT</t>
  </si>
  <si>
    <t>ROLLINS HYDRO</t>
  </si>
  <si>
    <t>CROKET_7_UNIT</t>
  </si>
  <si>
    <t>CROCKETT COGEN</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</si>
  <si>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</si>
  <si>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</si>
  <si>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</si>
  <si>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</si>
  <si>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</si>
  <si>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</si>
  <si>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This table takes the Necessary Flows determined in Summary Table 6 and compares them to the LSE's allocation for Path 26 capacity, either flowing north or south.  The summary table draws the appropriate Path 26 Allocation from the LSE Allocations page and compares allocations versus necessary flows and determines whether the LSE has overused their allocation.  Compliance on this table is shown in Column D of Summary Table 7; compliance is shown via a blue '0', while non compliance is a positive number in red.</t>
  </si>
  <si>
    <t>Local RAR - CAM/ RMRC1+2/ DR capacity (MW)</t>
  </si>
  <si>
    <t>BLYTHE_1_SOLAR1</t>
  </si>
  <si>
    <t>Blythe Solar 1 Project</t>
  </si>
  <si>
    <t>CHINO_2_SOLAR</t>
  </si>
  <si>
    <t>Chino RT Solar 1</t>
  </si>
  <si>
    <t>ELCAJN_6_LM6K</t>
  </si>
  <si>
    <t>ETIWND_2_SOLAR</t>
  </si>
  <si>
    <t>FONTANA RT SOLAR</t>
  </si>
  <si>
    <t>FLOWD1_6_ALTPP1</t>
  </si>
  <si>
    <t>ALTAMONT POWER LLC (PARTNERS 1)</t>
  </si>
  <si>
    <t>JAKVAL_2_IONE</t>
  </si>
  <si>
    <t>JACKSON VALLEY ENERG PTNRS (IONE)</t>
  </si>
  <si>
    <t>LAPAC_6_UNIT</t>
  </si>
  <si>
    <t>LOUISIANA PACIFIC SAMOA</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</si>
  <si>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</si>
  <si>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</si>
  <si>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</si>
  <si>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</si>
  <si>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</si>
  <si>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</si>
  <si>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</si>
  <si>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</si>
  <si>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</si>
  <si>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</si>
  <si>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</si>
  <si>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</si>
  <si>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</si>
  <si>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</si>
  <si>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</si>
  <si>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Berry Petroleum Placerita</t>
  </si>
  <si>
    <t>USWNDR_2_SMUD</t>
  </si>
  <si>
    <t>SOLANO WIND FARM</t>
  </si>
  <si>
    <t>Month</t>
  </si>
  <si>
    <t>PGE</t>
  </si>
  <si>
    <t>Table 5- Incremental Local Area LCR Allocations (MW)</t>
  </si>
  <si>
    <t>Local Area - incremental - Please consult instructions</t>
  </si>
  <si>
    <t>Final Load Forecast for RA Compliance</t>
  </si>
  <si>
    <t>BUCKBL_2_PL1X3</t>
  </si>
  <si>
    <t>OGROVE_6_PL1X2</t>
  </si>
  <si>
    <t>VACADX_1_SOLAR</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</si>
  <si>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</si>
  <si>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</si>
  <si>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</si>
  <si>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</si>
  <si>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</si>
  <si>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</si>
  <si>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</si>
  <si>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</si>
  <si>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</si>
  <si>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</si>
  <si>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SIERRA_1_UNITS</t>
  </si>
  <si>
    <t>HIGH SIERRA LIMITED</t>
  </si>
  <si>
    <t>SIERRA PACIFIC IND. (BURNEY)</t>
  </si>
  <si>
    <t>SIERRA PACIFIC IND. (LINCOLN)</t>
  </si>
  <si>
    <t>SIERRA PACIFIC IND. (ANDERSON)</t>
  </si>
  <si>
    <t>SIERRA PACIFIC IND. (SONORA)</t>
  </si>
  <si>
    <t>SIERRA PACIFIC IND. (QUINCY)</t>
  </si>
  <si>
    <t>RIO BRAVO FRESNO (AKA ULTRAPOWER)</t>
  </si>
  <si>
    <t>VEDDER_1_SEKERN</t>
  </si>
  <si>
    <t>TEXACO EXPLORATION &amp; PROD (SE KERN RIVER</t>
  </si>
  <si>
    <t>VESTAL_2_KERN</t>
  </si>
  <si>
    <t>KERN RIVER PH 3 UNITS 1 &amp; 2 AGGREGATE</t>
  </si>
  <si>
    <t>SIERRA POWER CORPORATION</t>
  </si>
  <si>
    <r>
      <t xml:space="preserve">Scheduling Resource ID or CAISO Congestion Zone </t>
    </r>
    <r>
      <rPr>
        <sz val="12"/>
        <rFont val="Times New Roman"/>
        <family val="1"/>
      </rPr>
      <t>– The Scheduling ID for the resource or the congestion zone where the capacity will be delivered.  If capacity can be delivered in all CAISO congestion zones, use “CAISO” as the input.</t>
    </r>
  </si>
  <si>
    <t>This table takes the LSEs Incremental Local Area LCR Allocations (reported in table 5 of the LSE Allocation tab) and sums them with the LSE's existing Local RA obligation.  Then this Summary Table compares the new Local RA obligation against the local resources reported on the Phys Res page.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</si>
  <si>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</si>
  <si>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</si>
  <si>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</si>
  <si>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</si>
  <si>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Worksheet I.Physical Resources in ISO Control Area and Import RA resources from outside ISO control Area</t>
  </si>
  <si>
    <t>DR. Dispatchable Demand Response Resources not part of the DR Allocation</t>
  </si>
  <si>
    <t>Draft</t>
  </si>
  <si>
    <t>I. Physical Resources in ISO Control Area and Import RA resources from outside ISO Control Area</t>
  </si>
  <si>
    <t>ALTA4A_2_CPCW1</t>
  </si>
  <si>
    <t>Alta Wind I, LLC</t>
  </si>
  <si>
    <t>ALTA4B_2_CPCW2</t>
  </si>
  <si>
    <t>Alta Wind II, LLC</t>
  </si>
  <si>
    <t>ALTA4B_2_CPCW3</t>
  </si>
  <si>
    <t>Alta Wind III, LLC</t>
  </si>
  <si>
    <t>ALTA3A_2_CPCE4</t>
  </si>
  <si>
    <t>Alta Wind IV, LLC</t>
  </si>
  <si>
    <t>ALTA3A_2_CPCE5</t>
  </si>
  <si>
    <t>Alta Wind V, LLC</t>
  </si>
  <si>
    <t>ANAHM_2_CANYN3</t>
  </si>
  <si>
    <t>Canyon Power Project Unit 3</t>
  </si>
  <si>
    <t>ANAHM_2_CANYN4</t>
  </si>
  <si>
    <t>Canyon Power Project Unit 4</t>
  </si>
  <si>
    <t>Barre Peaker</t>
  </si>
  <si>
    <t>BLULKE_6_BLUELK</t>
  </si>
  <si>
    <t>Blue Lake Power</t>
  </si>
  <si>
    <t>BRDSLD_2_MTZUMA</t>
  </si>
  <si>
    <t>FPL Energy Montezuma Wind</t>
  </si>
  <si>
    <t>Blythe Energy Center</t>
  </si>
  <si>
    <t>Center Peaker</t>
  </si>
  <si>
    <t>CHILLS_1_SYCENG</t>
  </si>
  <si>
    <t>COLUSA_2_PL1X3</t>
  </si>
  <si>
    <t>Colusa Generating Station</t>
  </si>
  <si>
    <t>COPMTN_2_SOLAR1</t>
  </si>
  <si>
    <t>El Cajon Energy Center</t>
  </si>
  <si>
    <t>Grapeland Peaker</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</si>
  <si>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</si>
  <si>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</si>
  <si>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</si>
  <si>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</si>
  <si>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</si>
  <si>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</si>
  <si>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</si>
  <si>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</si>
  <si>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</si>
  <si>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</si>
  <si>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</si>
  <si>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</si>
  <si>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</si>
  <si>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</si>
  <si>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Big Valley Power</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</si>
  <si>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</si>
  <si>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</si>
  <si>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</si>
  <si>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</si>
  <si>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</si>
  <si>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</si>
  <si>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</si>
  <si>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</si>
  <si>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</si>
  <si>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</si>
  <si>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</si>
  <si>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</si>
  <si>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</si>
  <si>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</si>
  <si>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</si>
  <si>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</si>
  <si>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</si>
  <si>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</si>
  <si>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</si>
  <si>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</si>
  <si>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</si>
  <si>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</si>
  <si>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</si>
  <si>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</si>
  <si>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</si>
  <si>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Import</t>
  </si>
  <si>
    <t xml:space="preserve"> RMR &amp; CAM Allocations</t>
  </si>
  <si>
    <t>RMR+CAM</t>
  </si>
  <si>
    <t>RMR, and CAM Allocations</t>
  </si>
  <si>
    <t xml:space="preserve"> Bucket 2</t>
  </si>
  <si>
    <t xml:space="preserve"> Bucket DR</t>
  </si>
  <si>
    <t xml:space="preserve"> Bucket 3</t>
  </si>
  <si>
    <t xml:space="preserve"> Bucket 4</t>
  </si>
  <si>
    <t>Bucket DR</t>
  </si>
  <si>
    <t xml:space="preserve">Buckets DR, 1 </t>
  </si>
  <si>
    <t>Buckets DR, 1 , 2</t>
  </si>
  <si>
    <t>Buckets DR, 1 , 2, 3</t>
  </si>
  <si>
    <t>Buckets DR, 1 , 2, 3, 4</t>
  </si>
  <si>
    <t>Buckets  3,4</t>
  </si>
  <si>
    <t xml:space="preserve">Buckets  4, 3, 2  </t>
  </si>
  <si>
    <t xml:space="preserve"> Buckets  4, 3, 2, 1</t>
  </si>
  <si>
    <t xml:space="preserve"> Buckets  4, 3, 2, 1, DR</t>
  </si>
  <si>
    <t>Bucket designation</t>
  </si>
  <si>
    <t>Total RA Capcity</t>
  </si>
  <si>
    <t>Bucket Designation</t>
  </si>
  <si>
    <t>Table 4: Peak Demand Adjustments to account for Load Migration during 2013 (MW) - please see instructions</t>
  </si>
  <si>
    <t>II.   Resources Under Construction</t>
  </si>
  <si>
    <t xml:space="preserve">Worksheet Tab Name = II_Construc  </t>
  </si>
  <si>
    <t>Worksheet Tab Name = III_Demand_Response</t>
  </si>
  <si>
    <t>III.    Demand Response: DR Capacity</t>
  </si>
  <si>
    <t xml:space="preserve"> Bucket 2:  160 hours   (5x 8)</t>
  </si>
  <si>
    <t xml:space="preserve">  Bucket 3:  384 hours  (6x16)</t>
  </si>
  <si>
    <t>Bucket 4:  contracts that have unrestricted hours of operation  (7 x 24)</t>
  </si>
  <si>
    <r>
      <rPr>
        <b/>
        <sz val="12"/>
        <rFont val="Times New Roman"/>
        <family val="1"/>
      </rPr>
      <t xml:space="preserve">Export Resource - </t>
    </r>
    <r>
      <rPr>
        <sz val="12"/>
        <rFont val="Times New Roman"/>
        <family val="1"/>
      </rPr>
      <t xml:space="preserve">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  </t>
    </r>
  </si>
  <si>
    <r>
      <t>Bucket designation - Please enter the bucket the resource falls into using the resource bucket table below. The bucket designation is</t>
    </r>
    <r>
      <rPr>
        <sz val="12"/>
        <rFont val="Times New Roman"/>
        <family val="1"/>
      </rPr>
      <t xml:space="preserve"> based on physical or contractual operating limitations defined below.  This field is a drop down menu that restricts you from entering in anything other than Bucket 1-4.  The DR bucket designation is its own tab.</t>
    </r>
  </si>
  <si>
    <t>Worksheet II: Resources Under Construction</t>
  </si>
  <si>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</si>
  <si>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</si>
  <si>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Maximum Hours of operation</t>
  </si>
  <si>
    <t>Contract RA Capacity (MW)</t>
  </si>
  <si>
    <t>Non-LCR</t>
  </si>
  <si>
    <t>IOU</t>
  </si>
  <si>
    <t>RA contracted for compliance month (MW)</t>
  </si>
  <si>
    <t>Bucket</t>
  </si>
  <si>
    <t>RESOURCE_ID</t>
  </si>
  <si>
    <t>AREA_NAME</t>
  </si>
  <si>
    <t>Generator Name</t>
  </si>
  <si>
    <t>ALTA3A_2_CPCE8</t>
  </si>
  <si>
    <t>CPC East - Alta Wind 8</t>
  </si>
  <si>
    <t>ALTA4B_2_CPCW6</t>
  </si>
  <si>
    <t>CPC West - Alta Wind 6</t>
  </si>
  <si>
    <t>ANAHM_2_CANYN1</t>
  </si>
  <si>
    <t>Canyon Power Project Unit 1</t>
  </si>
  <si>
    <t>ANAHM_2_CANYN2</t>
  </si>
  <si>
    <t>Canyon Power Project Unit 2</t>
  </si>
  <si>
    <t>APLHIL_1_SLABCK</t>
  </si>
  <si>
    <t>SLAB CREEK HYDRO</t>
  </si>
  <si>
    <t>AVENAL_6_AVPARK</t>
  </si>
  <si>
    <t>Avenal Park Solar Project</t>
  </si>
  <si>
    <t>AVENAL_6_SANDDG</t>
  </si>
  <si>
    <t>Sand Drag Solar Project</t>
  </si>
  <si>
    <t>AVENAL_6_SUNCTY</t>
  </si>
  <si>
    <t>Sun City Solar Project</t>
  </si>
  <si>
    <t>BLAST_1_WIND</t>
  </si>
  <si>
    <t>Mountain View IV Wind</t>
  </si>
  <si>
    <t>San Diego-IV</t>
  </si>
  <si>
    <t>CAMCHE_1_PL1X3</t>
  </si>
  <si>
    <t>CAMANCHE UNITS  1, 2 &amp;  3 AGGREGATE</t>
  </si>
  <si>
    <t>CAMPFW_7_FARWST</t>
  </si>
  <si>
    <t>CAMP FAR WEST HYDRO</t>
  </si>
  <si>
    <t>CHILLS_1_SYCLFL</t>
  </si>
  <si>
    <t>COPMTN_2_CM10</t>
  </si>
  <si>
    <t>Copper Mountain 10 (aka El Dorado Solar)</t>
  </si>
  <si>
    <t xml:space="preserve">Copper Mountain Solar 1 </t>
  </si>
  <si>
    <t>FROGTN_7_UTICA</t>
  </si>
  <si>
    <t>GRSCRK_6_BGCKWW</t>
  </si>
  <si>
    <t>BIG CREEK WATER WORKS - CEDAR FLAT</t>
  </si>
  <si>
    <t>HIGGNS_1_COMBIE</t>
  </si>
  <si>
    <t>Combie South</t>
  </si>
  <si>
    <t>HILAND_7_YOLOWD</t>
  </si>
  <si>
    <t>CLEAR LAKE UNIT 1</t>
  </si>
  <si>
    <t>MIRLOM_2_ONTARO</t>
  </si>
  <si>
    <t>Ontario RT Solar</t>
  </si>
  <si>
    <t>El Dorado CC (aka Desert Star)</t>
  </si>
  <si>
    <t>Rio Bravo Hydro (Co-gen)</t>
  </si>
  <si>
    <t>SBERDO_2_REDLND</t>
  </si>
  <si>
    <t>Redlands RT Solar</t>
  </si>
  <si>
    <t>SCHNDR_1_FIVPTS</t>
  </si>
  <si>
    <t>Five Points Solar Station</t>
  </si>
  <si>
    <t>SCHNDR_1_WSTSDE</t>
  </si>
  <si>
    <t>Westside Solar Station</t>
  </si>
  <si>
    <t>SMRCOS_6_UNIT 1</t>
  </si>
  <si>
    <t>STROUD_6_SOLAR</t>
  </si>
  <si>
    <t>Stroud Solar Station</t>
  </si>
  <si>
    <t>VISTA_2_RIALTO</t>
  </si>
  <si>
    <t>Rialto RT Solar</t>
  </si>
  <si>
    <t>WNDSTR_2_WIND</t>
  </si>
  <si>
    <t>Windstar</t>
  </si>
  <si>
    <t xml:space="preserve">SB 695 allowed the reopening of Direct Access beginning in April 2011.  In order to ensure that local RA obligations are met when load migrates between LSEs, D.10-12-038 adopted a local true up methodology.  Please refer to D.10-12-038 or the 2013 RA Guide for directions on this process.  </t>
  </si>
  <si>
    <t>Local RA August value (MW)</t>
  </si>
  <si>
    <t>Worksheet for ISO information</t>
  </si>
  <si>
    <t>Resource Capacity Contract Number</t>
  </si>
  <si>
    <t>Resource ID in CAISO Master File</t>
  </si>
  <si>
    <t>RA Capacity Effective Start Date (mm/dd/yyyy hh:mm:ss)</t>
  </si>
  <si>
    <t>RA Capacity Effective End Date (mm/dd/yyyy hh:mm:ss)</t>
  </si>
  <si>
    <t>Rank preference for non-designated RA capacity</t>
  </si>
  <si>
    <t>AIY876</t>
  </si>
  <si>
    <t>PCG2_MALIN500_I_F_CIEI11</t>
  </si>
  <si>
    <t>33W001</t>
  </si>
  <si>
    <t>PCG2_MALIN500_I_F_PSE102</t>
  </si>
  <si>
    <t>33W002</t>
  </si>
  <si>
    <t>33W003</t>
  </si>
  <si>
    <t>33W004</t>
  </si>
  <si>
    <t>AIY975</t>
  </si>
  <si>
    <t>PCG2_MALIN500_I_F_BPA111</t>
  </si>
  <si>
    <t>ABC</t>
  </si>
  <si>
    <t>DEF</t>
  </si>
  <si>
    <t>Compliance Status
"Compliant" when Local RA - DR, RMR, CAM for that area is less than Total Procurement in that Area</t>
  </si>
  <si>
    <t>RA System contracted for compliance month (MW)</t>
  </si>
  <si>
    <t>Local RA</t>
  </si>
  <si>
    <t xml:space="preserve">Local RA </t>
  </si>
  <si>
    <t>PLS</t>
  </si>
  <si>
    <t xml:space="preserve">I_Phys_Res_Import_Res </t>
  </si>
  <si>
    <t xml:space="preserve">III_Demand_Response </t>
  </si>
  <si>
    <t>I_Phys_Res_Import_Res</t>
  </si>
  <si>
    <t>II_Construc</t>
  </si>
  <si>
    <t>III_Demand_Response</t>
  </si>
  <si>
    <t>Peak Demand for Month of Calendar 2013 (MW)</t>
  </si>
  <si>
    <t>Coincident Peak Demand</t>
  </si>
  <si>
    <t xml:space="preserve">CEC Coincident Peak Estimate for Comparison </t>
  </si>
  <si>
    <t xml:space="preserve">Table 1: Results of Energy Commission Review and Adjustment to the 2013 Year-Ahead Load Forecast of </t>
  </si>
  <si>
    <t>CEC Adjustment - for difference in Service Area forecasts</t>
  </si>
  <si>
    <t>LSE Name</t>
  </si>
  <si>
    <t>Table 3 - Other Allocations (MW) LSE Name</t>
  </si>
  <si>
    <t>Table 2: 2013 Demand Response Resources LSE Name</t>
  </si>
  <si>
    <t>Zonal RAR (Peak demand * 115%)</t>
  </si>
  <si>
    <t xml:space="preserve">Zonal RAR [90%*(Peak demand *115%)] </t>
  </si>
  <si>
    <t>Buckets  4, 3</t>
  </si>
  <si>
    <t>yes</t>
  </si>
  <si>
    <t>Hours of operation</t>
  </si>
  <si>
    <t>Non-Designated RA capacity</t>
  </si>
  <si>
    <t>A.   Overview</t>
  </si>
  <si>
    <t>This template ensures that each LSE owns or contracts for sufficient RA capacity to meet its Resource Adequacy Requirement (RAR).  This constitutes the System and Local RAR year ahead and month ahead filing template for the 2013 compliance year.  Please also consult the 2013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2011 RA  compliance year, and LSEs are encouraged to read the 2013 RA Guide for an explanation of the changes made to conform to D.11-06-022 and D.12-06-025.  The Physical Resource worksheet and Import Resource worksheet have been combined to facilitate data capture and analysis.  No changes have been made to the rules governing those pages, but LSEs are now to enter all information in one place.</t>
  </si>
  <si>
    <t xml:space="preserve">The Year Ahead and Month Ahead Summary Tabs of the RA Template are  completely automated; year ahead and month ahead information RA Requirement info is drawn from the LSE allocations tab;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t>
  </si>
  <si>
    <t xml:space="preserve">The template requires each LSE to identify the specific resources that will supply capacity to meet its own RAR.  For compliance purposes, an LSE may count capacity toward its System RAR obligation in each of the five resource categories or buckets up to the “Maximum Cumulative Countable Capacity Levels” shown in Summary Table 3, Column J.   This Maximum Cumulative Capacity is based on the 115% System RAR, not the 90% year-ahead total.  The Physical Resource Page and the Import pages have been combined into one sheet, and some columns have been rearranged to facilitate data capture.  </t>
  </si>
  <si>
    <t>Summary Table 8 Local RAR by Local Area</t>
  </si>
  <si>
    <t xml:space="preserve">Please note - there is space in Cell H1 on the Physical Resource Worksheet I for the LSE to enter a password for future RA Filings.  </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</si>
  <si>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Please list </t>
    </r>
    <r>
      <rPr>
        <b/>
        <i/>
        <sz val="12"/>
        <rFont val="Times New Roman"/>
        <family val="1"/>
      </rPr>
      <t xml:space="preserve">unit specific </t>
    </r>
    <r>
      <rPr>
        <b/>
        <sz val="12"/>
        <rFont val="Times New Roman"/>
        <family val="1"/>
      </rPr>
      <t>DWR</t>
    </r>
    <r>
      <rPr>
        <sz val="12"/>
        <rFont val="Times New Roman"/>
        <family val="1"/>
      </rPr>
      <t xml:space="preserve"> contracts on the Physical Resource Page and select the Scheduling Resource ID for each DWR unit.  For Import Resources, please determine the appropriate CAISO Import Resource ID for the import contract.  This number is given to the resource SC by the CAISO.  This new Import Resource ID is new for MRTU, and allows for greater transparency and tracking of import resources.  If this ID is incorrect, the file will be returned for correction.  If a new resource reaches COD after the final 2013 template has been published, please add the specific resource to the bottom of the resource list on the ID and Areas tab. Include the local area and the zone the resource is in.</t>
    </r>
  </si>
  <si>
    <t xml:space="preserve">For the purposes of this template, figures are to be input to the one-tenth of a MW level of precision.  Please enter all figures to one decimal place. </t>
  </si>
  <si>
    <t>Each LSE must file one copy of this System and Local RA template to show system compliance for all 5 summer month(May through September) and Local compliance for all 12 months.  This template contains both system and local compliance checks for Year Ahead Requirements and Month Ahead Requirements.  The Year Ahead Summary tab  includes the Local year ahead compliance summary tables that verify compliance by month and by Local Area.  The Month Ahead Summary tab includes the Local True up checks .  This template has been automated more than in previous years, and certain pages have been protected to discourage accidental overwriting.  LSEs may still overwrite formulas, but LSEs are advised to use caution.</t>
  </si>
  <si>
    <t xml:space="preserve">Cell H1 of the Phy_Res_Import_Res tab is for LSEs to enter password they would like Energy Division to apply to future submissions and allocations.  If the LSE leaves this cell blank, there will be no password attached to information mailed by Energy Division back to the LSE.  If the LSE protects the spreadsheet with a password, they must notify Energy Division so it can be opened for review.  Filings are due according to the schedule laid out in section 2 of the 2013 RA Guide.  </t>
  </si>
  <si>
    <r>
      <t xml:space="preserve">RA Compliance Period Covered by this Filing - </t>
    </r>
    <r>
      <rPr>
        <sz val="12"/>
        <rFont val="Times New Roman"/>
        <family val="1"/>
      </rPr>
      <t>Please select from the drop down list. This selection will cause the correct information to be drawn from the other pages of the template and for  the template to measure compliance with the monthly RA obligations.  It is very import that correct compliance period is selected.</t>
    </r>
  </si>
  <si>
    <t xml:space="preserve">The entire LSE Allocation worksheet is protected except for Table 3, 4 and 5.  LSEs are able to input information into Table 3, 4 and 5, but not any other Tables. Energy Division sends out monthly CAM and RMR reallocations that must be inserted into table 3 for the associated compliance month.  Additionally, Energy Division sends out incremental local obligations twice per year that need to be inserted into table 5 for the associated compliance month.  Both CAM-RMR allocations and incremental local allocations are sent via a word document through the Secure FTP server.  LSEs can request these reallocated amounts be inserted into an LSE specific template that is password protected.  This tab include Local RA obligations, Incremental Local RA obligations, CAM &amp; RMR  allocations, Path 26 allocations, DR allocations, year ahead load forecasts, and load migration adjustments.  </t>
  </si>
  <si>
    <t xml:space="preserve">LSEs may file revised forecasts to account for load migration on or before August 17.  In accordance with D.10-06-036 (at OP 6e) LSEs may file revisions to their load forecasts up to 25 days before the due date of the month-ahead compliance filing.  For the month ahead filings, the impacts of load migration will be accounted for in the LSE Allocation tab.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tab. Summary Table 1 in the Month Ahead Summary Page will then sum the adjusted amount and the year ahead forecast to determine the LSE's RA obligation. </t>
  </si>
  <si>
    <t xml:space="preserve">Table 5 is one of the only other area in the LSE Allocation tab in which the LSE can enter information.  This table will need to be filled in with incremental Local RA obligations pursuant to directions in the 2013 RA Guide.  Table 8 of the Summary Month Ahead tab will then use this information along with the LCR information from table 3 to determine if the local obligation has been fulfilled for the associated month. </t>
  </si>
  <si>
    <t>The information for the ID and Local Area tab is taken from the CAISO NQC list for 2013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after the list is published will be incorporated into the next update.  LSEs may also enter the Scheduling Resource ID for import resources as required under MRTU, in order to facilitate review.</t>
  </si>
  <si>
    <t xml:space="preserve">Table 2 summarizes the LSE's capacity showing by resource type (rows) and by Bucket (columns) that the LSE would like to count towards the LSE's RAR.   </t>
  </si>
  <si>
    <t>The Month Ahead Summary Page and the Year Ahead Summary Page each draw information from the appropriate resource worksheets.  The Year Ahead Summary Page, meant to be effective for 2013 Compliance Year, no longer uses the LD. Portfolio, or DWR worksheets, while the Month Ahead Summary Page does not draw information from the Under Construction worksheet.  Information for each applicable resource type is subtotaled and tabulated in Summary Table 2:</t>
  </si>
  <si>
    <t>Worksheet Tab Name = I_Phys_Res_Import_Res</t>
  </si>
  <si>
    <t>Table 6 computes the amount of necessary flow into the two zones of California, SP26 and NP26.  This is to properly account for constraints on flows across Path 26. RAR for this table is computed from the TAC area specific Peak Demands computed in Summary Table 1.  A Zonal RAR is established for the zone, resources are summed by zone to meet it, and a necessary flow across Path 26 is computed in column E.  The resources located in zones are summed from the resource worksheets, based on their Zonal/Local Designation.  Resources under construction and DR resources are included as resources in the zone.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</si>
  <si>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t xml:space="preserve">Since the Year Ahead system and local filings have been condensed to one template, the way an LSE reports a resource in the template has slightly changed.  Since an LSE is using this worksheet to show system compliance for all 5 summer months and Local compliance for all 12 months the way that the resource gets reported into the resource worksheets has changed.   For contracts that have monthly NQC values, the resource needs to be inserted in for each compliance month in the compliance year that the LSE has a contract with the resource.  </t>
  </si>
  <si>
    <t xml:space="preserve"> Bucket 1:  Greater than or equal to the ULR monthly hours. </t>
  </si>
  <si>
    <r>
      <t xml:space="preserve">RAR Capacity Effective End Date – </t>
    </r>
    <r>
      <rPr>
        <sz val="12"/>
        <rFont val="Times New Roman"/>
        <family val="1"/>
      </rPr>
      <t>Please either select the appropriate end date for the contract from the drop down list or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If the contract does not begin or end in a date that is in the pull down menu, please enter the correct date manually in the cell.  It is important that LSEs enter a correct end date for the contract.  Energy Division relies on this information.  For example contracts that start on the first day of January of 2013 and last through December 31 2013 end on 12/31/2013, not just the last day of the month.  Even if capacity levels change per month, please do not just list the last day of the current RA month.</t>
    </r>
  </si>
  <si>
    <r>
      <t>RA System contracted for compliance month (MW):</t>
    </r>
    <r>
      <rPr>
        <sz val="12"/>
        <rFont val="Times New Roman"/>
        <family val="1"/>
      </rPr>
      <t xml:space="preserve"> This column totals the MW entered into Column D if the MW quantity is valid over the correct compliance month.  The LSE may enter all contracts for an entire year, but this column enables the template only to register that MW quantity applicable to the correct RA filing month.  This column is a formula; LSEs are not to tamper with it.  </t>
    </r>
  </si>
  <si>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</si>
  <si>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r>
      <t xml:space="preserve">The Summary Tabs of the RA workbook tabulate data from the supporting resource worksheets, and consist of the two Summary Sheets - the Year Ahead Summary and the Month Ahead Summary Page.  The Year Ahead and Month Ahead Summary Pages include the eight Summary Tables discussed below.  Due to the combination of the Local and System RA templates, and the effort to make this one template able to verify compliance with all five summer months at the same time, this summary page has been changed significantly from last year.  In order to prevent manual error, the Summary Tabs is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</si>
  <si>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 xml:space="preserve">The Month Ahead Summary Page skips the step in Cells E10 and F10 which creates the 90% year ahead obligation, and instead the final System RA obligation is computed in Cell E12. </t>
  </si>
  <si>
    <t>Table 5 shows the Minimum Cumulative Requirement (MCR) as percentages of Total Resources Shown and in absolute MW.  This is the minimum amount of cumulative capacity the LSE must provide in Bucket 4; Buckets 4 &amp; 3; Buckets 4 &amp; 3 &amp; 2; Buckets 4 &amp; 3 &amp; 2 &amp; 1; and   Buckets 4 &amp; 3 &amp; 2 &amp; 1 &amp; DR.  This is the point of compliance for the LSEs.  Each LSE has to provide AT LEAST a specific amount of capacity relative to overall RA obligations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</si>
  <si>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 xml:space="preserve">Do not enter data into column K of the resource worksheets.  Column K automatically sums the value in column D if it falls within the selected compliance month.  These values are transferred to the Month Ahead and Year Ahead Summary worksheets where you can view the compliance checks for the selected compliance month.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t>
  </si>
  <si>
    <r>
      <t xml:space="preserve">RAR Capacity Effective Start Date – </t>
    </r>
    <r>
      <rPr>
        <sz val="12"/>
        <rFont val="Times New Roman"/>
        <family val="1"/>
      </rPr>
      <t xml:space="preserve">Please either select the appropriate start date for the contract from the drop down list or enter here the beginning date of the contract or "pairing" arrangement.  This template sums resources per month relative to the start and end date listed in these columns.  For RA resources or contracts that differ by month, the LSE is to enter here the first day that the NQC value is to be used, and the last day in the Capacity End date.  For example, as resource that changes from 5 MW of RA to 10 MW of RA between July and August should be listed in two rows, one row starting on January 1 and ending July 31, and the other row starting August 1 and ending December 31.  Contracts are to be broken up into separate rows to indicate which months ought to sum what NQC amounts.  If the contract covers non-consecutive months please list the start date for the current block (e.g. a contract that runs July through August every year for three years would require the LSE to enter July 1 of the current year).  For URG or Evergreen contracts, please list an actual start date.   If the contract does not begin or end in a date that is in the pull down menu, please enter the correct date manually in the cell. It is important that LSEs enter a correct start date for the contract so Energy Division can rely on this information.  For example contracts that start on the first day of January of 2013 should be entered 1/1/2013. </t>
    </r>
  </si>
  <si>
    <t>DR Bucket:  20 hours per month</t>
  </si>
  <si>
    <t xml:space="preserve">Demand_Response Tab (All DR resources) - All DR resources need to be input onto the III_Demand_Response tab.  The allocated DR amounts are automatically drawn into the DR tab, and the block of cells for that purpose are colored orange. LSEs are not to enter information into these cells, as they are important formulas and are locked.  The authorized operation start and end date needs to reflect the DR resources period of showing RA compliance. </t>
  </si>
  <si>
    <r>
      <t xml:space="preserve">Resource Adequacy Capacity (MW) </t>
    </r>
    <r>
      <rPr>
        <sz val="12"/>
        <rFont val="Times New Roman"/>
        <family val="1"/>
      </rPr>
      <t xml:space="preserve">– This quantity is to be entered by the LSE.  This total represents the amount of RA capacity that the LSE is seeking to use to meet RA obligations that correspond to the dates entered into the date fields columns F and G.  This amount will be totaled in Column K if the MW quantity is applicable for the correct RA month.  The quantity of Resource Adequacy Capacity cannot exceed the NQC for the resource.  A single resource may require creation of up to 6 rows for the resource if the resource contracted amount or NQC changes each month.  There might need to be one row for each summer month and another row for the Local RA filing.  This template is designed this way so as to allow an LSE to use this template as the sole template filed for Year Ahead RA compliance.  </t>
    </r>
  </si>
  <si>
    <r>
      <t>Local RA (MW):</t>
    </r>
    <r>
      <rPr>
        <sz val="12"/>
        <rFont val="Times New Roman"/>
        <family val="1"/>
      </rPr>
      <t xml:space="preserve"> This column is used to tabulate the Local RA MW that the LSE is using to count towards their Local RA obligations during the course of 2013.  This column is tabulated on the Month Ahead and Year ahead summary tabs in Summary Table 8.  LSEs are to enter the amount of Local RA that the resource is providing in the relevant months corresponding to the date ranges entered into columns F and G.  The Local RA MW numbers can be tied to date ranges for the System RA MW or can be entered in a separate row.   The LSE is to enter the contracted amount of the resource for the months the resource is under contract.  In keeping with past practice, if the LSE has contracted for the entire MW NQC of the resource, the LSE is to use the August NQC value in the event the resource has a month specific NQC value.  If the contracted amount differs throughout the year, the LSE is to indicate that with separate rows to break up the contract into blocks.  Import resources are not able to meet Local RA obligations, thus for import  resources please enter "0" in this column. Since this template is the vehicle for complying with both the Local and System Year Ahead obligations, the LSE is to ensure accuracy and that all RA obligations show as compliant on the summary pages.</t>
    </r>
  </si>
  <si>
    <t>Worksheet III:Demand Reponses Resources</t>
  </si>
  <si>
    <r>
      <t xml:space="preserve">Resource Adequacy Capacity (MW) – </t>
    </r>
    <r>
      <rPr>
        <sz val="12"/>
        <rFont val="Times New Roman"/>
        <family val="1"/>
      </rPr>
      <t xml:space="preserve">The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</si>
  <si>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Commission ruling or order that mandates this filing:  In general, Commission Decisions D.12-06-025, D.05-10-042 and D.06-06-064 order LSEs to submit these filings, so please indicate that here.</t>
  </si>
  <si>
    <t xml:space="preserve">Summary Table 1 is automated to draw all information from the "LSE Allocations" spreadsheet.  On the Year Ahead Summary Tab, Year Ahead Load Forecast information is drawn into Cells E6-F8 of Summary Table 1, grossed load up for the 115% PRM (Cells E9 and F9), and the 90% Year Ahead Requirement is computed (Cells E10 and F10).  Summary Table 1 then subtracts RMR and CAM allocations for each zone (Cells E11 and F11), rounds the result to one decimal place in accordance with D.12-06-025 , and delivers the Zonal RAR in Cells E12 and F12.  Then the Zonal RA obligation is summed into a year ahead RA obligation in E13.  </t>
  </si>
  <si>
    <t>Table 3 measures procurement done by LSEs against the individual Maximum Cumulative Contribution (MCC) bucket restrictions.  Capacity in any bucket in excess of the MCC limits is dapped and excluded from further summary tables.  A new DR is created and implemented here and bucket percentages were updated pursuant to D.12-06-025.  Percentages for buckets 1 through 4 changed due to an update in load shapes from reflect updated load shares, even though the individual hour limits that make up the buckets are unchanged.  The DR bucket was determined relative to minimum hours of operation for various DR programs.  It was Energy Division's interest that existing DR programs count towards RA, thus the bucket limit was drawn relative to 20 hours of operation per month.  This table automatically calculates LSE-specific MW values that correspond to the MCC percentages; and automatically calculates how much capacity will count based on the data provided in the supporting spreadsheet tabs relative to the 115% RAR.</t>
  </si>
</sst>
</file>

<file path=xl/styles.xml><?xml version="1.0" encoding="utf-8"?>
<styleSheet xmlns="http://schemas.openxmlformats.org/spreadsheetml/2006/main">
  <numFmts count="13">
    <numFmt numFmtId="41" formatCode="_(* #,##0_);_(* \(#,##0\);_(* &quot;-&quot;_);_(@_)"/>
    <numFmt numFmtId="43" formatCode="_(* #,##0.00_);_(* \(#,##0.00\);_(* &quot;-&quot;??_);_(@_)"/>
    <numFmt numFmtId="164" formatCode="0.0%"/>
    <numFmt numFmtId="165" formatCode="_(* #,##0_);_(* \(#,##0\);_(* &quot;-&quot;??_);_(@_)"/>
    <numFmt numFmtId="166" formatCode="m/d/yyyy;@"/>
    <numFmt numFmtId="167" formatCode="0.0000"/>
    <numFmt numFmtId="168" formatCode="0.000%"/>
    <numFmt numFmtId="169" formatCode="[$-409]mmm\-yy;@"/>
    <numFmt numFmtId="170" formatCode="[$-409]mmmm\-yy;@"/>
    <numFmt numFmtId="171" formatCode="mm/dd/yyyy\ hh:mm:ss"/>
    <numFmt numFmtId="172" formatCode="m/d/yyyy\ hh:mm:ss"/>
    <numFmt numFmtId="173" formatCode="m/d/yyyy\ h:mm:ss"/>
    <numFmt numFmtId="174" formatCode="0.0"/>
  </numFmts>
  <fonts count="6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10"/>
      <color indexed="10"/>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9"/>
      <color indexed="9"/>
      <name val="Arial"/>
      <family val="2"/>
    </font>
    <font>
      <sz val="10"/>
      <color indexed="9"/>
      <name val="Arial"/>
      <family val="2"/>
    </font>
    <font>
      <sz val="8"/>
      <name val="Arial"/>
      <family val="2"/>
    </font>
    <font>
      <sz val="12"/>
      <color indexed="9"/>
      <name val="Arial"/>
      <family val="2"/>
    </font>
    <font>
      <sz val="14"/>
      <name val="Arial"/>
      <family val="2"/>
    </font>
    <font>
      <b/>
      <i/>
      <sz val="12"/>
      <name val="Arial"/>
      <family val="2"/>
    </font>
    <font>
      <b/>
      <i/>
      <sz val="12"/>
      <name val="Times New Roman"/>
      <family val="1"/>
    </font>
    <font>
      <i/>
      <u/>
      <sz val="12"/>
      <name val="Times New Roman"/>
      <family val="1"/>
    </font>
    <font>
      <i/>
      <u/>
      <sz val="14"/>
      <name val="Times New Roman"/>
      <family val="1"/>
    </font>
    <font>
      <sz val="11"/>
      <name val="Times New Roman"/>
      <family val="1"/>
    </font>
    <font>
      <sz val="9"/>
      <color indexed="9"/>
      <name val="Arial"/>
      <family val="2"/>
    </font>
    <font>
      <sz val="10"/>
      <color indexed="9"/>
      <name val="Arial"/>
      <family val="2"/>
    </font>
    <font>
      <sz val="12"/>
      <color indexed="9"/>
      <name val="Arial"/>
      <family val="2"/>
    </font>
    <font>
      <b/>
      <sz val="10"/>
      <color indexed="12"/>
      <name val="Arial"/>
      <family val="2"/>
    </font>
    <font>
      <sz val="10"/>
      <color theme="1"/>
      <name val="Arial"/>
      <family val="2"/>
    </font>
    <font>
      <sz val="10"/>
      <color rgb="FFFF0000"/>
      <name val="Arial"/>
      <family val="2"/>
    </font>
    <font>
      <b/>
      <sz val="10"/>
      <color theme="0" tint="-0.249977111117893"/>
      <name val="Arial"/>
      <family val="2"/>
    </font>
    <font>
      <sz val="12"/>
      <color theme="1"/>
      <name val="Arial"/>
      <family val="2"/>
    </font>
    <font>
      <sz val="10"/>
      <color rgb="FF505050"/>
      <name val="Segoe UI"/>
      <family val="2"/>
    </font>
    <font>
      <b/>
      <sz val="8"/>
      <color rgb="FF000000"/>
      <name val="Verdana"/>
      <family val="2"/>
    </font>
    <font>
      <sz val="7.5"/>
      <color rgb="FF000000"/>
      <name val="Times New Roman"/>
      <family val="1"/>
    </font>
    <font>
      <sz val="10"/>
      <color rgb="FF574123"/>
      <name val="Tahoma"/>
      <family val="2"/>
    </font>
    <font>
      <sz val="10"/>
      <color indexed="8"/>
      <name val="Arial"/>
      <family val="2"/>
    </font>
    <font>
      <sz val="10"/>
      <color rgb="FF000000"/>
      <name val="Verdana"/>
      <family val="2"/>
    </font>
    <font>
      <sz val="10"/>
      <name val="Arial Unicode MS"/>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9">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8" fillId="0" borderId="0"/>
    <xf numFmtId="0" fontId="2" fillId="0" borderId="0"/>
    <xf numFmtId="9" fontId="2" fillId="0" borderId="0" applyFont="0" applyFill="0" applyBorder="0" applyAlignment="0" applyProtection="0"/>
    <xf numFmtId="0" fontId="2" fillId="0" borderId="0"/>
    <xf numFmtId="0" fontId="1" fillId="0" borderId="0"/>
  </cellStyleXfs>
  <cellXfs count="590">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0" borderId="1" xfId="0" applyBorder="1" applyAlignment="1" applyProtection="1">
      <alignment horizontal="center"/>
      <protection locked="0"/>
    </xf>
    <xf numFmtId="166"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6" fontId="0" fillId="0" borderId="1" xfId="0" applyNumberFormat="1" applyFill="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7" fontId="5" fillId="0" borderId="0" xfId="0" applyNumberFormat="1" applyFont="1" applyProtection="1"/>
    <xf numFmtId="168" fontId="0" fillId="0" borderId="0" xfId="0" applyNumberFormat="1" applyFill="1" applyProtection="1"/>
    <xf numFmtId="0" fontId="8" fillId="0" borderId="0" xfId="0" applyFont="1" applyFill="1" applyProtection="1"/>
    <xf numFmtId="2" fontId="0" fillId="0" borderId="0" xfId="0" applyNumberFormat="1" applyProtection="1"/>
    <xf numFmtId="43" fontId="8" fillId="0" borderId="0" xfId="0" applyNumberFormat="1" applyFont="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7" fillId="0" borderId="0" xfId="0" applyNumberFormat="1" applyFont="1" applyFill="1" applyAlignment="1" applyProtection="1"/>
    <xf numFmtId="49" fontId="37" fillId="0" borderId="0" xfId="0" applyNumberFormat="1" applyFont="1" applyFill="1" applyAlignment="1" applyProtection="1">
      <alignment wrapText="1"/>
    </xf>
    <xf numFmtId="14" fontId="10" fillId="0" borderId="0" xfId="0" applyNumberFormat="1" applyFont="1" applyAlignment="1" applyProtection="1">
      <alignment wrapText="1"/>
    </xf>
    <xf numFmtId="0" fontId="22" fillId="0" borderId="1" xfId="0" applyFont="1" applyBorder="1" applyAlignment="1" applyProtection="1">
      <alignment horizontal="center" wrapText="1"/>
    </xf>
    <xf numFmtId="0" fontId="33"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164" fontId="16" fillId="0" borderId="1" xfId="6"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2" fontId="15" fillId="2" borderId="1" xfId="0" applyNumberFormat="1" applyFont="1" applyFill="1" applyBorder="1" applyAlignment="1" applyProtection="1">
      <alignment horizontal="center" vertical="center"/>
    </xf>
    <xf numFmtId="9" fontId="15" fillId="2" borderId="1" xfId="6" applyFont="1" applyFill="1" applyBorder="1" applyAlignment="1" applyProtection="1">
      <alignment horizontal="center" vertical="center"/>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15" fillId="0" borderId="6" xfId="0" applyFont="1" applyBorder="1" applyAlignment="1" applyProtection="1">
      <alignment horizontal="center" vertical="center"/>
    </xf>
    <xf numFmtId="0" fontId="15" fillId="3" borderId="2"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3" fillId="0" borderId="7" xfId="0" applyNumberFormat="1" applyFont="1" applyBorder="1" applyAlignment="1" applyProtection="1">
      <alignment horizontal="center" vertical="center"/>
    </xf>
    <xf numFmtId="10" fontId="18" fillId="3" borderId="9" xfId="6" applyNumberFormat="1" applyFont="1" applyFill="1" applyBorder="1" applyAlignment="1" applyProtection="1">
      <alignment horizontal="center" vertical="center"/>
    </xf>
    <xf numFmtId="3" fontId="18" fillId="0" borderId="0"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3" fillId="0" borderId="10" xfId="0" applyNumberFormat="1" applyFont="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3" fontId="10" fillId="0" borderId="0" xfId="0" applyNumberFormat="1" applyFont="1" applyAlignment="1" applyProtection="1"/>
    <xf numFmtId="0" fontId="23" fillId="0" borderId="1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4" fillId="0" borderId="7" xfId="0" applyFont="1" applyFill="1" applyBorder="1" applyAlignment="1" applyProtection="1">
      <alignment horizontal="center" vertical="center" wrapText="1"/>
    </xf>
    <xf numFmtId="2" fontId="16" fillId="0" borderId="3" xfId="0" applyNumberFormat="1" applyFont="1" applyBorder="1" applyAlignment="1" applyProtection="1">
      <alignment horizontal="center" vertical="center"/>
    </xf>
    <xf numFmtId="2" fontId="23" fillId="0" borderId="7" xfId="0" applyNumberFormat="1" applyFont="1" applyFill="1" applyBorder="1" applyAlignment="1" applyProtection="1">
      <alignment horizontal="center" vertical="center"/>
    </xf>
    <xf numFmtId="10" fontId="16" fillId="3" borderId="9" xfId="6" applyNumberFormat="1" applyFont="1" applyFill="1" applyBorder="1" applyAlignment="1" applyProtection="1">
      <alignment horizontal="center" vertical="center"/>
    </xf>
    <xf numFmtId="2" fontId="16" fillId="3" borderId="3" xfId="0" applyNumberFormat="1"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2" fontId="19" fillId="5" borderId="3" xfId="0" applyNumberFormat="1" applyFont="1" applyFill="1" applyBorder="1" applyAlignment="1" applyProtection="1">
      <alignment horizontal="center" vertical="center"/>
    </xf>
    <xf numFmtId="2" fontId="23" fillId="0" borderId="12" xfId="0" applyNumberFormat="1" applyFont="1" applyFill="1" applyBorder="1" applyAlignment="1" applyProtection="1">
      <alignment horizontal="center" vertical="center"/>
    </xf>
    <xf numFmtId="10" fontId="15" fillId="3" borderId="9" xfId="6" applyNumberFormat="1"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3"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15" fillId="6" borderId="1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5" fillId="3" borderId="1" xfId="0" quotePrefix="1" applyFont="1" applyFill="1" applyBorder="1" applyAlignment="1" applyProtection="1">
      <alignment horizontal="center" vertical="center"/>
    </xf>
    <xf numFmtId="164" fontId="16" fillId="0" borderId="1" xfId="0" applyNumberFormat="1" applyFont="1" applyBorder="1" applyAlignment="1" applyProtection="1">
      <alignment horizontal="center" vertical="center"/>
    </xf>
    <xf numFmtId="2" fontId="16" fillId="3" borderId="1" xfId="0" applyNumberFormat="1" applyFont="1" applyFill="1" applyBorder="1" applyAlignment="1" applyProtection="1">
      <alignment horizontal="center" vertical="center"/>
    </xf>
    <xf numFmtId="2" fontId="16" fillId="0" borderId="1" xfId="0" applyNumberFormat="1" applyFont="1" applyBorder="1" applyAlignment="1" applyProtection="1">
      <alignment horizontal="center" vertical="center"/>
    </xf>
    <xf numFmtId="0" fontId="18" fillId="3" borderId="0" xfId="0" applyFont="1" applyFill="1" applyBorder="1" applyAlignment="1" applyProtection="1">
      <alignment horizontal="center" vertical="center"/>
    </xf>
    <xf numFmtId="2" fontId="5" fillId="3" borderId="1" xfId="0" applyNumberFormat="1" applyFont="1" applyFill="1" applyBorder="1" applyAlignment="1" applyProtection="1">
      <alignment horizontal="center"/>
    </xf>
    <xf numFmtId="0" fontId="0" fillId="0" borderId="0" xfId="0" applyBorder="1" applyAlignment="1" applyProtection="1"/>
    <xf numFmtId="0" fontId="4" fillId="0" borderId="1" xfId="0" applyFont="1" applyBorder="1" applyAlignment="1" applyProtection="1">
      <alignment horizontal="center" vertical="center" wrapText="1"/>
    </xf>
    <xf numFmtId="0" fontId="4" fillId="0" borderId="1" xfId="0" applyFont="1" applyBorder="1" applyAlignment="1" applyProtection="1"/>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5" fillId="0" borderId="0" xfId="0" applyFont="1" applyBorder="1" applyAlignment="1" applyProtection="1">
      <alignment horizontal="center" vertical="center"/>
    </xf>
    <xf numFmtId="0" fontId="4" fillId="0" borderId="0" xfId="0" applyFont="1" applyBorder="1" applyAlignment="1" applyProtection="1">
      <alignment wrapText="1"/>
    </xf>
    <xf numFmtId="0" fontId="10" fillId="0" borderId="0" xfId="0" applyFont="1" applyBorder="1" applyAlignment="1" applyProtection="1"/>
    <xf numFmtId="0" fontId="32" fillId="0" borderId="0" xfId="0" applyFont="1" applyBorder="1" applyAlignment="1" applyProtection="1"/>
    <xf numFmtId="0" fontId="32"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6" fontId="5" fillId="0" borderId="1" xfId="0" applyNumberFormat="1" applyFont="1" applyBorder="1" applyAlignment="1" applyProtection="1">
      <alignment horizontal="center"/>
      <protection locked="0"/>
    </xf>
    <xf numFmtId="0" fontId="5" fillId="0" borderId="0" xfId="0" applyFont="1" applyAlignment="1">
      <alignment horizontal="left"/>
    </xf>
    <xf numFmtId="0" fontId="36"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4"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49" fontId="10" fillId="3" borderId="0" xfId="0" applyNumberFormat="1" applyFont="1" applyFill="1" applyAlignment="1" applyProtection="1"/>
    <xf numFmtId="49" fontId="10" fillId="3" borderId="0" xfId="0" applyNumberFormat="1" applyFont="1" applyFill="1" applyAlignment="1" applyProtection="1">
      <alignment wrapText="1"/>
    </xf>
    <xf numFmtId="49" fontId="37" fillId="3" borderId="0" xfId="0" applyNumberFormat="1" applyFont="1" applyFill="1" applyAlignment="1" applyProtection="1">
      <alignment wrapText="1"/>
    </xf>
    <xf numFmtId="49" fontId="10" fillId="3" borderId="0" xfId="0" applyNumberFormat="1" applyFont="1" applyFill="1" applyBorder="1" applyAlignment="1" applyProtection="1">
      <alignment wrapText="1"/>
    </xf>
    <xf numFmtId="0" fontId="34" fillId="3" borderId="0" xfId="0" applyFont="1" applyFill="1" applyAlignment="1" applyProtection="1">
      <alignment wrapText="1"/>
    </xf>
    <xf numFmtId="0" fontId="34" fillId="3" borderId="0" xfId="0" applyFont="1" applyFill="1" applyProtection="1"/>
    <xf numFmtId="0" fontId="34" fillId="3" borderId="0" xfId="0" applyFont="1" applyFill="1" applyAlignment="1" applyProtection="1">
      <alignment vertical="center"/>
    </xf>
    <xf numFmtId="3" fontId="18" fillId="3" borderId="0" xfId="0" applyNumberFormat="1" applyFont="1" applyFill="1" applyBorder="1" applyAlignment="1" applyProtection="1">
      <alignment horizontal="center" vertical="center"/>
    </xf>
    <xf numFmtId="0" fontId="18" fillId="3" borderId="0" xfId="0" applyFont="1" applyFill="1" applyAlignment="1" applyProtection="1">
      <alignment vertical="center"/>
    </xf>
    <xf numFmtId="0" fontId="35"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3" fontId="10" fillId="3" borderId="0" xfId="0" applyNumberFormat="1" applyFont="1" applyFill="1" applyAlignment="1" applyProtection="1"/>
    <xf numFmtId="0" fontId="10" fillId="3" borderId="0" xfId="0" applyFont="1" applyFill="1" applyBorder="1" applyAlignment="1" applyProtection="1">
      <alignment vertical="center"/>
    </xf>
    <xf numFmtId="0" fontId="10" fillId="3" borderId="0" xfId="0" applyFont="1" applyFill="1" applyAlignment="1" applyProtection="1">
      <alignment vertical="center"/>
    </xf>
    <xf numFmtId="0" fontId="16" fillId="3" borderId="0" xfId="0" applyFont="1" applyFill="1" applyAlignment="1" applyProtection="1">
      <alignment vertical="center"/>
    </xf>
    <xf numFmtId="0" fontId="0" fillId="3" borderId="0" xfId="0" applyFill="1" applyBorder="1" applyAlignment="1" applyProtection="1"/>
    <xf numFmtId="0" fontId="4" fillId="3" borderId="1" xfId="0" applyFont="1" applyFill="1" applyBorder="1" applyAlignment="1" applyProtection="1">
      <alignment horizontal="center" vertical="center" wrapText="1"/>
    </xf>
    <xf numFmtId="0" fontId="0" fillId="3" borderId="0" xfId="0" applyFill="1" applyProtection="1"/>
    <xf numFmtId="0" fontId="10" fillId="3" borderId="0" xfId="0" applyFont="1" applyFill="1" applyAlignment="1" applyProtection="1">
      <alignment wrapText="1"/>
    </xf>
    <xf numFmtId="0" fontId="4" fillId="3" borderId="1" xfId="0" applyFont="1" applyFill="1" applyBorder="1" applyAlignment="1" applyProtection="1"/>
    <xf numFmtId="0" fontId="5" fillId="3" borderId="0" xfId="0" applyFont="1" applyFill="1" applyBorder="1" applyAlignment="1" applyProtection="1"/>
    <xf numFmtId="0" fontId="5" fillId="3" borderId="0" xfId="0" applyFont="1" applyFill="1" applyBorder="1" applyAlignment="1" applyProtection="1">
      <alignment horizontal="center" vertical="center"/>
    </xf>
    <xf numFmtId="0" fontId="4" fillId="3" borderId="0" xfId="0" applyFont="1" applyFill="1" applyBorder="1" applyAlignment="1" applyProtection="1">
      <alignment wrapText="1"/>
    </xf>
    <xf numFmtId="2" fontId="4" fillId="6" borderId="1" xfId="0" applyNumberFormat="1" applyFont="1" applyFill="1" applyBorder="1" applyAlignment="1" applyProtection="1">
      <alignment horizontal="center"/>
    </xf>
    <xf numFmtId="0" fontId="17" fillId="6" borderId="1" xfId="0" applyFont="1" applyFill="1" applyBorder="1" applyAlignment="1" applyProtection="1">
      <alignment horizontal="center" vertical="center"/>
    </xf>
    <xf numFmtId="0" fontId="35" fillId="0" borderId="0" xfId="0" applyFont="1" applyAlignment="1">
      <alignment horizontal="center"/>
    </xf>
    <xf numFmtId="0" fontId="15" fillId="4" borderId="14" xfId="0" applyFont="1" applyFill="1" applyBorder="1" applyAlignment="1" applyProtection="1">
      <alignment horizontal="left" vertical="center" wrapText="1"/>
    </xf>
    <xf numFmtId="0" fontId="15" fillId="4" borderId="9" xfId="0" applyFont="1" applyFill="1" applyBorder="1" applyAlignment="1" applyProtection="1">
      <alignment horizontal="left" vertical="center" wrapText="1"/>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4" fillId="0" borderId="0" xfId="0" applyFont="1" applyAlignment="1"/>
    <xf numFmtId="0" fontId="4" fillId="0" borderId="0" xfId="0" applyFont="1" applyFill="1" applyBorder="1" applyAlignment="1"/>
    <xf numFmtId="0" fontId="4" fillId="0" borderId="0" xfId="0" applyFont="1" applyFill="1" applyBorder="1" applyAlignment="1">
      <alignment horizontal="center" wrapText="1"/>
    </xf>
    <xf numFmtId="49" fontId="10" fillId="0" borderId="0" xfId="0" applyNumberFormat="1" applyFont="1" applyFill="1" applyAlignment="1" applyProtection="1"/>
    <xf numFmtId="167" fontId="8" fillId="0" borderId="0" xfId="0" applyNumberFormat="1" applyFont="1" applyBorder="1" applyProtection="1"/>
    <xf numFmtId="0" fontId="38" fillId="0" borderId="0" xfId="0" applyFont="1" applyProtection="1"/>
    <xf numFmtId="0" fontId="8" fillId="0" borderId="0" xfId="0" applyFont="1" applyFill="1" applyBorder="1" applyProtection="1"/>
    <xf numFmtId="0" fontId="4" fillId="7" borderId="1" xfId="0" applyFont="1" applyFill="1" applyBorder="1" applyAlignment="1" applyProtection="1">
      <alignment horizontal="center"/>
    </xf>
    <xf numFmtId="0" fontId="4" fillId="6" borderId="1" xfId="0" applyFont="1" applyFill="1" applyBorder="1" applyAlignment="1" applyProtection="1">
      <alignment horizontal="center"/>
    </xf>
    <xf numFmtId="0" fontId="4" fillId="0" borderId="0" xfId="0" applyFont="1" applyAlignment="1">
      <alignment horizontal="right"/>
    </xf>
    <xf numFmtId="0" fontId="44" fillId="3" borderId="0" xfId="0" applyFont="1" applyFill="1" applyAlignment="1" applyProtection="1">
      <alignment wrapText="1"/>
    </xf>
    <xf numFmtId="0" fontId="44" fillId="3" borderId="0" xfId="0" applyFont="1" applyFill="1" applyProtection="1"/>
    <xf numFmtId="0" fontId="44" fillId="3" borderId="0" xfId="0" applyFont="1" applyFill="1" applyAlignment="1" applyProtection="1">
      <alignment vertical="center"/>
    </xf>
    <xf numFmtId="0" fontId="45" fillId="3" borderId="0" xfId="0" applyFont="1" applyFill="1" applyAlignment="1" applyProtection="1">
      <alignment vertical="center"/>
    </xf>
    <xf numFmtId="0" fontId="46" fillId="3" borderId="0" xfId="0" applyFont="1" applyFill="1" applyAlignment="1" applyProtection="1"/>
    <xf numFmtId="0" fontId="46" fillId="3" borderId="0" xfId="0" applyFont="1" applyFill="1" applyAlignment="1" applyProtection="1">
      <alignment vertical="center"/>
    </xf>
    <xf numFmtId="0" fontId="4" fillId="0" borderId="15" xfId="0" applyFont="1" applyBorder="1" applyAlignment="1">
      <alignment horizontal="right"/>
    </xf>
    <xf numFmtId="0" fontId="4" fillId="0" borderId="0" xfId="0" applyFont="1" applyBorder="1" applyAlignment="1">
      <alignment horizontal="right"/>
    </xf>
    <xf numFmtId="0" fontId="0" fillId="0" borderId="16" xfId="0" applyFill="1" applyBorder="1"/>
    <xf numFmtId="0" fontId="4" fillId="0" borderId="15" xfId="0" applyFont="1" applyFill="1" applyBorder="1" applyAlignment="1">
      <alignment horizontal="right"/>
    </xf>
    <xf numFmtId="0" fontId="43" fillId="0" borderId="17" xfId="0" applyFont="1" applyBorder="1" applyAlignment="1">
      <alignment vertical="top" wrapText="1"/>
    </xf>
    <xf numFmtId="0" fontId="5" fillId="0" borderId="17" xfId="0" applyFont="1" applyBorder="1" applyAlignment="1">
      <alignment vertical="top"/>
    </xf>
    <xf numFmtId="2" fontId="10" fillId="3" borderId="0" xfId="0" applyNumberFormat="1" applyFont="1" applyFill="1" applyAlignment="1" applyProtection="1"/>
    <xf numFmtId="4" fontId="10" fillId="3" borderId="0" xfId="0" applyNumberFormat="1" applyFont="1" applyFill="1" applyAlignment="1" applyProtection="1"/>
    <xf numFmtId="0" fontId="0" fillId="0" borderId="0" xfId="0" applyProtection="1">
      <protection locked="0"/>
    </xf>
    <xf numFmtId="0" fontId="4" fillId="0" borderId="0" xfId="0" applyFont="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5"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Protection="1"/>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0" fontId="8" fillId="0" borderId="1" xfId="0" applyFont="1" applyBorder="1" applyAlignment="1" applyProtection="1"/>
    <xf numFmtId="2" fontId="47" fillId="6"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4" fillId="0" borderId="0" xfId="0" applyNumberFormat="1" applyFont="1" applyFill="1" applyAlignment="1">
      <alignment horizontal="center" wrapText="1"/>
    </xf>
    <xf numFmtId="0" fontId="24" fillId="0" borderId="0" xfId="0" applyFont="1" applyFill="1" applyAlignment="1">
      <alignment wrapText="1"/>
    </xf>
    <xf numFmtId="0" fontId="26" fillId="0" borderId="0" xfId="0" applyFont="1" applyFill="1" applyAlignment="1">
      <alignment horizontal="center" wrapText="1"/>
    </xf>
    <xf numFmtId="0" fontId="24" fillId="0" borderId="0" xfId="0" applyFont="1" applyFill="1" applyAlignment="1">
      <alignment horizontal="center" wrapText="1"/>
    </xf>
    <xf numFmtId="0" fontId="25" fillId="0" borderId="0" xfId="0" applyFont="1" applyFill="1" applyAlignment="1">
      <alignment wrapText="1"/>
    </xf>
    <xf numFmtId="0" fontId="25" fillId="0" borderId="0" xfId="0" applyFont="1" applyFill="1" applyAlignment="1">
      <alignment horizontal="left" indent="4"/>
    </xf>
    <xf numFmtId="0" fontId="27" fillId="0" borderId="0" xfId="0" applyFont="1" applyFill="1" applyAlignment="1">
      <alignment wrapText="1"/>
    </xf>
    <xf numFmtId="0" fontId="24" fillId="0" borderId="0" xfId="0" applyNumberFormat="1" applyFont="1" applyFill="1" applyAlignment="1">
      <alignment wrapText="1"/>
    </xf>
    <xf numFmtId="0" fontId="29" fillId="0" borderId="0" xfId="0" applyFont="1" applyFill="1" applyAlignment="1">
      <alignment wrapText="1"/>
    </xf>
    <xf numFmtId="0" fontId="41" fillId="0" borderId="0" xfId="0" applyFont="1" applyFill="1" applyAlignment="1">
      <alignment wrapText="1"/>
    </xf>
    <xf numFmtId="0" fontId="42" fillId="0" borderId="0" xfId="0" applyFont="1" applyFill="1" applyAlignment="1">
      <alignment wrapText="1"/>
    </xf>
    <xf numFmtId="0" fontId="24" fillId="0" borderId="0" xfId="0" applyNumberFormat="1" applyFont="1" applyFill="1" applyAlignment="1">
      <alignment vertical="top" wrapText="1"/>
    </xf>
    <xf numFmtId="0" fontId="29" fillId="0" borderId="22" xfId="0" applyFont="1" applyFill="1" applyBorder="1" applyAlignment="1">
      <alignment wrapText="1"/>
    </xf>
    <xf numFmtId="0" fontId="24" fillId="0" borderId="5" xfId="0" applyFont="1" applyFill="1" applyBorder="1" applyAlignment="1">
      <alignment wrapText="1"/>
    </xf>
    <xf numFmtId="0" fontId="31" fillId="0" borderId="23" xfId="0" applyFont="1" applyFill="1" applyBorder="1" applyAlignment="1">
      <alignment horizontal="center" vertical="top" wrapText="1"/>
    </xf>
    <xf numFmtId="0" fontId="25" fillId="0" borderId="24" xfId="0" applyFont="1" applyFill="1" applyBorder="1" applyAlignment="1">
      <alignment horizontal="center" vertical="top" wrapText="1"/>
    </xf>
    <xf numFmtId="0" fontId="24" fillId="0" borderId="25" xfId="0" applyFont="1" applyFill="1" applyBorder="1" applyAlignment="1">
      <alignment vertical="top" wrapText="1"/>
    </xf>
    <xf numFmtId="0" fontId="25" fillId="0" borderId="0" xfId="0" applyFont="1" applyFill="1" applyAlignment="1">
      <alignment horizontal="center" vertical="top" wrapText="1"/>
    </xf>
    <xf numFmtId="0" fontId="24" fillId="0" borderId="12" xfId="0" applyFont="1" applyFill="1" applyBorder="1" applyAlignment="1">
      <alignment horizontal="left" vertical="top" wrapText="1" indent="4"/>
    </xf>
    <xf numFmtId="0" fontId="24" fillId="0" borderId="25" xfId="0" applyFont="1" applyFill="1" applyBorder="1" applyAlignment="1">
      <alignment horizontal="left" vertical="top" wrapText="1" indent="4"/>
    </xf>
    <xf numFmtId="0" fontId="24" fillId="0" borderId="0" xfId="0" applyFont="1" applyFill="1" applyBorder="1" applyAlignment="1">
      <alignment horizontal="left" vertical="top" wrapText="1" indent="4"/>
    </xf>
    <xf numFmtId="0" fontId="5" fillId="0" borderId="0" xfId="0" applyFont="1" applyFill="1" applyAlignment="1">
      <alignment wrapText="1"/>
    </xf>
    <xf numFmtId="0" fontId="30" fillId="0" borderId="0" xfId="0" applyFont="1" applyFill="1" applyAlignment="1">
      <alignment wrapText="1"/>
    </xf>
    <xf numFmtId="0" fontId="25" fillId="0" borderId="0" xfId="0" applyNumberFormat="1" applyFont="1" applyFill="1" applyAlignment="1">
      <alignment wrapText="1"/>
    </xf>
    <xf numFmtId="0" fontId="25"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43" fontId="5" fillId="0" borderId="1" xfId="0" applyNumberFormat="1" applyFont="1" applyFill="1" applyBorder="1" applyAlignment="1" applyProtection="1">
      <alignment horizontal="center"/>
    </xf>
    <xf numFmtId="0" fontId="4" fillId="2" borderId="19" xfId="0" applyFont="1" applyFill="1" applyBorder="1" applyAlignment="1" applyProtection="1">
      <alignment horizontal="center"/>
    </xf>
    <xf numFmtId="41" fontId="8" fillId="0" borderId="1" xfId="0" applyNumberFormat="1" applyFont="1" applyBorder="1" applyAlignment="1" applyProtection="1"/>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9" fillId="0" borderId="0" xfId="0" applyFont="1" applyFill="1" applyBorder="1"/>
    <xf numFmtId="0" fontId="49" fillId="0" borderId="0" xfId="0" applyFont="1"/>
    <xf numFmtId="0" fontId="0" fillId="0" borderId="0" xfId="0" applyFill="1" applyAlignment="1" applyProtection="1">
      <alignment horizontal="center"/>
    </xf>
    <xf numFmtId="0" fontId="5" fillId="0" borderId="9" xfId="0" applyFont="1" applyBorder="1" applyAlignment="1" applyProtection="1">
      <alignment horizontal="center"/>
      <protection locked="0"/>
    </xf>
    <xf numFmtId="43" fontId="10" fillId="0" borderId="0" xfId="2" applyFont="1" applyProtection="1"/>
    <xf numFmtId="0" fontId="50" fillId="9" borderId="21" xfId="0" applyFont="1" applyFill="1" applyBorder="1" applyAlignment="1" applyProtection="1">
      <alignment horizontal="center"/>
      <protection locked="0"/>
    </xf>
    <xf numFmtId="0" fontId="8" fillId="0" borderId="0" xfId="0" applyFont="1" applyAlignment="1" applyProtection="1">
      <alignment vertical="top" wrapText="1"/>
    </xf>
    <xf numFmtId="0" fontId="8" fillId="0" borderId="0" xfId="0" applyFont="1" applyBorder="1" applyAlignment="1" applyProtection="1"/>
    <xf numFmtId="2" fontId="51" fillId="0" borderId="0" xfId="0" applyNumberFormat="1" applyFont="1"/>
    <xf numFmtId="0" fontId="38"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8" fillId="0" borderId="0" xfId="0" applyFont="1" applyFill="1" applyBorder="1"/>
    <xf numFmtId="0" fontId="0" fillId="0" borderId="0" xfId="0" applyAlignment="1">
      <alignment vertical="top" wrapText="1"/>
    </xf>
    <xf numFmtId="9" fontId="0" fillId="0" borderId="0" xfId="0" applyNumberFormat="1" applyProtection="1"/>
    <xf numFmtId="0" fontId="8" fillId="0" borderId="1" xfId="0" applyFont="1" applyBorder="1" applyProtection="1">
      <protection locked="0"/>
    </xf>
    <xf numFmtId="169" fontId="8" fillId="4" borderId="9" xfId="0" applyNumberFormat="1" applyFont="1" applyFill="1" applyBorder="1" applyAlignment="1" applyProtection="1">
      <alignment horizontal="center"/>
      <protection locked="0"/>
    </xf>
    <xf numFmtId="169" fontId="8" fillId="4" borderId="1" xfId="0" applyNumberFormat="1" applyFont="1" applyFill="1" applyBorder="1" applyAlignment="1" applyProtection="1">
      <alignment horizontal="center"/>
      <protection locked="0"/>
    </xf>
    <xf numFmtId="43" fontId="0" fillId="0" borderId="0" xfId="0" applyNumberFormat="1" applyFill="1" applyProtection="1">
      <protection locked="0"/>
    </xf>
    <xf numFmtId="43" fontId="0" fillId="0" borderId="0" xfId="0" applyNumberFormat="1" applyProtection="1">
      <protection locked="0"/>
    </xf>
    <xf numFmtId="43" fontId="5" fillId="0" borderId="0" xfId="0" applyNumberFormat="1" applyFont="1" applyFill="1" applyProtection="1">
      <protection locked="0"/>
    </xf>
    <xf numFmtId="0" fontId="8" fillId="0" borderId="26" xfId="0" applyFont="1" applyFill="1" applyBorder="1" applyProtection="1">
      <protection locked="0"/>
    </xf>
    <xf numFmtId="43" fontId="8" fillId="0" borderId="0" xfId="0" applyNumberFormat="1" applyFont="1" applyProtection="1">
      <protection locked="0"/>
    </xf>
    <xf numFmtId="43" fontId="8" fillId="10" borderId="1" xfId="0" applyNumberFormat="1" applyFont="1" applyFill="1" applyBorder="1" applyAlignment="1" applyProtection="1">
      <protection locked="0"/>
    </xf>
    <xf numFmtId="43" fontId="10" fillId="0" borderId="0" xfId="0" applyNumberFormat="1" applyFont="1" applyBorder="1" applyAlignment="1" applyProtection="1"/>
    <xf numFmtId="43" fontId="8" fillId="10" borderId="1" xfId="0" applyNumberFormat="1" applyFont="1" applyFill="1" applyBorder="1" applyProtection="1">
      <protection locked="0"/>
    </xf>
    <xf numFmtId="167" fontId="8" fillId="0" borderId="4" xfId="2" applyNumberFormat="1" applyFont="1" applyFill="1" applyBorder="1" applyProtection="1"/>
    <xf numFmtId="167" fontId="8" fillId="0" borderId="0" xfId="2" applyNumberFormat="1" applyFont="1" applyFill="1" applyBorder="1" applyProtection="1"/>
    <xf numFmtId="167" fontId="39" fillId="0" borderId="0" xfId="2" applyNumberFormat="1" applyFont="1" applyFill="1" applyProtection="1"/>
    <xf numFmtId="167" fontId="10" fillId="0" borderId="0" xfId="2" applyNumberFormat="1" applyFont="1" applyProtection="1"/>
    <xf numFmtId="167" fontId="0" fillId="0" borderId="0" xfId="0" applyNumberFormat="1" applyProtection="1"/>
    <xf numFmtId="165" fontId="8" fillId="0" borderId="0" xfId="2" applyNumberFormat="1" applyFont="1" applyBorder="1" applyAlignment="1"/>
    <xf numFmtId="0" fontId="4" fillId="0" borderId="6" xfId="0" applyFont="1" applyBorder="1" applyAlignment="1" applyProtection="1">
      <alignment horizontal="center" wrapText="1"/>
      <protection locked="0"/>
    </xf>
    <xf numFmtId="2" fontId="5" fillId="0" borderId="1" xfId="0" applyNumberFormat="1" applyFont="1" applyBorder="1" applyAlignment="1" applyProtection="1">
      <protection locked="0"/>
    </xf>
    <xf numFmtId="2" fontId="5" fillId="3" borderId="1" xfId="0" applyNumberFormat="1" applyFont="1" applyFill="1" applyBorder="1" applyAlignment="1" applyProtection="1">
      <protection locked="0"/>
    </xf>
    <xf numFmtId="2" fontId="5" fillId="0" borderId="1" xfId="5" applyNumberFormat="1" applyFont="1" applyBorder="1" applyAlignment="1" applyProtection="1">
      <alignment vertical="center"/>
      <protection locked="0"/>
    </xf>
    <xf numFmtId="2" fontId="2" fillId="0" borderId="1" xfId="5" applyNumberFormat="1" applyBorder="1" applyAlignment="1" applyProtection="1">
      <alignment vertical="center"/>
      <protection locked="0"/>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43" fontId="8" fillId="0" borderId="0" xfId="0" applyNumberFormat="1" applyFont="1" applyAlignment="1" applyProtection="1"/>
    <xf numFmtId="0" fontId="0" fillId="0" borderId="0" xfId="0" applyAlignment="1" applyProtection="1">
      <protection locked="0"/>
    </xf>
    <xf numFmtId="14" fontId="4" fillId="2" borderId="21" xfId="0" applyNumberFormat="1" applyFont="1" applyFill="1" applyBorder="1" applyAlignment="1" applyProtection="1">
      <alignment horizontal="center"/>
      <protection locked="0"/>
    </xf>
    <xf numFmtId="14" fontId="5" fillId="0" borderId="1" xfId="0" applyNumberFormat="1" applyFont="1" applyBorder="1" applyAlignment="1" applyProtection="1">
      <alignment horizontal="center"/>
      <protection locked="0"/>
    </xf>
    <xf numFmtId="14" fontId="0" fillId="0" borderId="0" xfId="0" applyNumberFormat="1" applyAlignment="1" applyProtection="1">
      <alignment horizontal="center"/>
    </xf>
    <xf numFmtId="14" fontId="4" fillId="2" borderId="18" xfId="0" applyNumberFormat="1" applyFont="1" applyFill="1" applyBorder="1" applyAlignment="1" applyProtection="1">
      <alignment horizontal="center"/>
      <protection locked="0"/>
    </xf>
    <xf numFmtId="14" fontId="0" fillId="0" borderId="1" xfId="0" applyNumberFormat="1" applyBorder="1" applyAlignment="1" applyProtection="1">
      <alignment horizontal="center"/>
      <protection locked="0"/>
    </xf>
    <xf numFmtId="2" fontId="5" fillId="0" borderId="0" xfId="0" applyNumberFormat="1" applyFont="1" applyFill="1" applyBorder="1" applyAlignment="1" applyProtection="1">
      <alignment horizontal="center" vertical="center"/>
    </xf>
    <xf numFmtId="0" fontId="52" fillId="0" borderId="0" xfId="0" applyFont="1" applyFill="1" applyAlignment="1">
      <alignment vertical="center"/>
    </xf>
    <xf numFmtId="0" fontId="10" fillId="0" borderId="0" xfId="0" applyFont="1" applyFill="1" applyAlignment="1" applyProtection="1"/>
    <xf numFmtId="0" fontId="5" fillId="0" borderId="0" xfId="0" applyFont="1" applyFill="1" applyAlignment="1">
      <alignment horizontal="left" vertical="center" indent="1"/>
    </xf>
    <xf numFmtId="0" fontId="10" fillId="0" borderId="0" xfId="0" applyFont="1" applyFill="1" applyAlignment="1" applyProtection="1">
      <alignment vertical="center"/>
    </xf>
    <xf numFmtId="0" fontId="14" fillId="0" borderId="0" xfId="0" applyFont="1" applyFill="1" applyAlignment="1" applyProtection="1">
      <alignment vertical="center"/>
    </xf>
    <xf numFmtId="0" fontId="53" fillId="0" borderId="0" xfId="0" applyFont="1" applyFill="1" applyAlignment="1">
      <alignment horizontal="left" vertical="center" indent="1"/>
    </xf>
    <xf numFmtId="0" fontId="54" fillId="0" borderId="0" xfId="0" applyFont="1" applyFill="1"/>
    <xf numFmtId="0" fontId="55" fillId="0" borderId="0" xfId="0" applyFont="1" applyFill="1" applyAlignment="1">
      <alignment horizontal="left" vertical="center" indent="1"/>
    </xf>
    <xf numFmtId="0" fontId="11" fillId="0" borderId="0" xfId="0" applyFont="1" applyFill="1" applyAlignment="1" applyProtection="1">
      <alignment vertical="center"/>
    </xf>
    <xf numFmtId="0" fontId="52" fillId="0" borderId="0" xfId="0" applyFont="1" applyFill="1" applyBorder="1" applyAlignment="1">
      <alignment vertical="center"/>
    </xf>
    <xf numFmtId="2" fontId="4" fillId="0" borderId="0" xfId="0" applyNumberFormat="1" applyFont="1" applyFill="1" applyBorder="1" applyAlignment="1" applyProtection="1">
      <alignment horizontal="center"/>
      <protection locked="0"/>
    </xf>
    <xf numFmtId="0" fontId="4" fillId="3" borderId="1" xfId="0" applyFont="1" applyFill="1" applyBorder="1" applyAlignment="1" applyProtection="1">
      <alignment horizontal="left" vertical="center"/>
    </xf>
    <xf numFmtId="0" fontId="4" fillId="0" borderId="1" xfId="0" applyFont="1" applyBorder="1" applyAlignment="1" applyProtection="1">
      <alignment horizontal="left" vertical="center"/>
    </xf>
    <xf numFmtId="164" fontId="5" fillId="0" borderId="1" xfId="6" applyNumberFormat="1" applyFont="1" applyFill="1" applyBorder="1" applyAlignment="1" applyProtection="1">
      <alignment horizontal="center" vertical="center" wrapText="1"/>
    </xf>
    <xf numFmtId="0" fontId="0" fillId="0" borderId="0" xfId="0" applyBorder="1"/>
    <xf numFmtId="0" fontId="5" fillId="0" borderId="0" xfId="0" applyFont="1" applyBorder="1"/>
    <xf numFmtId="0" fontId="4" fillId="0" borderId="0" xfId="0" applyFont="1" applyBorder="1" applyAlignment="1">
      <alignment horizontal="center" wrapText="1"/>
    </xf>
    <xf numFmtId="0" fontId="0" fillId="0" borderId="0" xfId="0" applyBorder="1" applyAlignment="1">
      <alignment wrapText="1"/>
    </xf>
    <xf numFmtId="2" fontId="0" fillId="0" borderId="0" xfId="0" applyNumberFormat="1" applyAlignment="1" applyProtection="1">
      <alignment horizontal="center"/>
    </xf>
    <xf numFmtId="169" fontId="4" fillId="0" borderId="0" xfId="0" applyNumberFormat="1" applyFont="1" applyBorder="1" applyAlignment="1">
      <alignment horizontal="center" wrapText="1"/>
    </xf>
    <xf numFmtId="2" fontId="0" fillId="0" borderId="0" xfId="0" applyNumberFormat="1" applyAlignment="1">
      <alignment horizontal="center"/>
    </xf>
    <xf numFmtId="2" fontId="0" fillId="9" borderId="0" xfId="0" applyNumberFormat="1" applyFill="1" applyAlignment="1">
      <alignment horizontal="center"/>
    </xf>
    <xf numFmtId="2" fontId="4" fillId="0" borderId="1" xfId="0" applyNumberFormat="1" applyFont="1" applyBorder="1" applyAlignment="1">
      <alignment horizontal="center" wrapText="1"/>
    </xf>
    <xf numFmtId="2" fontId="0" fillId="0" borderId="1" xfId="0" applyNumberFormat="1" applyBorder="1" applyAlignment="1" applyProtection="1">
      <alignment horizontal="center"/>
      <protection locked="0"/>
    </xf>
    <xf numFmtId="2" fontId="4" fillId="2" borderId="26" xfId="0" applyNumberFormat="1" applyFont="1" applyFill="1" applyBorder="1" applyAlignment="1" applyProtection="1">
      <alignment horizontal="center" wrapText="1"/>
      <protection locked="0"/>
    </xf>
    <xf numFmtId="14" fontId="4" fillId="0" borderId="6" xfId="0" applyNumberFormat="1" applyFont="1" applyBorder="1" applyAlignment="1" applyProtection="1">
      <alignment horizontal="center" wrapText="1"/>
      <protection locked="0"/>
    </xf>
    <xf numFmtId="2" fontId="5" fillId="0" borderId="0" xfId="0" applyNumberFormat="1" applyFont="1"/>
    <xf numFmtId="2" fontId="5" fillId="0" borderId="0" xfId="0" applyNumberFormat="1" applyFont="1" applyAlignment="1">
      <alignment horizontal="center"/>
    </xf>
    <xf numFmtId="2" fontId="4" fillId="2" borderId="1" xfId="0" applyNumberFormat="1" applyFont="1" applyFill="1" applyBorder="1" applyAlignment="1" applyProtection="1">
      <alignment horizontal="center" wrapText="1"/>
      <protection locked="0"/>
    </xf>
    <xf numFmtId="0" fontId="24" fillId="0" borderId="0" xfId="0" applyFont="1" applyFill="1" applyBorder="1" applyAlignment="1">
      <alignment horizontal="center" vertical="top" wrapText="1"/>
    </xf>
    <xf numFmtId="0" fontId="5" fillId="0" borderId="0" xfId="0" applyFont="1" applyFill="1"/>
    <xf numFmtId="170" fontId="15" fillId="8" borderId="1" xfId="0" applyNumberFormat="1" applyFont="1" applyFill="1" applyBorder="1" applyAlignment="1" applyProtection="1">
      <alignment horizontal="center" vertical="center" wrapText="1"/>
      <protection locked="0"/>
    </xf>
    <xf numFmtId="0" fontId="0" fillId="0" borderId="0" xfId="0" applyAlignment="1"/>
    <xf numFmtId="0" fontId="8" fillId="0" borderId="0" xfId="0" applyFont="1" applyAlignment="1" applyProtection="1">
      <protection locked="0"/>
    </xf>
    <xf numFmtId="0" fontId="0" fillId="0" borderId="0" xfId="0" applyAlignment="1" applyProtection="1">
      <protection locked="0"/>
    </xf>
    <xf numFmtId="0" fontId="8" fillId="0" borderId="0" xfId="0" applyFont="1" applyAlignment="1"/>
    <xf numFmtId="0" fontId="0" fillId="0" borderId="0" xfId="0" applyAlignment="1" applyProtection="1">
      <alignment wrapText="1"/>
      <protection locked="0"/>
    </xf>
    <xf numFmtId="0" fontId="0" fillId="0" borderId="0" xfId="0" applyAlignment="1"/>
    <xf numFmtId="0" fontId="4" fillId="0" borderId="1" xfId="0" applyFont="1" applyBorder="1" applyAlignment="1" applyProtection="1"/>
    <xf numFmtId="0" fontId="4" fillId="0" borderId="6" xfId="0" applyFont="1" applyFill="1" applyBorder="1" applyAlignment="1" applyProtection="1">
      <alignment horizontal="center" vertical="center" wrapText="1"/>
    </xf>
    <xf numFmtId="0" fontId="2" fillId="0" borderId="1" xfId="0" applyFont="1" applyBorder="1" applyAlignment="1" applyProtection="1">
      <alignment horizontal="center" wrapText="1"/>
      <protection locked="0"/>
    </xf>
    <xf numFmtId="0" fontId="2" fillId="12" borderId="1" xfId="0" applyFont="1" applyFill="1" applyBorder="1" applyProtection="1"/>
    <xf numFmtId="167" fontId="2" fillId="12" borderId="1" xfId="0" applyNumberFormat="1" applyFont="1" applyFill="1" applyBorder="1" applyProtection="1"/>
    <xf numFmtId="17" fontId="0" fillId="13" borderId="0" xfId="0" applyNumberFormat="1" applyFill="1" applyAlignment="1"/>
    <xf numFmtId="0" fontId="0" fillId="12" borderId="1" xfId="0" applyFill="1" applyBorder="1" applyAlignment="1" applyProtection="1">
      <alignment horizontal="center"/>
    </xf>
    <xf numFmtId="2" fontId="0" fillId="12" borderId="1" xfId="0" applyNumberFormat="1" applyFill="1" applyBorder="1" applyAlignment="1" applyProtection="1">
      <alignment horizontal="center"/>
    </xf>
    <xf numFmtId="166" fontId="2" fillId="12" borderId="1" xfId="0" applyNumberFormat="1" applyFont="1" applyFill="1" applyBorder="1" applyAlignment="1" applyProtection="1">
      <alignment horizontal="center"/>
    </xf>
    <xf numFmtId="2" fontId="5" fillId="12" borderId="1" xfId="0" applyNumberFormat="1" applyFont="1" applyFill="1" applyBorder="1" applyAlignment="1" applyProtection="1"/>
    <xf numFmtId="0" fontId="5" fillId="12" borderId="1" xfId="0" applyFont="1" applyFill="1" applyBorder="1" applyAlignment="1" applyProtection="1">
      <alignment horizontal="center"/>
    </xf>
    <xf numFmtId="0" fontId="2" fillId="12" borderId="1" xfId="0" applyFont="1" applyFill="1" applyBorder="1" applyAlignment="1" applyProtection="1">
      <alignment horizontal="center"/>
    </xf>
    <xf numFmtId="49" fontId="2" fillId="12" borderId="1" xfId="0" applyNumberFormat="1" applyFont="1" applyFill="1" applyBorder="1" applyAlignment="1" applyProtection="1">
      <alignment horizontal="center"/>
    </xf>
    <xf numFmtId="2" fontId="15" fillId="2" borderId="18" xfId="0" applyNumberFormat="1" applyFont="1" applyFill="1" applyBorder="1" applyAlignment="1" applyProtection="1">
      <alignment horizontal="center" vertical="center"/>
    </xf>
    <xf numFmtId="9" fontId="15" fillId="2" borderId="18" xfId="6" applyFont="1" applyFill="1" applyBorder="1" applyAlignment="1" applyProtection="1">
      <alignment horizontal="center" vertical="center"/>
    </xf>
    <xf numFmtId="2" fontId="15" fillId="0" borderId="35" xfId="0" applyNumberFormat="1" applyFont="1" applyFill="1" applyBorder="1" applyAlignment="1" applyProtection="1">
      <alignment horizontal="center" vertical="center"/>
    </xf>
    <xf numFmtId="9" fontId="15" fillId="0" borderId="35" xfId="6"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2" fontId="15" fillId="0" borderId="0" xfId="0" applyNumberFormat="1" applyFont="1" applyFill="1" applyBorder="1" applyAlignment="1" applyProtection="1">
      <alignment horizontal="center" vertical="center"/>
    </xf>
    <xf numFmtId="0" fontId="23" fillId="3" borderId="12" xfId="0" applyFont="1" applyFill="1" applyBorder="1" applyAlignment="1" applyProtection="1">
      <alignment horizontal="center" vertical="center" wrapText="1"/>
    </xf>
    <xf numFmtId="0" fontId="0" fillId="0" borderId="0" xfId="0" applyAlignment="1" applyProtection="1">
      <protection locked="0"/>
    </xf>
    <xf numFmtId="0" fontId="0" fillId="0" borderId="0" xfId="0" applyAlignment="1">
      <alignment horizontal="left"/>
    </xf>
    <xf numFmtId="0" fontId="0" fillId="0" borderId="0" xfId="0" applyFill="1"/>
    <xf numFmtId="0" fontId="0" fillId="0" borderId="0" xfId="0" applyFill="1" applyAlignment="1">
      <alignment horizontal="left"/>
    </xf>
    <xf numFmtId="2" fontId="2" fillId="0" borderId="1" xfId="0" applyNumberFormat="1" applyFont="1" applyFill="1" applyBorder="1" applyAlignment="1" applyProtection="1">
      <alignment horizontal="center"/>
      <protection locked="0"/>
    </xf>
    <xf numFmtId="0" fontId="0" fillId="0" borderId="0" xfId="0" applyAlignment="1" applyProtection="1">
      <alignment horizontal="left"/>
      <protection locked="0"/>
    </xf>
    <xf numFmtId="0" fontId="2" fillId="0" borderId="1" xfId="0" applyFont="1" applyBorder="1" applyAlignment="1" applyProtection="1">
      <alignment horizontal="center"/>
      <protection locked="0"/>
    </xf>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4" fillId="2" borderId="1" xfId="0" applyFont="1" applyFill="1" applyBorder="1" applyAlignment="1">
      <alignment horizontal="center" wrapText="1"/>
    </xf>
    <xf numFmtId="2" fontId="4" fillId="2" borderId="1" xfId="0" applyNumberFormat="1" applyFont="1" applyFill="1" applyBorder="1" applyAlignment="1">
      <alignment horizontal="center" wrapText="1"/>
    </xf>
    <xf numFmtId="0" fontId="0" fillId="0" borderId="1" xfId="0" applyBorder="1"/>
    <xf numFmtId="0" fontId="0" fillId="9" borderId="1" xfId="0" applyFill="1" applyBorder="1"/>
    <xf numFmtId="0" fontId="8" fillId="0" borderId="1" xfId="0" applyFont="1" applyFill="1" applyBorder="1"/>
    <xf numFmtId="0" fontId="2" fillId="0" borderId="0" xfId="0" applyFont="1" applyBorder="1"/>
    <xf numFmtId="0" fontId="0" fillId="0" borderId="0" xfId="0" applyAlignment="1"/>
    <xf numFmtId="0" fontId="0" fillId="0" borderId="0" xfId="0" applyAlignment="1" applyProtection="1">
      <protection locked="0"/>
    </xf>
    <xf numFmtId="0" fontId="0" fillId="13" borderId="17" xfId="0" applyFill="1" applyBorder="1" applyAlignment="1">
      <alignment horizontal="center"/>
    </xf>
    <xf numFmtId="0" fontId="0" fillId="13" borderId="17" xfId="0" applyFill="1" applyBorder="1" applyAlignment="1">
      <alignment horizontal="left"/>
    </xf>
    <xf numFmtId="0" fontId="0" fillId="13" borderId="0" xfId="0" applyFill="1"/>
    <xf numFmtId="0" fontId="4" fillId="0" borderId="0" xfId="0" applyFont="1"/>
    <xf numFmtId="0" fontId="3" fillId="0" borderId="0" xfId="0" applyFont="1"/>
    <xf numFmtId="0" fontId="2" fillId="0" borderId="0" xfId="0" applyFont="1" applyAlignment="1">
      <alignment horizontal="center"/>
    </xf>
    <xf numFmtId="2" fontId="2" fillId="0" borderId="0" xfId="0" applyNumberFormat="1" applyFont="1" applyAlignment="1">
      <alignment horizontal="center"/>
    </xf>
    <xf numFmtId="171" fontId="2" fillId="0" borderId="0" xfId="0" applyNumberFormat="1" applyFont="1" applyAlignment="1">
      <alignment horizontal="center"/>
    </xf>
    <xf numFmtId="0" fontId="3" fillId="0" borderId="0" xfId="0" applyFont="1" applyFill="1" applyBorder="1" applyAlignment="1"/>
    <xf numFmtId="0" fontId="4" fillId="0" borderId="3" xfId="0" applyFont="1" applyFill="1" applyBorder="1" applyAlignment="1">
      <alignment horizontal="center" wrapText="1"/>
    </xf>
    <xf numFmtId="2" fontId="4" fillId="0" borderId="1" xfId="0" applyNumberFormat="1" applyFont="1" applyFill="1" applyBorder="1" applyAlignment="1">
      <alignment horizontal="center" wrapText="1"/>
    </xf>
    <xf numFmtId="171" fontId="4" fillId="0" borderId="9" xfId="0" applyNumberFormat="1" applyFont="1" applyFill="1" applyBorder="1" applyAlignment="1">
      <alignment horizontal="center" wrapText="1"/>
    </xf>
    <xf numFmtId="171" fontId="4" fillId="0" borderId="1" xfId="0" applyNumberFormat="1" applyFont="1" applyFill="1" applyBorder="1" applyAlignment="1">
      <alignment horizontal="center" wrapText="1"/>
    </xf>
    <xf numFmtId="0" fontId="4" fillId="2" borderId="19" xfId="0" applyFont="1" applyFill="1" applyBorder="1" applyAlignment="1">
      <alignment horizontal="center"/>
    </xf>
    <xf numFmtId="171" fontId="4" fillId="2" borderId="21" xfId="0" applyNumberFormat="1" applyFont="1" applyFill="1" applyBorder="1" applyAlignment="1">
      <alignment horizontal="center"/>
    </xf>
    <xf numFmtId="171" fontId="4" fillId="9" borderId="18" xfId="0" applyNumberFormat="1" applyFont="1" applyFill="1" applyBorder="1" applyAlignment="1">
      <alignment horizontal="center"/>
    </xf>
    <xf numFmtId="0" fontId="2" fillId="0" borderId="3" xfId="5" applyBorder="1" applyAlignment="1">
      <alignment horizontal="left" vertical="center"/>
    </xf>
    <xf numFmtId="0" fontId="2" fillId="0" borderId="1" xfId="7" applyFont="1" applyBorder="1" applyAlignment="1">
      <alignment horizontal="center" vertical="center"/>
    </xf>
    <xf numFmtId="172" fontId="1" fillId="0" borderId="1" xfId="8" applyNumberFormat="1" applyFill="1" applyBorder="1" applyAlignment="1" applyProtection="1">
      <alignment horizontal="center" wrapText="1"/>
      <protection locked="0"/>
    </xf>
    <xf numFmtId="173" fontId="0" fillId="0" borderId="1" xfId="0" applyNumberFormat="1" applyBorder="1" applyAlignment="1" applyProtection="1">
      <alignment horizontal="center"/>
      <protection locked="0"/>
    </xf>
    <xf numFmtId="0" fontId="4" fillId="3" borderId="27" xfId="0" applyFont="1" applyFill="1" applyBorder="1" applyAlignment="1" applyProtection="1">
      <alignment horizontal="left"/>
    </xf>
    <xf numFmtId="0" fontId="10" fillId="3" borderId="28" xfId="0" applyFont="1" applyFill="1" applyBorder="1" applyAlignment="1" applyProtection="1">
      <alignment horizontal="center"/>
    </xf>
    <xf numFmtId="0" fontId="10" fillId="3" borderId="23" xfId="0" applyFont="1" applyFill="1" applyBorder="1" applyAlignment="1" applyProtection="1">
      <alignment horizontal="center"/>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17" fontId="2" fillId="4" borderId="1" xfId="0" applyNumberFormat="1" applyFont="1" applyFill="1" applyBorder="1" applyAlignment="1" applyProtection="1"/>
    <xf numFmtId="2" fontId="2" fillId="0" borderId="1" xfId="6" applyNumberFormat="1" applyFont="1" applyFill="1" applyBorder="1" applyAlignment="1" applyProtection="1">
      <alignment horizontal="center" vertical="center" wrapText="1"/>
    </xf>
    <xf numFmtId="2" fontId="4" fillId="4" borderId="9" xfId="6" applyNumberFormat="1" applyFont="1" applyFill="1" applyBorder="1" applyAlignment="1" applyProtection="1">
      <alignment horizontal="center" vertical="center" wrapText="1"/>
    </xf>
    <xf numFmtId="2" fontId="47" fillId="4" borderId="36" xfId="6" applyNumberFormat="1" applyFont="1" applyFill="1" applyBorder="1" applyAlignment="1" applyProtection="1">
      <alignment horizontal="center" vertical="center" wrapText="1"/>
    </xf>
    <xf numFmtId="0" fontId="0" fillId="0" borderId="0" xfId="0" applyAlignment="1"/>
    <xf numFmtId="0" fontId="0" fillId="0" borderId="0" xfId="0" applyAlignment="1">
      <alignment wrapText="1"/>
    </xf>
    <xf numFmtId="2" fontId="2" fillId="0" borderId="1" xfId="0" applyNumberFormat="1" applyFont="1" applyBorder="1" applyAlignment="1" applyProtection="1">
      <protection locked="0"/>
    </xf>
    <xf numFmtId="2" fontId="2" fillId="12" borderId="1" xfId="0" applyNumberFormat="1" applyFont="1" applyFill="1" applyBorder="1" applyAlignment="1" applyProtection="1"/>
    <xf numFmtId="0" fontId="2" fillId="0" borderId="0" xfId="0" applyFont="1" applyFill="1" applyBorder="1"/>
    <xf numFmtId="2" fontId="5" fillId="12" borderId="1" xfId="0" applyNumberFormat="1" applyFont="1" applyFill="1" applyBorder="1" applyAlignment="1" applyProtection="1">
      <protection locked="0"/>
    </xf>
    <xf numFmtId="0" fontId="10" fillId="0" borderId="5" xfId="0" applyFont="1" applyBorder="1" applyAlignment="1" applyProtection="1"/>
    <xf numFmtId="0" fontId="10" fillId="3" borderId="5" xfId="0" applyFont="1" applyFill="1" applyBorder="1" applyAlignment="1" applyProtection="1">
      <alignment horizontal="center"/>
    </xf>
    <xf numFmtId="0" fontId="11" fillId="0" borderId="0" xfId="0" applyFont="1" applyFill="1" applyBorder="1" applyAlignment="1" applyProtection="1">
      <alignment vertical="center"/>
    </xf>
    <xf numFmtId="0" fontId="15" fillId="3" borderId="37"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0" fontId="0" fillId="13" borderId="0" xfId="0" applyFill="1" applyAlignment="1" applyProtection="1">
      <protection locked="0"/>
    </xf>
    <xf numFmtId="17" fontId="0" fillId="13" borderId="0" xfId="0" applyNumberFormat="1" applyFill="1" applyAlignment="1" applyProtection="1">
      <protection locked="0"/>
    </xf>
    <xf numFmtId="170" fontId="0" fillId="13" borderId="0" xfId="0" applyNumberFormat="1" applyFill="1" applyBorder="1" applyAlignment="1"/>
    <xf numFmtId="2" fontId="0" fillId="13" borderId="0" xfId="0" applyNumberFormat="1" applyFill="1" applyBorder="1" applyAlignment="1"/>
    <xf numFmtId="17" fontId="0" fillId="13" borderId="25" xfId="0" applyNumberFormat="1" applyFill="1" applyBorder="1" applyAlignment="1"/>
    <xf numFmtId="2" fontId="0" fillId="13" borderId="0" xfId="0" applyNumberFormat="1" applyFill="1" applyAlignment="1"/>
    <xf numFmtId="49" fontId="2" fillId="12" borderId="1" xfId="0" applyNumberFormat="1" applyFont="1" applyFill="1" applyBorder="1" applyAlignment="1" applyProtection="1"/>
    <xf numFmtId="0" fontId="8" fillId="0" borderId="0" xfId="0" applyFont="1" applyBorder="1" applyAlignment="1" applyProtection="1"/>
    <xf numFmtId="0" fontId="10" fillId="0" borderId="0" xfId="0" applyFont="1" applyBorder="1" applyAlignment="1"/>
    <xf numFmtId="165" fontId="10" fillId="0" borderId="0" xfId="2" applyNumberFormat="1" applyFont="1" applyAlignment="1" applyProtection="1"/>
    <xf numFmtId="165" fontId="10" fillId="0" borderId="0" xfId="0" applyNumberFormat="1" applyFont="1" applyAlignment="1" applyProtection="1"/>
    <xf numFmtId="37" fontId="8" fillId="0" borderId="0" xfId="0" applyNumberFormat="1" applyFont="1" applyAlignment="1" applyProtection="1"/>
    <xf numFmtId="39" fontId="8" fillId="0" borderId="0" xfId="0" applyNumberFormat="1" applyFont="1" applyAlignment="1" applyProtection="1">
      <alignment horizontal="center"/>
    </xf>
    <xf numFmtId="0" fontId="8" fillId="0" borderId="0" xfId="2" applyNumberFormat="1" applyFont="1" applyFill="1" applyProtection="1"/>
    <xf numFmtId="14" fontId="0" fillId="0" borderId="0" xfId="0" applyNumberFormat="1" applyFill="1"/>
    <xf numFmtId="0" fontId="2" fillId="0" borderId="0" xfId="0" applyFont="1" applyFill="1"/>
    <xf numFmtId="0" fontId="2" fillId="0" borderId="0" xfId="0" applyFont="1" applyFill="1" applyBorder="1" applyAlignment="1" applyProtection="1"/>
    <xf numFmtId="14" fontId="2" fillId="0" borderId="0" xfId="0" applyNumberFormat="1" applyFont="1" applyFill="1"/>
    <xf numFmtId="0" fontId="2" fillId="0" borderId="0" xfId="0" applyFont="1" applyFill="1" applyAlignment="1">
      <alignment horizontal="left"/>
    </xf>
    <xf numFmtId="0" fontId="0" fillId="0" borderId="0" xfId="0" applyFill="1" applyProtection="1">
      <protection locked="0"/>
    </xf>
    <xf numFmtId="0" fontId="0" fillId="0" borderId="0" xfId="0" applyFill="1" applyAlignment="1" applyProtection="1">
      <alignment horizontal="left"/>
      <protection locked="0"/>
    </xf>
    <xf numFmtId="17" fontId="10" fillId="0" borderId="0" xfId="0" applyNumberFormat="1" applyFont="1" applyAlignment="1" applyProtection="1"/>
    <xf numFmtId="0" fontId="58" fillId="0" borderId="0" xfId="0" applyFont="1" applyBorder="1"/>
    <xf numFmtId="17" fontId="2" fillId="4" borderId="38" xfId="0" applyNumberFormat="1" applyFont="1" applyFill="1" applyBorder="1" applyAlignment="1" applyProtection="1"/>
    <xf numFmtId="0" fontId="57" fillId="0" borderId="0" xfId="0" applyFont="1" applyBorder="1" applyAlignment="1">
      <alignment wrapText="1"/>
    </xf>
    <xf numFmtId="0" fontId="10" fillId="0" borderId="22" xfId="0" applyFont="1" applyBorder="1" applyAlignment="1" applyProtection="1"/>
    <xf numFmtId="0" fontId="10" fillId="0" borderId="25" xfId="0" applyFont="1" applyBorder="1" applyAlignment="1" applyProtection="1"/>
    <xf numFmtId="17" fontId="2" fillId="4" borderId="39" xfId="0" applyNumberFormat="1" applyFont="1" applyFill="1" applyBorder="1" applyAlignment="1" applyProtection="1"/>
    <xf numFmtId="2" fontId="2" fillId="0" borderId="40" xfId="6" applyNumberFormat="1" applyFont="1" applyFill="1" applyBorder="1" applyAlignment="1" applyProtection="1">
      <alignment horizontal="center" vertical="center" wrapText="1"/>
    </xf>
    <xf numFmtId="2" fontId="47" fillId="4" borderId="41" xfId="6" applyNumberFormat="1" applyFont="1" applyFill="1" applyBorder="1" applyAlignment="1" applyProtection="1">
      <alignment horizontal="center" vertical="center" wrapText="1"/>
    </xf>
    <xf numFmtId="0" fontId="10" fillId="0" borderId="42" xfId="0" applyFont="1" applyBorder="1" applyAlignment="1" applyProtection="1"/>
    <xf numFmtId="0" fontId="4" fillId="3" borderId="43" xfId="0" applyFont="1" applyFill="1" applyBorder="1" applyAlignment="1" applyProtection="1">
      <alignment horizontal="left"/>
    </xf>
    <xf numFmtId="0" fontId="10" fillId="3" borderId="42" xfId="0" applyFont="1" applyFill="1" applyBorder="1" applyAlignment="1" applyProtection="1">
      <alignment horizontal="center"/>
    </xf>
    <xf numFmtId="0" fontId="4" fillId="0" borderId="27" xfId="0" applyFont="1" applyBorder="1"/>
    <xf numFmtId="0" fontId="25" fillId="0" borderId="7" xfId="0" applyFont="1" applyFill="1" applyBorder="1" applyAlignment="1">
      <alignment horizontal="center" wrapText="1"/>
    </xf>
    <xf numFmtId="0" fontId="24" fillId="0" borderId="12" xfId="0" applyFont="1" applyFill="1" applyBorder="1" applyAlignment="1">
      <alignment horizontal="center" wrapText="1"/>
    </xf>
    <xf numFmtId="0" fontId="24" fillId="0" borderId="12" xfId="0" applyFont="1" applyFill="1" applyBorder="1" applyAlignment="1">
      <alignment horizontal="center" vertical="top" wrapText="1"/>
    </xf>
    <xf numFmtId="0" fontId="24" fillId="0" borderId="7" xfId="0" applyFont="1" applyFill="1" applyBorder="1" applyAlignment="1">
      <alignment horizontal="center" vertical="top" wrapText="1"/>
    </xf>
    <xf numFmtId="0" fontId="24" fillId="0" borderId="0" xfId="0" applyFont="1" applyFill="1" applyBorder="1" applyAlignment="1">
      <alignment horizontal="left" vertical="top" wrapText="1"/>
    </xf>
    <xf numFmtId="2" fontId="4" fillId="9" borderId="11" xfId="0" applyNumberFormat="1" applyFont="1" applyFill="1" applyBorder="1" applyAlignment="1" applyProtection="1">
      <alignment horizontal="center"/>
      <protection locked="0"/>
    </xf>
    <xf numFmtId="2" fontId="4" fillId="9" borderId="1" xfId="0" applyNumberFormat="1" applyFont="1" applyFill="1" applyBorder="1" applyAlignment="1" applyProtection="1">
      <alignment horizontal="center"/>
      <protection locked="0"/>
    </xf>
    <xf numFmtId="0" fontId="24" fillId="0" borderId="0" xfId="0" applyFont="1" applyFill="1" applyAlignment="1">
      <alignment horizontal="center" vertical="top" wrapText="1"/>
    </xf>
    <xf numFmtId="174" fontId="5" fillId="7" borderId="1" xfId="1" applyNumberFormat="1" applyFont="1" applyFill="1" applyBorder="1" applyAlignment="1" applyProtection="1">
      <alignment horizontal="center" vertical="center" wrapText="1"/>
    </xf>
    <xf numFmtId="174" fontId="5" fillId="6" borderId="1" xfId="0" applyNumberFormat="1" applyFont="1" applyFill="1" applyBorder="1" applyAlignment="1" applyProtection="1">
      <alignment horizontal="center" vertical="center" wrapText="1"/>
    </xf>
    <xf numFmtId="174" fontId="5" fillId="7" borderId="1" xfId="0" applyNumberFormat="1" applyFont="1" applyFill="1" applyBorder="1" applyAlignment="1" applyProtection="1">
      <alignment horizontal="center" vertical="center" wrapText="1"/>
    </xf>
    <xf numFmtId="174" fontId="5" fillId="6" borderId="1" xfId="1" applyNumberFormat="1" applyFont="1" applyFill="1" applyBorder="1" applyAlignment="1" applyProtection="1">
      <alignment horizontal="center" vertical="center" wrapText="1"/>
    </xf>
    <xf numFmtId="174" fontId="5" fillId="7" borderId="1" xfId="0" quotePrefix="1" applyNumberFormat="1" applyFont="1" applyFill="1" applyBorder="1" applyAlignment="1" applyProtection="1">
      <alignment horizontal="center" vertical="center"/>
    </xf>
    <xf numFmtId="174" fontId="5" fillId="7" borderId="1" xfId="1" quotePrefix="1" applyNumberFormat="1" applyFont="1" applyFill="1" applyBorder="1" applyAlignment="1" applyProtection="1">
      <alignment horizontal="center" vertical="center" wrapText="1"/>
    </xf>
    <xf numFmtId="174" fontId="5" fillId="6" borderId="1" xfId="1" quotePrefix="1" applyNumberFormat="1" applyFont="1" applyFill="1" applyBorder="1" applyAlignment="1" applyProtection="1">
      <alignment horizontal="center" vertical="center" wrapText="1"/>
    </xf>
    <xf numFmtId="174" fontId="5" fillId="7" borderId="0" xfId="0" applyNumberFormat="1" applyFont="1" applyFill="1" applyAlignment="1" applyProtection="1">
      <alignment horizontal="center" vertical="center" wrapText="1"/>
    </xf>
    <xf numFmtId="174" fontId="4" fillId="7" borderId="1" xfId="1" applyNumberFormat="1" applyFont="1" applyFill="1" applyBorder="1" applyAlignment="1" applyProtection="1">
      <alignment horizontal="center" vertical="center" wrapText="1"/>
    </xf>
    <xf numFmtId="174" fontId="4" fillId="6" borderId="1" xfId="1" applyNumberFormat="1" applyFont="1" applyFill="1" applyBorder="1" applyAlignment="1" applyProtection="1">
      <alignment horizontal="center" vertical="center" wrapText="1"/>
    </xf>
    <xf numFmtId="0" fontId="4" fillId="10" borderId="3" xfId="0" applyFont="1" applyFill="1" applyBorder="1" applyAlignment="1" applyProtection="1">
      <alignment horizontal="left" vertical="center" wrapText="1"/>
    </xf>
    <xf numFmtId="2" fontId="5"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left" vertical="center"/>
    </xf>
    <xf numFmtId="164"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xf>
    <xf numFmtId="4" fontId="16" fillId="0" borderId="3" xfId="0" applyNumberFormat="1" applyFont="1" applyFill="1" applyBorder="1" applyAlignment="1" applyProtection="1">
      <alignment horizontal="center" vertical="center"/>
    </xf>
    <xf numFmtId="4" fontId="23" fillId="0" borderId="7" xfId="0" applyNumberFormat="1" applyFont="1" applyFill="1" applyBorder="1" applyAlignment="1" applyProtection="1">
      <alignment horizontal="center" vertical="center"/>
    </xf>
    <xf numFmtId="10" fontId="18" fillId="0" borderId="9" xfId="6" applyNumberFormat="1" applyFont="1" applyFill="1" applyBorder="1" applyAlignment="1" applyProtection="1">
      <alignment horizontal="center" vertical="center"/>
    </xf>
    <xf numFmtId="4" fontId="16" fillId="0" borderId="1" xfId="0" applyNumberFormat="1" applyFont="1" applyFill="1" applyBorder="1" applyAlignment="1" applyProtection="1">
      <alignment horizontal="center" vertical="center"/>
    </xf>
    <xf numFmtId="4" fontId="23" fillId="0" borderId="10"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center"/>
    </xf>
    <xf numFmtId="2" fontId="5" fillId="0" borderId="2" xfId="0" applyNumberFormat="1" applyFont="1" applyFill="1" applyBorder="1" applyAlignment="1" applyProtection="1">
      <alignment horizontal="center" vertical="center" wrapText="1"/>
    </xf>
    <xf numFmtId="4" fontId="4" fillId="0" borderId="7" xfId="0" applyNumberFormat="1" applyFont="1" applyFill="1" applyBorder="1" applyAlignment="1" applyProtection="1">
      <alignment horizontal="center" vertical="center" wrapText="1"/>
    </xf>
    <xf numFmtId="164" fontId="56" fillId="0" borderId="1" xfId="0" applyNumberFormat="1" applyFont="1" applyFill="1" applyBorder="1" applyAlignment="1" applyProtection="1">
      <alignment horizontal="center"/>
    </xf>
    <xf numFmtId="2" fontId="15" fillId="0" borderId="3" xfId="0" applyNumberFormat="1" applyFont="1" applyFill="1" applyBorder="1" applyAlignment="1" applyProtection="1">
      <alignment horizontal="center" vertical="center"/>
    </xf>
    <xf numFmtId="10" fontId="16" fillId="0" borderId="9" xfId="6" applyNumberFormat="1" applyFont="1" applyFill="1" applyBorder="1" applyAlignment="1" applyProtection="1">
      <alignment horizontal="center" vertical="center"/>
    </xf>
    <xf numFmtId="2" fontId="4" fillId="14" borderId="1" xfId="0" applyNumberFormat="1" applyFont="1" applyFill="1" applyBorder="1" applyAlignment="1" applyProtection="1">
      <alignment horizontal="center"/>
      <protection locked="0"/>
    </xf>
    <xf numFmtId="0" fontId="5" fillId="0" borderId="31" xfId="0" applyFont="1" applyBorder="1" applyAlignment="1">
      <alignment vertical="top"/>
    </xf>
    <xf numFmtId="0" fontId="0" fillId="0" borderId="32" xfId="0" applyBorder="1" applyAlignment="1"/>
    <xf numFmtId="0" fontId="5" fillId="0" borderId="33" xfId="0" applyFont="1" applyFill="1" applyBorder="1" applyAlignment="1">
      <alignment horizontal="center" wrapText="1"/>
    </xf>
    <xf numFmtId="0" fontId="24" fillId="0" borderId="0" xfId="0" applyFont="1" applyFill="1" applyAlignment="1">
      <alignment horizontal="center" vertical="top" wrapText="1"/>
    </xf>
    <xf numFmtId="0" fontId="8" fillId="0" borderId="0" xfId="0" applyFont="1" applyAlignment="1">
      <alignment horizontal="center"/>
    </xf>
    <xf numFmtId="0" fontId="8" fillId="0" borderId="0" xfId="0" applyFont="1" applyBorder="1" applyAlignment="1" applyProtection="1">
      <alignment wrapText="1"/>
    </xf>
    <xf numFmtId="0" fontId="10" fillId="0" borderId="0" xfId="0" applyFont="1" applyAlignment="1">
      <alignment horizontal="left" vertical="top" wrapText="1"/>
    </xf>
    <xf numFmtId="0" fontId="8" fillId="0" borderId="4" xfId="0" applyFont="1" applyFill="1" applyBorder="1" applyAlignment="1" applyProtection="1">
      <alignment horizontal="center"/>
    </xf>
    <xf numFmtId="0" fontId="8" fillId="0" borderId="0" xfId="0" applyFont="1" applyBorder="1" applyAlignment="1" applyProtection="1"/>
    <xf numFmtId="0" fontId="8" fillId="0" borderId="0" xfId="0" applyFont="1" applyFill="1" applyBorder="1" applyAlignment="1" applyProtection="1">
      <alignment wrapText="1"/>
    </xf>
    <xf numFmtId="0" fontId="8" fillId="0" borderId="0" xfId="0" applyFont="1" applyFill="1" applyAlignment="1" applyProtection="1">
      <alignment horizontal="center"/>
    </xf>
    <xf numFmtId="0" fontId="8" fillId="0" borderId="0" xfId="0" applyFont="1" applyAlignment="1" applyProtection="1">
      <alignment horizontal="left" wrapText="1"/>
    </xf>
    <xf numFmtId="0" fontId="0" fillId="0" borderId="0" xfId="0" applyAlignment="1"/>
    <xf numFmtId="0" fontId="8" fillId="0" borderId="20"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8" fillId="0" borderId="0" xfId="0" applyFont="1" applyFill="1" applyAlignment="1" applyProtection="1">
      <alignment horizontal="center"/>
      <protection locked="0"/>
    </xf>
    <xf numFmtId="0" fontId="8" fillId="3"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0" fontId="4" fillId="0" borderId="3" xfId="0" applyNumberFormat="1"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11" fillId="3" borderId="29" xfId="0" applyFont="1" applyFill="1" applyBorder="1" applyAlignment="1" applyProtection="1">
      <alignment horizontal="center" vertical="center" wrapText="1"/>
    </xf>
    <xf numFmtId="0" fontId="10" fillId="0" borderId="30" xfId="0" applyFont="1" applyBorder="1" applyAlignment="1" applyProtection="1">
      <alignment horizontal="center" vertical="center"/>
    </xf>
    <xf numFmtId="0" fontId="10" fillId="0" borderId="34" xfId="0" applyFont="1" applyBorder="1" applyAlignment="1" applyProtection="1">
      <alignment horizontal="center" vertical="center"/>
    </xf>
    <xf numFmtId="0" fontId="11" fillId="3" borderId="1" xfId="0" applyFont="1" applyFill="1" applyBorder="1" applyAlignment="1" applyProtection="1">
      <alignment horizontal="center" vertical="center" wrapText="1"/>
    </xf>
    <xf numFmtId="0" fontId="0" fillId="3" borderId="1" xfId="0" applyFill="1" applyBorder="1" applyAlignment="1" applyProtection="1"/>
    <xf numFmtId="0" fontId="11" fillId="3" borderId="27"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8" xfId="0" applyFont="1" applyBorder="1" applyAlignment="1" applyProtection="1">
      <alignment horizontal="center" vertical="center"/>
    </xf>
    <xf numFmtId="0" fontId="0" fillId="0" borderId="23" xfId="0" applyBorder="1" applyAlignment="1"/>
    <xf numFmtId="0" fontId="11" fillId="3" borderId="0" xfId="0" applyNumberFormat="1" applyFont="1" applyFill="1" applyBorder="1" applyAlignment="1" applyProtection="1"/>
    <xf numFmtId="0" fontId="0" fillId="3" borderId="0" xfId="0" applyFill="1" applyAlignment="1" applyProtection="1"/>
    <xf numFmtId="0" fontId="4" fillId="3" borderId="35"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14" fillId="3" borderId="1" xfId="0" applyFont="1" applyFill="1" applyBorder="1" applyAlignment="1" applyProtection="1">
      <alignment horizontal="center" vertical="center"/>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5" fillId="8"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174" fontId="4" fillId="4" borderId="3" xfId="1" applyNumberFormat="1" applyFont="1" applyFill="1" applyBorder="1" applyAlignment="1" applyProtection="1">
      <alignment horizontal="center" vertical="center" wrapText="1"/>
    </xf>
    <xf numFmtId="174" fontId="4" fillId="4" borderId="9" xfId="1" applyNumberFormat="1" applyFont="1" applyFill="1" applyBorder="1" applyAlignment="1" applyProtection="1">
      <alignment horizontal="center" vertical="center" wrapText="1"/>
    </xf>
    <xf numFmtId="0" fontId="4" fillId="0" borderId="1" xfId="0" applyFont="1" applyBorder="1" applyAlignment="1" applyProtection="1"/>
    <xf numFmtId="2" fontId="2" fillId="2" borderId="1" xfId="6" applyNumberFormat="1" applyFont="1" applyFill="1" applyBorder="1" applyAlignment="1" applyProtection="1">
      <alignment horizontal="center" vertical="center" wrapText="1"/>
    </xf>
    <xf numFmtId="2" fontId="2" fillId="2" borderId="40" xfId="6" applyNumberFormat="1" applyFont="1" applyFill="1" applyBorder="1" applyAlignment="1" applyProtection="1">
      <alignment horizontal="center" vertical="center" wrapText="1"/>
    </xf>
    <xf numFmtId="0" fontId="8" fillId="3" borderId="27" xfId="0" applyFont="1" applyFill="1" applyBorder="1" applyAlignment="1" applyProtection="1">
      <alignment horizontal="center" vertical="center" wrapText="1"/>
    </xf>
    <xf numFmtId="0" fontId="0" fillId="0" borderId="28" xfId="0" applyBorder="1" applyAlignment="1" applyProtection="1">
      <alignment horizontal="center" vertical="center"/>
    </xf>
    <xf numFmtId="0" fontId="0" fillId="0" borderId="23" xfId="0" applyBorder="1" applyAlignment="1" applyProtection="1">
      <alignment horizontal="center" vertical="center"/>
    </xf>
    <xf numFmtId="0" fontId="8" fillId="0" borderId="27" xfId="0" applyFont="1" applyBorder="1" applyAlignment="1" applyProtection="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7" xfId="0" applyFont="1" applyBorder="1" applyAlignment="1"/>
    <xf numFmtId="0" fontId="0" fillId="0" borderId="28" xfId="0" applyBorder="1" applyAlignment="1"/>
    <xf numFmtId="174" fontId="4" fillId="4" borderId="1" xfId="1" applyNumberFormat="1" applyFont="1" applyFill="1" applyBorder="1" applyAlignment="1" applyProtection="1">
      <alignment horizontal="center" vertical="center" wrapText="1"/>
    </xf>
    <xf numFmtId="174" fontId="4" fillId="4" borderId="1"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xf>
    <xf numFmtId="0" fontId="0" fillId="4" borderId="14" xfId="0" applyFill="1" applyBorder="1" applyAlignment="1" applyProtection="1">
      <alignment horizontal="left" vertical="center" wrapText="1"/>
    </xf>
    <xf numFmtId="0" fontId="0" fillId="4" borderId="9" xfId="0" applyFill="1" applyBorder="1" applyAlignment="1" applyProtection="1">
      <alignment horizontal="left" vertical="center" wrapText="1"/>
    </xf>
    <xf numFmtId="0" fontId="8" fillId="0" borderId="27" xfId="0" applyFont="1" applyBorder="1" applyAlignment="1" applyProtection="1">
      <alignment horizontal="center" wrapText="1"/>
    </xf>
    <xf numFmtId="0" fontId="8" fillId="0" borderId="28" xfId="0" applyFont="1" applyBorder="1" applyAlignment="1" applyProtection="1">
      <alignment horizontal="center"/>
    </xf>
    <xf numFmtId="0" fontId="8" fillId="0" borderId="23" xfId="0" applyFont="1" applyBorder="1" applyAlignment="1" applyProtection="1">
      <alignment horizontal="center"/>
    </xf>
    <xf numFmtId="0" fontId="8" fillId="3" borderId="29" xfId="0" applyFont="1" applyFill="1" applyBorder="1" applyAlignment="1" applyProtection="1">
      <alignment horizontal="center" vertical="center" wrapText="1"/>
    </xf>
    <xf numFmtId="0" fontId="14" fillId="0" borderId="30" xfId="0" applyFont="1" applyBorder="1" applyAlignment="1" applyProtection="1">
      <alignment horizontal="center" vertical="center"/>
    </xf>
    <xf numFmtId="0" fontId="14" fillId="0" borderId="34" xfId="0" applyFont="1" applyBorder="1" applyAlignment="1" applyProtection="1">
      <alignment horizontal="center" vertical="center"/>
    </xf>
    <xf numFmtId="0" fontId="0" fillId="0" borderId="30" xfId="0" applyBorder="1" applyAlignment="1" applyProtection="1"/>
    <xf numFmtId="0" fontId="0" fillId="0" borderId="34" xfId="0" applyBorder="1" applyAlignment="1" applyProtection="1"/>
    <xf numFmtId="17" fontId="15" fillId="0" borderId="6" xfId="0" applyNumberFormat="1" applyFont="1" applyFill="1" applyBorder="1" applyAlignment="1" applyProtection="1">
      <alignment horizontal="center" vertical="center" wrapText="1"/>
    </xf>
    <xf numFmtId="0" fontId="0" fillId="0" borderId="6" xfId="0" applyBorder="1" applyAlignment="1" applyProtection="1">
      <alignment wrapText="1"/>
    </xf>
    <xf numFmtId="0" fontId="8" fillId="0" borderId="3" xfId="0" applyFont="1" applyBorder="1" applyAlignment="1" applyProtection="1">
      <alignment horizontal="center" vertical="center" wrapText="1"/>
    </xf>
    <xf numFmtId="0" fontId="0" fillId="0" borderId="14" xfId="0" applyBorder="1" applyAlignment="1" applyProtection="1"/>
    <xf numFmtId="0" fontId="0" fillId="0" borderId="9" xfId="0" applyBorder="1" applyAlignment="1" applyProtection="1"/>
    <xf numFmtId="0" fontId="15" fillId="0" borderId="2" xfId="0" applyNumberFormat="1" applyFont="1" applyBorder="1" applyAlignment="1" applyProtection="1">
      <alignment horizontal="left" vertical="center" wrapText="1"/>
    </xf>
    <xf numFmtId="0" fontId="15" fillId="0" borderId="20" xfId="0" applyNumberFormat="1" applyFont="1" applyBorder="1" applyAlignment="1" applyProtection="1">
      <alignment horizontal="left" vertical="center" wrapText="1"/>
    </xf>
    <xf numFmtId="0" fontId="15" fillId="0" borderId="8" xfId="0" applyNumberFormat="1" applyFont="1" applyBorder="1" applyAlignment="1" applyProtection="1">
      <alignment horizontal="left" vertic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1" borderId="22" xfId="0" applyFont="1" applyFill="1" applyBorder="1" applyAlignment="1" applyProtection="1">
      <protection locked="0"/>
    </xf>
    <xf numFmtId="0" fontId="8" fillId="0" borderId="1" xfId="0" applyFont="1" applyBorder="1" applyAlignment="1" applyProtection="1">
      <alignment wrapText="1"/>
      <protection locked="0"/>
    </xf>
    <xf numFmtId="0" fontId="0" fillId="0" borderId="1" xfId="0" applyBorder="1" applyAlignment="1">
      <alignment wrapText="1"/>
    </xf>
    <xf numFmtId="0" fontId="8" fillId="0" borderId="0" xfId="0" applyFont="1" applyAlignment="1" applyProtection="1">
      <alignment wrapText="1"/>
      <protection locked="0"/>
    </xf>
    <xf numFmtId="0" fontId="0" fillId="0" borderId="0" xfId="0" applyAlignment="1">
      <alignment wrapText="1"/>
    </xf>
  </cellXfs>
  <cellStyles count="9">
    <cellStyle name="Comma" xfId="1" builtinId="3"/>
    <cellStyle name="Comma 2 2" xfId="2"/>
    <cellStyle name="Hyperlink" xfId="3" builtinId="8"/>
    <cellStyle name="Normal" xfId="0" builtinId="0"/>
    <cellStyle name="Normal 2" xfId="8"/>
    <cellStyle name="Normal 9" xfId="4"/>
    <cellStyle name="Normal_ISO Supply Template-4-10-06" xfId="7"/>
    <cellStyle name="Normal_PG&amp;E Year-ahead RA - June 2006" xfId="5"/>
    <cellStyle name="Percent" xfId="6" builtinId="5"/>
  </cellStyles>
  <dxfs count="12">
    <dxf>
      <font>
        <condense val="0"/>
        <extend val="0"/>
        <color indexed="10"/>
      </font>
    </dxf>
    <dxf>
      <font>
        <b/>
        <i val="0"/>
        <strike val="0"/>
        <condense val="0"/>
        <extend val="0"/>
        <color indexed="10"/>
      </font>
    </dxf>
    <dxf>
      <font>
        <b/>
        <i val="0"/>
        <strike val="0"/>
        <condense val="0"/>
        <extend val="0"/>
        <color indexed="12"/>
      </font>
      <fill>
        <patternFill>
          <bgColor indexed="43"/>
        </patternFill>
      </fill>
    </dxf>
    <dxf>
      <font>
        <condense val="0"/>
        <extend val="0"/>
        <color indexed="10"/>
      </font>
    </dxf>
    <dxf>
      <font>
        <condense val="0"/>
        <extend val="0"/>
        <color indexed="39"/>
      </font>
    </dxf>
    <dxf>
      <font>
        <condense val="0"/>
        <extend val="0"/>
        <color indexed="10"/>
      </font>
    </dxf>
    <dxf>
      <font>
        <condense val="0"/>
        <extend val="0"/>
        <color indexed="12"/>
      </font>
    </dxf>
    <dxf>
      <font>
        <b/>
        <i val="0"/>
        <strike val="0"/>
        <condense val="0"/>
        <extend val="0"/>
        <color indexed="10"/>
      </font>
    </dxf>
    <dxf>
      <font>
        <b/>
        <i val="0"/>
        <strike val="0"/>
        <condense val="0"/>
        <extend val="0"/>
        <color indexed="12"/>
      </font>
      <fill>
        <patternFill>
          <bgColor indexed="43"/>
        </patternFill>
      </fill>
    </dxf>
    <dxf>
      <font>
        <condense val="0"/>
        <extend val="0"/>
        <color indexed="10"/>
      </font>
    </dxf>
    <dxf>
      <font>
        <condense val="0"/>
        <extend val="0"/>
        <color indexed="39"/>
      </font>
    </dxf>
    <dxf>
      <font>
        <condense val="0"/>
        <extend val="0"/>
        <color rgb="FF006100"/>
      </font>
      <fill>
        <patternFill>
          <bgColor rgb="FFC6EF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5"/>
    <pageSetUpPr fitToPage="1"/>
  </sheetPr>
  <dimension ref="A1:F48"/>
  <sheetViews>
    <sheetView showGridLines="0" zoomScaleNormal="100" workbookViewId="0">
      <selection activeCell="B3" sqref="B3"/>
    </sheetView>
  </sheetViews>
  <sheetFormatPr defaultRowHeight="12" customHeight="1"/>
  <cols>
    <col min="1" max="1" width="64.7109375" style="1" customWidth="1"/>
    <col min="2" max="2" width="64" style="1" customWidth="1"/>
    <col min="3" max="3" width="9.140625" style="1"/>
    <col min="4" max="6" width="9.140625" style="260"/>
    <col min="7" max="16384" width="9.140625" style="1"/>
  </cols>
  <sheetData>
    <row r="1" spans="1:6" ht="17.25" customHeight="1">
      <c r="A1" s="6" t="s">
        <v>744</v>
      </c>
      <c r="B1" s="2"/>
      <c r="C1" s="3"/>
    </row>
    <row r="2" spans="1:6" ht="12" customHeight="1">
      <c r="A2" s="2"/>
      <c r="B2" s="2"/>
      <c r="C2" s="3"/>
    </row>
    <row r="3" spans="1:6" ht="12" customHeight="1">
      <c r="A3" s="9" t="s">
        <v>1072</v>
      </c>
      <c r="B3" s="343">
        <v>41275</v>
      </c>
      <c r="C3" s="3"/>
    </row>
    <row r="4" spans="1:6" ht="12" customHeight="1">
      <c r="A4" s="9" t="s">
        <v>995</v>
      </c>
      <c r="B4" s="12"/>
    </row>
    <row r="5" spans="1:6" ht="12" customHeight="1">
      <c r="A5" s="9" t="s">
        <v>538</v>
      </c>
      <c r="B5" s="12"/>
    </row>
    <row r="6" spans="1:6" ht="12" customHeight="1">
      <c r="A6" s="9" t="s">
        <v>932</v>
      </c>
      <c r="B6" s="216"/>
    </row>
    <row r="7" spans="1:6" s="18" customFormat="1" ht="12" customHeight="1">
      <c r="A7" s="9" t="s">
        <v>1234</v>
      </c>
      <c r="B7" s="16"/>
      <c r="D7" s="260"/>
      <c r="E7" s="260"/>
      <c r="F7" s="260"/>
    </row>
    <row r="8" spans="1:6" s="18" customFormat="1" ht="12" customHeight="1">
      <c r="A8" s="4"/>
      <c r="B8" s="7"/>
      <c r="D8" s="260"/>
      <c r="E8" s="260"/>
      <c r="F8" s="260"/>
    </row>
    <row r="9" spans="1:6" s="18" customFormat="1" ht="12" customHeight="1">
      <c r="A9" s="5" t="s">
        <v>994</v>
      </c>
      <c r="B9" s="7"/>
      <c r="D9" s="260"/>
      <c r="E9" s="260"/>
      <c r="F9" s="260"/>
    </row>
    <row r="10" spans="1:6" s="18" customFormat="1" ht="12" customHeight="1">
      <c r="A10" s="17" t="s">
        <v>1236</v>
      </c>
      <c r="B10" s="7"/>
      <c r="D10" s="260"/>
      <c r="E10" s="260"/>
      <c r="F10" s="260"/>
    </row>
    <row r="11" spans="1:6" s="18" customFormat="1" ht="12" customHeight="1">
      <c r="A11" s="17" t="s">
        <v>11</v>
      </c>
      <c r="B11" s="7"/>
      <c r="D11" s="260"/>
      <c r="E11" s="260"/>
      <c r="F11" s="260"/>
    </row>
    <row r="12" spans="1:6" s="18" customFormat="1" ht="12" customHeight="1">
      <c r="A12" s="17" t="s">
        <v>214</v>
      </c>
      <c r="B12" s="7"/>
      <c r="D12" s="260"/>
      <c r="E12" s="260"/>
      <c r="F12" s="260"/>
    </row>
    <row r="13" spans="1:6" s="18" customFormat="1" ht="12" customHeight="1">
      <c r="A13" s="17" t="s">
        <v>10</v>
      </c>
      <c r="B13" s="7"/>
      <c r="D13" s="260"/>
      <c r="E13" s="260"/>
      <c r="F13" s="260"/>
    </row>
    <row r="14" spans="1:6" s="18" customFormat="1" ht="12" customHeight="1">
      <c r="A14" s="17"/>
      <c r="B14" s="7"/>
      <c r="D14" s="260"/>
      <c r="E14" s="260"/>
      <c r="F14" s="260"/>
    </row>
    <row r="15" spans="1:6" s="18" customFormat="1" ht="12" customHeight="1">
      <c r="A15" s="19" t="s">
        <v>996</v>
      </c>
      <c r="B15" s="7"/>
      <c r="D15" s="260"/>
      <c r="E15" s="260"/>
      <c r="F15" s="260"/>
    </row>
    <row r="16" spans="1:6" s="18" customFormat="1" ht="15.75" customHeight="1">
      <c r="A16" s="19" t="s">
        <v>210</v>
      </c>
      <c r="B16" s="7"/>
      <c r="D16" s="260"/>
      <c r="E16" s="260"/>
      <c r="F16" s="260"/>
    </row>
    <row r="17" spans="1:6" s="18" customFormat="1" ht="42.75" customHeight="1">
      <c r="A17" s="19" t="s">
        <v>980</v>
      </c>
      <c r="B17" s="7"/>
      <c r="D17" s="260"/>
      <c r="E17" s="260"/>
      <c r="F17" s="260"/>
    </row>
    <row r="18" spans="1:6" s="18" customFormat="1" ht="40.5" customHeight="1">
      <c r="A18" s="19" t="s">
        <v>207</v>
      </c>
      <c r="B18" s="7"/>
      <c r="D18" s="260"/>
      <c r="E18" s="260"/>
      <c r="F18" s="260"/>
    </row>
    <row r="19" spans="1:6" s="18" customFormat="1" ht="12" customHeight="1">
      <c r="A19" s="17"/>
      <c r="B19" s="20"/>
      <c r="D19" s="260"/>
      <c r="E19" s="260"/>
      <c r="F19" s="260"/>
    </row>
    <row r="20" spans="1:6" s="18" customFormat="1" ht="12" customHeight="1">
      <c r="A20" s="9" t="s">
        <v>746</v>
      </c>
      <c r="B20" s="16"/>
      <c r="D20" s="260"/>
      <c r="E20" s="260"/>
      <c r="F20" s="260"/>
    </row>
    <row r="21" spans="1:6" s="18" customFormat="1" ht="12" customHeight="1">
      <c r="A21" s="9" t="s">
        <v>1225</v>
      </c>
      <c r="B21" s="16"/>
      <c r="D21" s="260"/>
      <c r="E21" s="260"/>
      <c r="F21" s="260"/>
    </row>
    <row r="22" spans="1:6" s="18" customFormat="1" ht="12" customHeight="1">
      <c r="A22" s="9" t="s">
        <v>1226</v>
      </c>
      <c r="B22" s="217"/>
      <c r="D22" s="260"/>
      <c r="E22" s="260"/>
      <c r="F22" s="260"/>
    </row>
    <row r="23" spans="1:6" s="18" customFormat="1" ht="35.25" customHeight="1">
      <c r="A23" s="21" t="s">
        <v>748</v>
      </c>
      <c r="B23" s="16"/>
      <c r="D23" s="260"/>
      <c r="E23" s="260"/>
      <c r="F23" s="260"/>
    </row>
    <row r="24" spans="1:6" ht="12" customHeight="1">
      <c r="A24" s="4"/>
      <c r="B24" s="8"/>
    </row>
    <row r="25" spans="1:6" ht="12" customHeight="1">
      <c r="A25" s="4" t="s">
        <v>933</v>
      </c>
      <c r="B25" s="8"/>
    </row>
    <row r="26" spans="1:6" ht="12" customHeight="1">
      <c r="A26" s="9" t="s">
        <v>215</v>
      </c>
      <c r="B26" s="12"/>
    </row>
    <row r="27" spans="1:6" ht="12" customHeight="1">
      <c r="A27" s="9" t="s">
        <v>1225</v>
      </c>
      <c r="B27" s="12"/>
    </row>
    <row r="28" spans="1:6" ht="12" customHeight="1">
      <c r="A28" s="9" t="s">
        <v>749</v>
      </c>
      <c r="B28" s="12"/>
    </row>
    <row r="29" spans="1:6" ht="12" customHeight="1">
      <c r="A29" s="9" t="s">
        <v>750</v>
      </c>
      <c r="B29" s="12"/>
    </row>
    <row r="30" spans="1:6" ht="12" customHeight="1">
      <c r="A30" s="9" t="s">
        <v>997</v>
      </c>
      <c r="B30" s="12"/>
    </row>
    <row r="31" spans="1:6" ht="12" customHeight="1">
      <c r="A31" s="9" t="s">
        <v>998</v>
      </c>
      <c r="B31" s="12"/>
    </row>
    <row r="32" spans="1:6" ht="12" customHeight="1">
      <c r="A32" s="9" t="s">
        <v>540</v>
      </c>
      <c r="B32" s="12"/>
    </row>
    <row r="33" spans="1:6" ht="12" customHeight="1">
      <c r="A33" s="9" t="s">
        <v>217</v>
      </c>
      <c r="B33" s="12"/>
    </row>
    <row r="34" spans="1:6" ht="12" customHeight="1">
      <c r="A34" s="190" t="s">
        <v>934</v>
      </c>
      <c r="B34" s="218"/>
    </row>
    <row r="35" spans="1:6" ht="12" customHeight="1">
      <c r="A35" s="191" t="s">
        <v>935</v>
      </c>
      <c r="B35" s="218"/>
      <c r="C35" s="192"/>
    </row>
    <row r="36" spans="1:6" ht="12" customHeight="1">
      <c r="A36" s="183"/>
      <c r="B36" s="8"/>
    </row>
    <row r="37" spans="1:6" ht="12" customHeight="1">
      <c r="A37" s="4" t="s">
        <v>539</v>
      </c>
      <c r="B37" s="8"/>
    </row>
    <row r="38" spans="1:6" ht="12" customHeight="1">
      <c r="A38" s="9" t="s">
        <v>215</v>
      </c>
      <c r="B38" s="12"/>
    </row>
    <row r="39" spans="1:6" ht="12" customHeight="1">
      <c r="A39" s="9" t="s">
        <v>1225</v>
      </c>
      <c r="B39" s="12"/>
    </row>
    <row r="40" spans="1:6" ht="12" customHeight="1">
      <c r="A40" s="193" t="s">
        <v>217</v>
      </c>
      <c r="B40" s="12"/>
    </row>
    <row r="41" spans="1:6" ht="12" customHeight="1">
      <c r="A41" s="9" t="s">
        <v>216</v>
      </c>
      <c r="B41" s="218"/>
    </row>
    <row r="42" spans="1:6" ht="12" customHeight="1">
      <c r="A42" s="9"/>
      <c r="B42" s="8"/>
    </row>
    <row r="43" spans="1:6" ht="12" customHeight="1" thickBot="1">
      <c r="A43" s="4" t="s">
        <v>936</v>
      </c>
      <c r="B43" s="8"/>
    </row>
    <row r="44" spans="1:6" ht="18" customHeight="1" thickTop="1" thickBot="1">
      <c r="A44" s="500" t="s">
        <v>322</v>
      </c>
      <c r="B44" s="501"/>
    </row>
    <row r="45" spans="1:6" ht="15" customHeight="1" thickTop="1" thickBot="1">
      <c r="A45" s="502"/>
      <c r="B45" s="502"/>
    </row>
    <row r="46" spans="1:6" ht="80.25" customHeight="1" thickTop="1" thickBot="1">
      <c r="A46" s="194" t="s">
        <v>321</v>
      </c>
      <c r="B46" s="195" t="s">
        <v>999</v>
      </c>
    </row>
    <row r="47" spans="1:6" customFormat="1" ht="12" customHeight="1" thickTop="1">
      <c r="A47" s="1"/>
      <c r="D47" s="261"/>
      <c r="E47" s="261"/>
      <c r="F47" s="261"/>
    </row>
    <row r="48" spans="1:6" customFormat="1" ht="12" customHeight="1">
      <c r="A48" s="1"/>
      <c r="D48" s="261"/>
      <c r="E48" s="261"/>
      <c r="F48" s="261"/>
    </row>
  </sheetData>
  <mergeCells count="2">
    <mergeCell ref="A44:B44"/>
    <mergeCell ref="A45:B45"/>
  </mergeCells>
  <phoneticPr fontId="6" type="noConversion"/>
  <dataValidations count="1">
    <dataValidation type="list" allowBlank="1" showInputMessage="1" showErrorMessage="1" sqref="B3">
      <formula1>Month</formula1>
    </dataValidation>
  </dataValidations>
  <pageMargins left="0.75" right="0.75" top="1" bottom="1" header="0.5" footer="0.5"/>
  <pageSetup scale="64" orientation="landscape" horizontalDpi="525" verticalDpi="525" r:id="rId1"/>
  <headerFooter alignWithMargins="0">
    <oddHeader>Page &amp;P&amp;R3PRMA_May_10</oddHeader>
    <oddFooter>&amp;LFile:  &amp;F&amp;RTab:  &amp;A</oddFooter>
  </headerFooter>
</worksheet>
</file>

<file path=xl/worksheets/sheet10.xml><?xml version="1.0" encoding="utf-8"?>
<worksheet xmlns="http://schemas.openxmlformats.org/spreadsheetml/2006/main" xmlns:r="http://schemas.openxmlformats.org/officeDocument/2006/relationships">
  <dimension ref="A1:G64"/>
  <sheetViews>
    <sheetView workbookViewId="0">
      <selection activeCell="F4" sqref="F4"/>
    </sheetView>
  </sheetViews>
  <sheetFormatPr defaultRowHeight="12.75"/>
  <cols>
    <col min="1" max="1" width="10.85546875" customWidth="1"/>
    <col min="2" max="2" width="28.42578125" customWidth="1"/>
    <col min="3" max="3" width="20.85546875" customWidth="1"/>
    <col min="4" max="4" width="18.42578125" customWidth="1"/>
    <col min="5" max="5" width="17.5703125" bestFit="1" customWidth="1"/>
    <col min="6" max="6" width="13" customWidth="1"/>
    <col min="7" max="7" width="11.7109375" customWidth="1"/>
    <col min="8" max="8" width="13.28515625" customWidth="1"/>
  </cols>
  <sheetData>
    <row r="1" spans="1:7" ht="18">
      <c r="A1" s="390" t="s">
        <v>1618</v>
      </c>
      <c r="B1" s="391"/>
      <c r="C1" s="392"/>
      <c r="D1" s="393"/>
      <c r="E1" s="394"/>
      <c r="F1" s="394"/>
    </row>
    <row r="2" spans="1:7" ht="18">
      <c r="B2" s="395"/>
      <c r="C2" s="392"/>
      <c r="D2" s="393"/>
      <c r="E2" s="394"/>
      <c r="F2" s="394"/>
    </row>
    <row r="3" spans="1:7" ht="63.75">
      <c r="A3" s="378" t="s">
        <v>1619</v>
      </c>
      <c r="B3" s="396" t="s">
        <v>1620</v>
      </c>
      <c r="C3" s="397" t="s">
        <v>677</v>
      </c>
      <c r="D3" s="398" t="s">
        <v>1621</v>
      </c>
      <c r="E3" s="399" t="s">
        <v>1622</v>
      </c>
      <c r="F3" s="377" t="s">
        <v>1658</v>
      </c>
      <c r="G3" s="377" t="s">
        <v>1623</v>
      </c>
    </row>
    <row r="4" spans="1:7">
      <c r="A4" s="379"/>
      <c r="B4" s="400"/>
      <c r="C4" s="380">
        <f>SUM(D5:D66)</f>
        <v>372505.79166666669</v>
      </c>
      <c r="D4" s="401"/>
      <c r="E4" s="402"/>
      <c r="F4" s="382"/>
      <c r="G4" s="382"/>
    </row>
    <row r="5" spans="1:7" ht="15">
      <c r="A5" s="403" t="s">
        <v>1624</v>
      </c>
      <c r="B5" s="403" t="s">
        <v>1625</v>
      </c>
      <c r="C5" s="404">
        <v>5000</v>
      </c>
      <c r="D5" s="405">
        <v>41424.25</v>
      </c>
      <c r="E5" s="406">
        <v>41424.916655092595</v>
      </c>
      <c r="F5" s="381"/>
      <c r="G5" s="381"/>
    </row>
    <row r="6" spans="1:7" ht="15">
      <c r="A6" s="403" t="s">
        <v>1626</v>
      </c>
      <c r="B6" s="403" t="s">
        <v>1627</v>
      </c>
      <c r="C6" s="404">
        <v>290</v>
      </c>
      <c r="D6" s="405">
        <v>41275.416666666664</v>
      </c>
      <c r="E6" s="406">
        <v>41424.833321759259</v>
      </c>
      <c r="F6" s="381"/>
      <c r="G6" s="381"/>
    </row>
    <row r="7" spans="1:7" ht="15">
      <c r="A7" s="403" t="s">
        <v>1628</v>
      </c>
      <c r="B7" s="403" t="s">
        <v>1627</v>
      </c>
      <c r="C7" s="404">
        <v>29</v>
      </c>
      <c r="D7" s="405">
        <v>41487.333333333336</v>
      </c>
      <c r="E7" s="406">
        <v>41487.833321759259</v>
      </c>
      <c r="F7" s="381"/>
      <c r="G7" s="381"/>
    </row>
    <row r="8" spans="1:7" ht="15">
      <c r="A8" s="403" t="s">
        <v>1628</v>
      </c>
      <c r="B8" s="403" t="s">
        <v>1627</v>
      </c>
      <c r="C8" s="404">
        <v>29</v>
      </c>
      <c r="D8" s="405">
        <v>41488.333333333336</v>
      </c>
      <c r="E8" s="406">
        <v>41488.833321759259</v>
      </c>
      <c r="F8" s="381"/>
      <c r="G8" s="381"/>
    </row>
    <row r="9" spans="1:7" ht="15">
      <c r="A9" s="403" t="s">
        <v>1629</v>
      </c>
      <c r="B9" s="403" t="s">
        <v>1627</v>
      </c>
      <c r="C9" s="404">
        <v>275</v>
      </c>
      <c r="D9" s="405">
        <v>41487</v>
      </c>
      <c r="E9" s="406">
        <v>41517.999988425923</v>
      </c>
      <c r="F9" s="381"/>
      <c r="G9" s="381"/>
    </row>
    <row r="10" spans="1:7" ht="15">
      <c r="A10" s="403" t="s">
        <v>1630</v>
      </c>
      <c r="B10" s="403" t="s">
        <v>1627</v>
      </c>
      <c r="C10" s="404">
        <v>170</v>
      </c>
      <c r="D10" s="405">
        <v>41275.458333333336</v>
      </c>
      <c r="E10" s="406">
        <v>41639.916655092595</v>
      </c>
      <c r="F10" s="381"/>
      <c r="G10" s="381"/>
    </row>
    <row r="11" spans="1:7" ht="15">
      <c r="A11" s="403" t="s">
        <v>1631</v>
      </c>
      <c r="B11" s="403" t="s">
        <v>1632</v>
      </c>
      <c r="C11" s="404">
        <v>25</v>
      </c>
      <c r="D11" s="405">
        <v>41275</v>
      </c>
      <c r="E11" s="406">
        <v>41639.999988425923</v>
      </c>
      <c r="F11" s="381"/>
      <c r="G11" s="381"/>
    </row>
    <row r="12" spans="1:7" ht="15">
      <c r="A12" s="403" t="s">
        <v>1633</v>
      </c>
      <c r="B12" s="403" t="s">
        <v>415</v>
      </c>
      <c r="C12" s="404">
        <v>1100</v>
      </c>
      <c r="D12" s="405">
        <v>41306</v>
      </c>
      <c r="E12" s="406">
        <v>41320.999988425923</v>
      </c>
      <c r="F12" s="381"/>
      <c r="G12" s="381"/>
    </row>
    <row r="13" spans="1:7" ht="15">
      <c r="A13" s="403" t="s">
        <v>1634</v>
      </c>
      <c r="B13" s="403" t="s">
        <v>737</v>
      </c>
      <c r="C13" s="404">
        <v>165.5</v>
      </c>
      <c r="D13" s="405">
        <v>41487</v>
      </c>
      <c r="E13" s="406">
        <v>41517.999988425923</v>
      </c>
      <c r="F13" s="381"/>
      <c r="G13" s="381"/>
    </row>
    <row r="14" spans="1:7" ht="15">
      <c r="A14" s="403"/>
      <c r="B14" s="403"/>
      <c r="C14" s="404"/>
      <c r="D14" s="405"/>
      <c r="E14" s="406"/>
      <c r="F14" s="381"/>
      <c r="G14" s="381"/>
    </row>
    <row r="15" spans="1:7" ht="15">
      <c r="A15" s="403"/>
      <c r="B15" s="403"/>
      <c r="C15" s="404"/>
      <c r="D15" s="405"/>
      <c r="E15" s="406"/>
      <c r="F15" s="381"/>
      <c r="G15" s="381"/>
    </row>
    <row r="16" spans="1:7" ht="15">
      <c r="A16" s="403"/>
      <c r="B16" s="403"/>
      <c r="C16" s="404"/>
      <c r="D16" s="405"/>
      <c r="E16" s="406"/>
      <c r="F16" s="381"/>
      <c r="G16" s="381"/>
    </row>
    <row r="17" spans="1:7" ht="15">
      <c r="A17" s="403"/>
      <c r="B17" s="403"/>
      <c r="C17" s="404"/>
      <c r="D17" s="405"/>
      <c r="E17" s="406"/>
      <c r="F17" s="381"/>
      <c r="G17" s="381"/>
    </row>
    <row r="18" spans="1:7" ht="15">
      <c r="A18" s="403"/>
      <c r="B18" s="403"/>
      <c r="C18" s="404"/>
      <c r="D18" s="405"/>
      <c r="E18" s="406"/>
      <c r="F18" s="381"/>
      <c r="G18" s="381"/>
    </row>
    <row r="19" spans="1:7" ht="15">
      <c r="A19" s="403"/>
      <c r="B19" s="403"/>
      <c r="C19" s="404"/>
      <c r="D19" s="405"/>
      <c r="E19" s="406"/>
      <c r="F19" s="381"/>
      <c r="G19" s="381"/>
    </row>
    <row r="20" spans="1:7" ht="15">
      <c r="A20" s="403"/>
      <c r="B20" s="403"/>
      <c r="C20" s="404"/>
      <c r="D20" s="405"/>
      <c r="E20" s="406"/>
      <c r="F20" s="381"/>
      <c r="G20" s="381"/>
    </row>
    <row r="21" spans="1:7" ht="15">
      <c r="A21" s="403"/>
      <c r="B21" s="403"/>
      <c r="C21" s="404"/>
      <c r="D21" s="405"/>
      <c r="E21" s="406"/>
      <c r="F21" s="381"/>
      <c r="G21" s="381"/>
    </row>
    <row r="22" spans="1:7" ht="15">
      <c r="A22" s="403"/>
      <c r="B22" s="403"/>
      <c r="C22" s="404"/>
      <c r="D22" s="405"/>
      <c r="E22" s="406"/>
      <c r="F22" s="381"/>
      <c r="G22" s="381"/>
    </row>
    <row r="23" spans="1:7" ht="15">
      <c r="A23" s="403"/>
      <c r="B23" s="403"/>
      <c r="C23" s="404"/>
      <c r="D23" s="405"/>
      <c r="E23" s="406"/>
      <c r="F23" s="381"/>
      <c r="G23" s="381"/>
    </row>
    <row r="24" spans="1:7" ht="15">
      <c r="A24" s="403"/>
      <c r="B24" s="403"/>
      <c r="C24" s="404"/>
      <c r="D24" s="405"/>
      <c r="E24" s="406"/>
      <c r="F24" s="381"/>
      <c r="G24" s="381"/>
    </row>
    <row r="25" spans="1:7" ht="15">
      <c r="A25" s="403"/>
      <c r="B25" s="403"/>
      <c r="C25" s="404"/>
      <c r="D25" s="405"/>
      <c r="E25" s="406"/>
      <c r="F25" s="381"/>
      <c r="G25" s="381"/>
    </row>
    <row r="26" spans="1:7" ht="15">
      <c r="A26" s="403"/>
      <c r="B26" s="403"/>
      <c r="C26" s="404"/>
      <c r="D26" s="405"/>
      <c r="E26" s="406"/>
      <c r="F26" s="381"/>
      <c r="G26" s="381"/>
    </row>
    <row r="27" spans="1:7" ht="15">
      <c r="A27" s="403"/>
      <c r="B27" s="403"/>
      <c r="C27" s="404"/>
      <c r="D27" s="405"/>
      <c r="E27" s="406"/>
      <c r="F27" s="381"/>
      <c r="G27" s="381"/>
    </row>
    <row r="28" spans="1:7" ht="15">
      <c r="A28" s="403"/>
      <c r="B28" s="403"/>
      <c r="C28" s="404"/>
      <c r="D28" s="405"/>
      <c r="E28" s="406"/>
      <c r="F28" s="381"/>
      <c r="G28" s="381"/>
    </row>
    <row r="29" spans="1:7" ht="15">
      <c r="A29" s="403"/>
      <c r="B29" s="403"/>
      <c r="C29" s="404"/>
      <c r="D29" s="405"/>
      <c r="E29" s="406"/>
      <c r="F29" s="381"/>
      <c r="G29" s="381"/>
    </row>
    <row r="30" spans="1:7" ht="15">
      <c r="A30" s="403"/>
      <c r="B30" s="403"/>
      <c r="C30" s="404"/>
      <c r="D30" s="405"/>
      <c r="E30" s="406"/>
      <c r="F30" s="381"/>
      <c r="G30" s="381"/>
    </row>
    <row r="31" spans="1:7" ht="15">
      <c r="A31" s="403"/>
      <c r="B31" s="403"/>
      <c r="C31" s="404"/>
      <c r="D31" s="405"/>
      <c r="E31" s="406"/>
      <c r="F31" s="381"/>
      <c r="G31" s="381"/>
    </row>
    <row r="32" spans="1:7" ht="15">
      <c r="A32" s="403"/>
      <c r="B32" s="403"/>
      <c r="C32" s="404"/>
      <c r="D32" s="405"/>
      <c r="E32" s="406"/>
      <c r="F32" s="381"/>
      <c r="G32" s="381"/>
    </row>
    <row r="33" spans="1:7" ht="15">
      <c r="A33" s="403"/>
      <c r="B33" s="403"/>
      <c r="C33" s="404"/>
      <c r="D33" s="405"/>
      <c r="E33" s="406"/>
      <c r="F33" s="381"/>
      <c r="G33" s="381"/>
    </row>
    <row r="34" spans="1:7" ht="15">
      <c r="A34" s="403"/>
      <c r="B34" s="403"/>
      <c r="C34" s="404"/>
      <c r="D34" s="405"/>
      <c r="E34" s="406"/>
      <c r="F34" s="381"/>
      <c r="G34" s="381"/>
    </row>
    <row r="35" spans="1:7" ht="15">
      <c r="A35" s="403"/>
      <c r="B35" s="403"/>
      <c r="C35" s="404"/>
      <c r="D35" s="405"/>
      <c r="E35" s="406"/>
      <c r="F35" s="381"/>
      <c r="G35" s="381"/>
    </row>
    <row r="36" spans="1:7" ht="15">
      <c r="A36" s="403"/>
      <c r="B36" s="403"/>
      <c r="C36" s="404"/>
      <c r="D36" s="405"/>
      <c r="E36" s="406"/>
      <c r="F36" s="381"/>
      <c r="G36" s="381"/>
    </row>
    <row r="37" spans="1:7" ht="15">
      <c r="A37" s="403"/>
      <c r="B37" s="403"/>
      <c r="C37" s="404"/>
      <c r="D37" s="405"/>
      <c r="E37" s="406"/>
      <c r="F37" s="381"/>
      <c r="G37" s="381"/>
    </row>
    <row r="38" spans="1:7" ht="15">
      <c r="A38" s="403"/>
      <c r="B38" s="403"/>
      <c r="C38" s="404"/>
      <c r="D38" s="405"/>
      <c r="E38" s="406"/>
      <c r="F38" s="381"/>
      <c r="G38" s="381"/>
    </row>
    <row r="39" spans="1:7" ht="15">
      <c r="A39" s="403"/>
      <c r="B39" s="403"/>
      <c r="C39" s="404"/>
      <c r="D39" s="405"/>
      <c r="E39" s="406"/>
      <c r="F39" s="381"/>
      <c r="G39" s="381"/>
    </row>
    <row r="40" spans="1:7" ht="15">
      <c r="A40" s="403"/>
      <c r="B40" s="403"/>
      <c r="C40" s="404"/>
      <c r="D40" s="405"/>
      <c r="E40" s="406"/>
      <c r="F40" s="381"/>
      <c r="G40" s="381"/>
    </row>
    <row r="41" spans="1:7" ht="15">
      <c r="A41" s="403"/>
      <c r="B41" s="403"/>
      <c r="C41" s="404"/>
      <c r="D41" s="405"/>
      <c r="E41" s="406"/>
      <c r="F41" s="381"/>
      <c r="G41" s="381"/>
    </row>
    <row r="42" spans="1:7" ht="15">
      <c r="A42" s="403"/>
      <c r="B42" s="403"/>
      <c r="C42" s="404"/>
      <c r="D42" s="405"/>
      <c r="E42" s="406"/>
      <c r="F42" s="381"/>
      <c r="G42" s="381"/>
    </row>
    <row r="43" spans="1:7" ht="15">
      <c r="A43" s="403"/>
      <c r="B43" s="403"/>
      <c r="C43" s="404"/>
      <c r="D43" s="405"/>
      <c r="E43" s="406"/>
      <c r="F43" s="381"/>
      <c r="G43" s="381"/>
    </row>
    <row r="44" spans="1:7" ht="15">
      <c r="A44" s="403"/>
      <c r="B44" s="403"/>
      <c r="C44" s="404"/>
      <c r="D44" s="405"/>
      <c r="E44" s="406"/>
      <c r="F44" s="381"/>
      <c r="G44" s="381"/>
    </row>
    <row r="45" spans="1:7" ht="15">
      <c r="A45" s="403"/>
      <c r="B45" s="403"/>
      <c r="C45" s="404"/>
      <c r="D45" s="405"/>
      <c r="E45" s="406"/>
      <c r="F45" s="381"/>
      <c r="G45" s="381"/>
    </row>
    <row r="46" spans="1:7" ht="15">
      <c r="A46" s="403"/>
      <c r="B46" s="403"/>
      <c r="C46" s="404"/>
      <c r="D46" s="405"/>
      <c r="E46" s="406"/>
      <c r="F46" s="381"/>
      <c r="G46" s="381"/>
    </row>
    <row r="47" spans="1:7" ht="15">
      <c r="A47" s="403"/>
      <c r="B47" s="403"/>
      <c r="C47" s="404"/>
      <c r="D47" s="405"/>
      <c r="E47" s="406"/>
      <c r="F47" s="381"/>
      <c r="G47" s="381"/>
    </row>
    <row r="48" spans="1:7" ht="15">
      <c r="A48" s="403"/>
      <c r="B48" s="403"/>
      <c r="C48" s="404"/>
      <c r="D48" s="405"/>
      <c r="E48" s="406"/>
      <c r="F48" s="381"/>
      <c r="G48" s="381"/>
    </row>
    <row r="49" spans="1:7" ht="15">
      <c r="A49" s="403"/>
      <c r="B49" s="403"/>
      <c r="C49" s="404"/>
      <c r="D49" s="405"/>
      <c r="E49" s="406"/>
      <c r="F49" s="381"/>
      <c r="G49" s="381"/>
    </row>
    <row r="50" spans="1:7" ht="15">
      <c r="A50" s="403"/>
      <c r="B50" s="403"/>
      <c r="C50" s="404"/>
      <c r="D50" s="405"/>
      <c r="E50" s="406"/>
      <c r="F50" s="381"/>
      <c r="G50" s="381"/>
    </row>
    <row r="51" spans="1:7" ht="15">
      <c r="A51" s="403"/>
      <c r="B51" s="403"/>
      <c r="C51" s="404"/>
      <c r="D51" s="405"/>
      <c r="E51" s="406"/>
      <c r="F51" s="381"/>
      <c r="G51" s="381"/>
    </row>
    <row r="52" spans="1:7" ht="15">
      <c r="A52" s="403"/>
      <c r="B52" s="403"/>
      <c r="C52" s="404"/>
      <c r="D52" s="405"/>
      <c r="E52" s="406"/>
      <c r="F52" s="381"/>
      <c r="G52" s="381"/>
    </row>
    <row r="53" spans="1:7" ht="15">
      <c r="A53" s="403"/>
      <c r="B53" s="403"/>
      <c r="C53" s="404"/>
      <c r="D53" s="405"/>
      <c r="E53" s="406"/>
      <c r="F53" s="381"/>
      <c r="G53" s="381"/>
    </row>
    <row r="54" spans="1:7" ht="15">
      <c r="A54" s="403"/>
      <c r="B54" s="403"/>
      <c r="C54" s="404"/>
      <c r="D54" s="405"/>
      <c r="E54" s="406"/>
      <c r="F54" s="381"/>
      <c r="G54" s="381"/>
    </row>
    <row r="55" spans="1:7" ht="15">
      <c r="A55" s="403"/>
      <c r="B55" s="403"/>
      <c r="C55" s="404"/>
      <c r="D55" s="405"/>
      <c r="E55" s="406"/>
      <c r="F55" s="381"/>
      <c r="G55" s="381"/>
    </row>
    <row r="56" spans="1:7" ht="15">
      <c r="A56" s="403"/>
      <c r="B56" s="403"/>
      <c r="C56" s="404"/>
      <c r="D56" s="405"/>
      <c r="E56" s="406"/>
      <c r="F56" s="381"/>
      <c r="G56" s="381"/>
    </row>
    <row r="57" spans="1:7" ht="15">
      <c r="A57" s="403"/>
      <c r="B57" s="403"/>
      <c r="C57" s="404"/>
      <c r="D57" s="405"/>
      <c r="E57" s="406"/>
      <c r="F57" s="381"/>
      <c r="G57" s="381"/>
    </row>
    <row r="58" spans="1:7" ht="15">
      <c r="A58" s="403"/>
      <c r="B58" s="403"/>
      <c r="C58" s="404"/>
      <c r="D58" s="405"/>
      <c r="E58" s="406"/>
      <c r="F58" s="381"/>
      <c r="G58" s="381"/>
    </row>
    <row r="59" spans="1:7" ht="15">
      <c r="A59" s="403"/>
      <c r="B59" s="403"/>
      <c r="C59" s="404"/>
      <c r="D59" s="405"/>
      <c r="E59" s="406"/>
      <c r="F59" s="381"/>
      <c r="G59" s="381"/>
    </row>
    <row r="60" spans="1:7" ht="15">
      <c r="A60" s="403"/>
      <c r="B60" s="403"/>
      <c r="C60" s="404"/>
      <c r="D60" s="405"/>
      <c r="E60" s="406"/>
      <c r="F60" s="381"/>
      <c r="G60" s="381"/>
    </row>
    <row r="61" spans="1:7" ht="15">
      <c r="A61" s="403"/>
      <c r="B61" s="403"/>
      <c r="C61" s="404"/>
      <c r="D61" s="405"/>
      <c r="E61" s="406"/>
      <c r="F61" s="381"/>
      <c r="G61" s="381"/>
    </row>
    <row r="62" spans="1:7" ht="15">
      <c r="A62" s="403"/>
      <c r="B62" s="403"/>
      <c r="C62" s="404"/>
      <c r="D62" s="405"/>
      <c r="E62" s="406"/>
      <c r="F62" s="381"/>
      <c r="G62" s="381"/>
    </row>
    <row r="63" spans="1:7" ht="15">
      <c r="A63" s="403"/>
      <c r="B63" s="403"/>
      <c r="C63" s="404"/>
      <c r="D63" s="405"/>
      <c r="E63" s="406"/>
      <c r="F63" s="381"/>
      <c r="G63" s="381"/>
    </row>
    <row r="64" spans="1:7" ht="15">
      <c r="A64" s="403"/>
      <c r="B64" s="403"/>
      <c r="C64" s="404"/>
      <c r="D64" s="405"/>
      <c r="E64" s="406"/>
      <c r="F64" s="381"/>
      <c r="G64" s="381"/>
    </row>
  </sheetData>
  <dataValidations count="1">
    <dataValidation type="date" allowBlank="1" showInputMessage="1" showErrorMessage="1" errorTitle="Date Error" error="Please enter the RAR Capacity Effective Start Date in MM/DD/YYYY Format here_x000a_Please enter a date between 01/01/2007 and 12/31/2020" promptTitle="RAR Capacity End Date" prompt="Please enter the RAR Capacity Effective End Date in MM/DD/YYYY Format " sqref="D5:E64">
      <formula1>39083</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indexed="47"/>
  </sheetPr>
  <dimension ref="A1:B167"/>
  <sheetViews>
    <sheetView showGridLines="0" tabSelected="1" topLeftCell="A50" zoomScaleNormal="100" workbookViewId="0">
      <selection activeCell="A51" sqref="A51"/>
    </sheetView>
  </sheetViews>
  <sheetFormatPr defaultRowHeight="15" customHeight="1"/>
  <cols>
    <col min="1" max="1" width="135.85546875" style="243" customWidth="1"/>
    <col min="2" max="2" width="9.7109375" style="342" customWidth="1"/>
    <col min="3" max="16384" width="9.140625" style="342"/>
  </cols>
  <sheetData>
    <row r="1" spans="1:2" ht="15" customHeight="1">
      <c r="A1" s="222" t="s">
        <v>1454</v>
      </c>
    </row>
    <row r="2" spans="1:2" ht="15" customHeight="1">
      <c r="A2" s="223"/>
    </row>
    <row r="3" spans="1:2" ht="15" customHeight="1">
      <c r="A3" s="224" t="s">
        <v>701</v>
      </c>
    </row>
    <row r="4" spans="1:2" ht="15" customHeight="1">
      <c r="A4" s="225"/>
    </row>
    <row r="5" spans="1:2" ht="15" customHeight="1">
      <c r="A5" s="223" t="s">
        <v>678</v>
      </c>
    </row>
    <row r="6" spans="1:2" ht="15" customHeight="1">
      <c r="A6" s="223"/>
    </row>
    <row r="7" spans="1:2" ht="15" customHeight="1">
      <c r="A7" s="226" t="s">
        <v>1659</v>
      </c>
      <c r="B7" s="227"/>
    </row>
    <row r="8" spans="1:2" ht="15" customHeight="1">
      <c r="A8" s="226" t="str">
        <f>A29</f>
        <v>B.   Instructions for the Certification Sheet</v>
      </c>
      <c r="B8" s="227"/>
    </row>
    <row r="9" spans="1:2" ht="15" customHeight="1">
      <c r="A9" s="226" t="str">
        <f>A43</f>
        <v>C.   LSE Allocations and ID and Local Area Sheet</v>
      </c>
      <c r="B9" s="227"/>
    </row>
    <row r="10" spans="1:2" ht="15" customHeight="1">
      <c r="A10" s="226" t="str">
        <f>A61</f>
        <v>D.   Summary Tabs - Year Ahead and Month Ahead</v>
      </c>
      <c r="B10" s="227"/>
    </row>
    <row r="11" spans="1:2" ht="15" customHeight="1">
      <c r="A11" s="226" t="str">
        <f>A111</f>
        <v>E.   Instructions for the Resource Reporting Worksheets</v>
      </c>
      <c r="B11" s="227"/>
    </row>
    <row r="12" spans="1:2" ht="15" customHeight="1">
      <c r="A12" s="226"/>
      <c r="B12" s="227"/>
    </row>
    <row r="13" spans="1:2" ht="15" customHeight="1">
      <c r="A13" s="223"/>
    </row>
    <row r="14" spans="1:2" ht="15" customHeight="1">
      <c r="A14" s="228" t="s">
        <v>545</v>
      </c>
    </row>
    <row r="15" spans="1:2" ht="117" customHeight="1">
      <c r="A15" s="223" t="s">
        <v>1660</v>
      </c>
    </row>
    <row r="16" spans="1:2" ht="15" customHeight="1">
      <c r="A16" s="223"/>
    </row>
    <row r="17" spans="1:1" ht="33" customHeight="1">
      <c r="A17" s="223" t="s">
        <v>1616</v>
      </c>
    </row>
    <row r="18" spans="1:1" ht="15" customHeight="1">
      <c r="A18" s="223"/>
    </row>
    <row r="19" spans="1:1" ht="88.5" customHeight="1">
      <c r="A19" s="223" t="s">
        <v>1661</v>
      </c>
    </row>
    <row r="20" spans="1:1" ht="15" customHeight="1">
      <c r="A20" s="223"/>
    </row>
    <row r="21" spans="1:1" ht="19.5" customHeight="1">
      <c r="A21" s="223" t="s">
        <v>1666</v>
      </c>
    </row>
    <row r="22" spans="1:1" ht="15" customHeight="1">
      <c r="A22" s="223"/>
    </row>
    <row r="23" spans="1:1" ht="64.5" customHeight="1">
      <c r="A23" s="223" t="s">
        <v>1662</v>
      </c>
    </row>
    <row r="24" spans="1:1" ht="15" customHeight="1">
      <c r="A24" s="223"/>
    </row>
    <row r="25" spans="1:1" ht="79.5" customHeight="1">
      <c r="A25" s="223" t="s">
        <v>1667</v>
      </c>
    </row>
    <row r="26" spans="1:1" ht="15" customHeight="1">
      <c r="A26" s="223"/>
    </row>
    <row r="27" spans="1:1" ht="66.75" customHeight="1">
      <c r="A27" s="229" t="s">
        <v>1668</v>
      </c>
    </row>
    <row r="28" spans="1:1" ht="15" customHeight="1">
      <c r="A28" s="229"/>
    </row>
    <row r="29" spans="1:1" ht="15" customHeight="1">
      <c r="A29" s="228" t="s">
        <v>546</v>
      </c>
    </row>
    <row r="30" spans="1:1" ht="15" customHeight="1">
      <c r="A30" s="226" t="s">
        <v>1256</v>
      </c>
    </row>
    <row r="31" spans="1:1" ht="15" customHeight="1">
      <c r="A31" s="226"/>
    </row>
    <row r="32" spans="1:1" ht="15" customHeight="1">
      <c r="A32" s="226" t="s">
        <v>1669</v>
      </c>
    </row>
    <row r="33" spans="1:1" ht="15" customHeight="1">
      <c r="A33" s="226" t="s">
        <v>937</v>
      </c>
    </row>
    <row r="34" spans="1:1" ht="15" customHeight="1">
      <c r="A34" s="226" t="s">
        <v>938</v>
      </c>
    </row>
    <row r="35" spans="1:1" ht="15" customHeight="1">
      <c r="A35" s="226" t="s">
        <v>850</v>
      </c>
    </row>
    <row r="36" spans="1:1" ht="15" customHeight="1">
      <c r="A36" s="226" t="s">
        <v>1197</v>
      </c>
    </row>
    <row r="37" spans="1:1" ht="15" customHeight="1">
      <c r="A37" s="226" t="s">
        <v>939</v>
      </c>
    </row>
    <row r="38" spans="1:1" ht="15" customHeight="1">
      <c r="A38" s="226" t="s">
        <v>50</v>
      </c>
    </row>
    <row r="39" spans="1:1" ht="15" customHeight="1">
      <c r="A39" s="226" t="s">
        <v>51</v>
      </c>
    </row>
    <row r="40" spans="1:1" ht="15" customHeight="1">
      <c r="A40" s="226" t="s">
        <v>52</v>
      </c>
    </row>
    <row r="41" spans="1:1" ht="15" customHeight="1">
      <c r="A41" s="226" t="s">
        <v>1694</v>
      </c>
    </row>
    <row r="42" spans="1:1" ht="15" customHeight="1">
      <c r="A42" s="226"/>
    </row>
    <row r="43" spans="1:1" ht="15" customHeight="1">
      <c r="A43" s="228" t="s">
        <v>920</v>
      </c>
    </row>
    <row r="44" spans="1:1" ht="15" customHeight="1">
      <c r="A44" s="228"/>
    </row>
    <row r="45" spans="1:1" ht="15" customHeight="1">
      <c r="A45" s="230" t="s">
        <v>1201</v>
      </c>
    </row>
    <row r="46" spans="1:1" ht="15" customHeight="1">
      <c r="A46" s="231"/>
    </row>
    <row r="47" spans="1:1" ht="95.25" customHeight="1">
      <c r="A47" s="223" t="s">
        <v>1670</v>
      </c>
    </row>
    <row r="48" spans="1:1" ht="15" customHeight="1">
      <c r="A48" s="223"/>
    </row>
    <row r="49" spans="1:1" ht="98.25" customHeight="1">
      <c r="A49" s="229" t="s">
        <v>1671</v>
      </c>
    </row>
    <row r="50" spans="1:1" ht="15" customHeight="1">
      <c r="A50" s="229"/>
    </row>
    <row r="51" spans="1:1" ht="50.25" customHeight="1">
      <c r="A51" s="223" t="s">
        <v>1672</v>
      </c>
    </row>
    <row r="52" spans="1:1" ht="15" customHeight="1">
      <c r="A52" s="223"/>
    </row>
    <row r="53" spans="1:1" ht="15" customHeight="1">
      <c r="A53" s="230" t="s">
        <v>1202</v>
      </c>
    </row>
    <row r="54" spans="1:1" ht="15" customHeight="1">
      <c r="A54" s="232"/>
    </row>
    <row r="55" spans="1:1" ht="159" customHeight="1">
      <c r="A55" s="223" t="s">
        <v>1673</v>
      </c>
    </row>
    <row r="56" spans="1:1" ht="15" customHeight="1">
      <c r="A56" s="223"/>
    </row>
    <row r="57" spans="1:1" ht="86.25" customHeight="1">
      <c r="A57" s="223" t="s">
        <v>194</v>
      </c>
    </row>
    <row r="58" spans="1:1" ht="15" customHeight="1">
      <c r="A58" s="223"/>
    </row>
    <row r="59" spans="1:1" ht="33" customHeight="1">
      <c r="A59" s="223" t="s">
        <v>1196</v>
      </c>
    </row>
    <row r="60" spans="1:1" ht="15" customHeight="1">
      <c r="A60" s="223"/>
    </row>
    <row r="61" spans="1:1" ht="15" customHeight="1">
      <c r="A61" s="228" t="s">
        <v>921</v>
      </c>
    </row>
    <row r="62" spans="1:1" ht="15" customHeight="1">
      <c r="A62" s="223"/>
    </row>
    <row r="63" spans="1:1" ht="108.75" customHeight="1">
      <c r="A63" s="223" t="s">
        <v>1683</v>
      </c>
    </row>
    <row r="64" spans="1:1" ht="15" customHeight="1">
      <c r="A64" s="223"/>
    </row>
    <row r="65" spans="1:2" ht="15" customHeight="1">
      <c r="A65" s="230" t="s">
        <v>547</v>
      </c>
    </row>
    <row r="66" spans="1:2" ht="15" customHeight="1">
      <c r="A66" s="223"/>
    </row>
    <row r="67" spans="1:2" ht="90.75" customHeight="1">
      <c r="A67" s="233" t="s">
        <v>1695</v>
      </c>
    </row>
    <row r="68" spans="1:2" ht="15" customHeight="1">
      <c r="A68" s="233"/>
    </row>
    <row r="69" spans="1:2" ht="33.75" customHeight="1">
      <c r="A69" s="223" t="s">
        <v>1684</v>
      </c>
    </row>
    <row r="70" spans="1:2" ht="15" customHeight="1">
      <c r="A70" s="223"/>
    </row>
    <row r="71" spans="1:2" ht="15" customHeight="1">
      <c r="A71" s="234" t="s">
        <v>549</v>
      </c>
    </row>
    <row r="72" spans="1:2" ht="21" customHeight="1">
      <c r="A72" s="223" t="s">
        <v>1674</v>
      </c>
    </row>
    <row r="73" spans="1:2" ht="15" customHeight="1">
      <c r="A73" s="223"/>
    </row>
    <row r="74" spans="1:2" ht="72" customHeight="1">
      <c r="A74" s="223" t="s">
        <v>1675</v>
      </c>
    </row>
    <row r="75" spans="1:2" ht="15" customHeight="1" thickBot="1">
      <c r="A75" s="235"/>
    </row>
    <row r="76" spans="1:2" ht="15" customHeight="1" thickBot="1">
      <c r="A76" s="236" t="s">
        <v>548</v>
      </c>
    </row>
    <row r="77" spans="1:2" ht="15" customHeight="1">
      <c r="A77" s="237"/>
    </row>
    <row r="78" spans="1:2" ht="15" customHeight="1">
      <c r="A78" s="238" t="s">
        <v>1450</v>
      </c>
      <c r="B78" s="239"/>
    </row>
    <row r="79" spans="1:2" ht="15" customHeight="1" thickBot="1">
      <c r="A79" s="240" t="s">
        <v>1676</v>
      </c>
      <c r="B79" s="341"/>
    </row>
    <row r="80" spans="1:2" ht="15" customHeight="1">
      <c r="A80" s="241"/>
      <c r="B80" s="503"/>
    </row>
    <row r="81" spans="1:2" ht="15" customHeight="1">
      <c r="A81" s="238" t="s">
        <v>1544</v>
      </c>
      <c r="B81" s="503"/>
    </row>
    <row r="82" spans="1:2" ht="15" customHeight="1" thickBot="1">
      <c r="A82" s="240" t="s">
        <v>1545</v>
      </c>
      <c r="B82" s="503"/>
    </row>
    <row r="83" spans="1:2" ht="15" customHeight="1">
      <c r="A83" s="241"/>
      <c r="B83" s="503"/>
    </row>
    <row r="84" spans="1:2" ht="15" customHeight="1">
      <c r="A84" s="238" t="s">
        <v>1547</v>
      </c>
      <c r="B84" s="503"/>
    </row>
    <row r="85" spans="1:2" ht="15" customHeight="1" thickBot="1">
      <c r="A85" s="240" t="s">
        <v>1546</v>
      </c>
      <c r="B85" s="503"/>
    </row>
    <row r="86" spans="1:2" ht="15" customHeight="1">
      <c r="A86" s="242"/>
      <c r="B86" s="503"/>
    </row>
    <row r="87" spans="1:2" ht="15" customHeight="1">
      <c r="A87" s="230" t="s">
        <v>161</v>
      </c>
      <c r="B87" s="503"/>
    </row>
    <row r="88" spans="1:2" ht="15" customHeight="1">
      <c r="B88" s="503"/>
    </row>
    <row r="89" spans="1:2" ht="113.25" customHeight="1">
      <c r="A89" s="223" t="s">
        <v>1696</v>
      </c>
      <c r="B89" s="503"/>
    </row>
    <row r="90" spans="1:2" ht="15" customHeight="1">
      <c r="A90" s="223"/>
      <c r="B90" s="503"/>
    </row>
    <row r="91" spans="1:2" ht="15" customHeight="1">
      <c r="A91" s="230" t="s">
        <v>162</v>
      </c>
      <c r="B91" s="503"/>
    </row>
    <row r="92" spans="1:2" ht="15" customHeight="1">
      <c r="B92" s="471"/>
    </row>
    <row r="93" spans="1:2" ht="36.75" customHeight="1">
      <c r="A93" s="223" t="s">
        <v>163</v>
      </c>
      <c r="B93" s="503"/>
    </row>
    <row r="94" spans="1:2" ht="15" customHeight="1">
      <c r="A94" s="223"/>
      <c r="B94" s="503"/>
    </row>
    <row r="95" spans="1:2" ht="15" customHeight="1">
      <c r="A95" s="230" t="s">
        <v>164</v>
      </c>
    </row>
    <row r="97" spans="1:1" ht="118.5" customHeight="1">
      <c r="A97" s="223" t="s">
        <v>1685</v>
      </c>
    </row>
    <row r="98" spans="1:1" ht="15" customHeight="1">
      <c r="A98" s="223"/>
    </row>
    <row r="99" spans="1:1" ht="15" customHeight="1">
      <c r="A99" s="230" t="s">
        <v>1222</v>
      </c>
    </row>
    <row r="101" spans="1:1" ht="111" customHeight="1">
      <c r="A101" s="223" t="s">
        <v>1677</v>
      </c>
    </row>
    <row r="102" spans="1:1" ht="15" customHeight="1">
      <c r="A102" s="223"/>
    </row>
    <row r="103" spans="1:1" ht="15" customHeight="1">
      <c r="A103" s="230" t="s">
        <v>157</v>
      </c>
    </row>
    <row r="104" spans="1:1" ht="15" customHeight="1">
      <c r="A104" s="230"/>
    </row>
    <row r="105" spans="1:1" ht="64.5" customHeight="1">
      <c r="A105" s="223" t="s">
        <v>1382</v>
      </c>
    </row>
    <row r="106" spans="1:1" ht="15" customHeight="1">
      <c r="A106" s="223"/>
    </row>
    <row r="107" spans="1:1" ht="15" customHeight="1">
      <c r="A107" s="230" t="s">
        <v>323</v>
      </c>
    </row>
    <row r="108" spans="1:1" ht="15" customHeight="1">
      <c r="A108" s="230"/>
    </row>
    <row r="109" spans="1:1" ht="81" customHeight="1">
      <c r="A109" s="223" t="s">
        <v>1447</v>
      </c>
    </row>
    <row r="110" spans="1:1" ht="15" customHeight="1">
      <c r="A110" s="226"/>
    </row>
    <row r="111" spans="1:1" ht="15" customHeight="1">
      <c r="A111" s="228" t="s">
        <v>1200</v>
      </c>
    </row>
    <row r="112" spans="1:1" ht="15" customHeight="1">
      <c r="A112" s="223"/>
    </row>
    <row r="113" spans="1:1" ht="82.5" customHeight="1">
      <c r="A113" s="223" t="s">
        <v>1686</v>
      </c>
    </row>
    <row r="114" spans="1:1" ht="15" customHeight="1">
      <c r="A114" s="226"/>
    </row>
    <row r="115" spans="1:1" ht="15" customHeight="1">
      <c r="A115" s="226" t="s">
        <v>1664</v>
      </c>
    </row>
    <row r="116" spans="1:1" ht="15" customHeight="1">
      <c r="A116" s="226"/>
    </row>
    <row r="117" spans="1:1" ht="15" customHeight="1">
      <c r="A117" s="244" t="s">
        <v>1258</v>
      </c>
    </row>
    <row r="118" spans="1:1" ht="15" customHeight="1">
      <c r="A118" s="245" t="s">
        <v>53</v>
      </c>
    </row>
    <row r="119" spans="1:1" ht="15" customHeight="1">
      <c r="A119" s="226" t="s">
        <v>1665</v>
      </c>
    </row>
    <row r="120" spans="1:1" ht="15" customHeight="1">
      <c r="A120" s="226" t="s">
        <v>1381</v>
      </c>
    </row>
    <row r="121" spans="1:1" ht="15" customHeight="1">
      <c r="A121" s="226"/>
    </row>
    <row r="122" spans="1:1" ht="15" customHeight="1">
      <c r="A122" s="226" t="s">
        <v>1687</v>
      </c>
    </row>
    <row r="123" spans="1:1" ht="15" customHeight="1">
      <c r="A123" s="226"/>
    </row>
    <row r="124" spans="1:1" ht="15" customHeight="1">
      <c r="A124" s="226" t="s">
        <v>1678</v>
      </c>
    </row>
    <row r="125" spans="1:1" ht="15" customHeight="1">
      <c r="A125" s="226" t="s">
        <v>1680</v>
      </c>
    </row>
    <row r="126" spans="1:1" ht="15" customHeight="1">
      <c r="A126" s="226" t="s">
        <v>1552</v>
      </c>
    </row>
    <row r="127" spans="1:1" ht="15" customHeight="1" thickBot="1">
      <c r="A127" s="226"/>
    </row>
    <row r="128" spans="1:1" ht="15" customHeight="1" thickBot="1">
      <c r="A128" s="464" t="s">
        <v>1257</v>
      </c>
    </row>
    <row r="129" spans="1:1" ht="15" customHeight="1" thickBot="1">
      <c r="A129" s="465" t="s">
        <v>1688</v>
      </c>
    </row>
    <row r="130" spans="1:1" ht="15" customHeight="1" thickBot="1">
      <c r="A130" s="466" t="s">
        <v>1679</v>
      </c>
    </row>
    <row r="131" spans="1:1" ht="15" customHeight="1" thickBot="1">
      <c r="A131" s="466" t="s">
        <v>1548</v>
      </c>
    </row>
    <row r="132" spans="1:1" ht="15" customHeight="1" thickBot="1">
      <c r="A132" s="466" t="s">
        <v>1549</v>
      </c>
    </row>
    <row r="133" spans="1:1" ht="15" customHeight="1" thickBot="1">
      <c r="A133" s="467" t="s">
        <v>1550</v>
      </c>
    </row>
    <row r="134" spans="1:1" ht="15" customHeight="1">
      <c r="A134" s="468" t="s">
        <v>1689</v>
      </c>
    </row>
    <row r="135" spans="1:1" ht="15" customHeight="1">
      <c r="A135" s="468" t="s">
        <v>1551</v>
      </c>
    </row>
    <row r="136" spans="1:1" ht="15" customHeight="1">
      <c r="A136" s="245"/>
    </row>
    <row r="137" spans="1:1" ht="15" customHeight="1">
      <c r="A137" s="230" t="s">
        <v>1452</v>
      </c>
    </row>
    <row r="138" spans="1:1" ht="15" customHeight="1">
      <c r="A138" s="226" t="s">
        <v>1448</v>
      </c>
    </row>
    <row r="139" spans="1:1" ht="15" customHeight="1">
      <c r="A139" s="226"/>
    </row>
    <row r="140" spans="1:1" ht="15" customHeight="1">
      <c r="A140" s="226" t="s">
        <v>1690</v>
      </c>
    </row>
    <row r="141" spans="1:1" ht="15" customHeight="1">
      <c r="A141" s="226" t="s">
        <v>1522</v>
      </c>
    </row>
    <row r="142" spans="1:1" ht="15" customHeight="1">
      <c r="A142" s="226" t="s">
        <v>1691</v>
      </c>
    </row>
    <row r="143" spans="1:1" ht="15" customHeight="1">
      <c r="A143" s="226" t="s">
        <v>1446</v>
      </c>
    </row>
    <row r="144" spans="1:1" ht="15" customHeight="1">
      <c r="A144" s="226"/>
    </row>
    <row r="145" spans="1:1" ht="15" customHeight="1">
      <c r="A145" s="226" t="s">
        <v>1681</v>
      </c>
    </row>
    <row r="146" spans="1:1" ht="15" customHeight="1">
      <c r="A146" s="226"/>
    </row>
    <row r="147" spans="1:1" ht="15" customHeight="1">
      <c r="A147" s="230" t="s">
        <v>1553</v>
      </c>
    </row>
    <row r="148" spans="1:1" ht="15" customHeight="1">
      <c r="A148" s="226" t="s">
        <v>885</v>
      </c>
    </row>
    <row r="149" spans="1:1" ht="15" customHeight="1">
      <c r="A149" s="230"/>
    </row>
    <row r="150" spans="1:1" ht="97.5" customHeight="1">
      <c r="A150" s="226" t="s">
        <v>1690</v>
      </c>
    </row>
    <row r="151" spans="1:1" ht="67.5" customHeight="1">
      <c r="A151" s="246" t="s">
        <v>929</v>
      </c>
    </row>
    <row r="152" spans="1:1" ht="15" customHeight="1">
      <c r="A152" s="246"/>
    </row>
    <row r="153" spans="1:1" ht="144" customHeight="1">
      <c r="A153" s="226" t="s">
        <v>1691</v>
      </c>
    </row>
    <row r="154" spans="1:1" ht="15" customHeight="1">
      <c r="A154" s="246"/>
    </row>
    <row r="155" spans="1:1" ht="53.25" customHeight="1">
      <c r="A155" s="226" t="s">
        <v>1681</v>
      </c>
    </row>
    <row r="156" spans="1:1" ht="15" customHeight="1">
      <c r="A156" s="246"/>
    </row>
    <row r="157" spans="1:1" ht="15" customHeight="1">
      <c r="A157" s="230" t="s">
        <v>1692</v>
      </c>
    </row>
    <row r="158" spans="1:1" ht="35.25" customHeight="1">
      <c r="A158" s="223" t="s">
        <v>1682</v>
      </c>
    </row>
    <row r="159" spans="1:1" ht="15" customHeight="1">
      <c r="A159" s="223" t="s">
        <v>1554</v>
      </c>
    </row>
    <row r="160" spans="1:1" ht="30.75" customHeight="1">
      <c r="A160" s="226" t="s">
        <v>1555</v>
      </c>
    </row>
    <row r="161" spans="1:1" ht="48.75" customHeight="1">
      <c r="A161" s="226" t="s">
        <v>1693</v>
      </c>
    </row>
    <row r="162" spans="1:1" ht="15" customHeight="1">
      <c r="A162" s="226" t="s">
        <v>1199</v>
      </c>
    </row>
    <row r="163" spans="1:1" ht="15" customHeight="1">
      <c r="A163" s="226" t="s">
        <v>1223</v>
      </c>
    </row>
    <row r="164" spans="1:1" ht="15" customHeight="1">
      <c r="A164" s="226" t="s">
        <v>1224</v>
      </c>
    </row>
    <row r="165" spans="1:1" ht="15" customHeight="1">
      <c r="A165" s="226" t="s">
        <v>1219</v>
      </c>
    </row>
    <row r="166" spans="1:1" ht="53.25" customHeight="1">
      <c r="A166" s="226" t="s">
        <v>1681</v>
      </c>
    </row>
    <row r="167" spans="1:1" ht="15" customHeight="1">
      <c r="A167" s="226"/>
    </row>
  </sheetData>
  <mergeCells count="3">
    <mergeCell ref="B80:B89"/>
    <mergeCell ref="B90:B91"/>
    <mergeCell ref="B93:B94"/>
  </mergeCells>
  <phoneticPr fontId="6" type="noConversion"/>
  <pageMargins left="0.75" right="0.75" top="1" bottom="1" header="0.5" footer="0.5"/>
  <pageSetup scale="73" orientation="landscape" horizontalDpi="525" verticalDpi="525" r:id="rId1"/>
  <headerFooter alignWithMargins="0">
    <oddHeader>&amp;L{Filing Month} 2009
&amp;CRESOURCE ADEQUACY COMPLIANCE FILING&amp;R{Name of LSE}, Page &amp;P of &amp;N</oddHeader>
    <oddFooter>&amp;LFile:  &amp;F&amp;RTab:  &amp;A</oddFooter>
  </headerFooter>
  <rowBreaks count="1" manualBreakCount="1">
    <brk id="110" man="1"/>
  </rowBreaks>
  <legacyDrawing r:id="rId2"/>
</worksheet>
</file>

<file path=xl/worksheets/sheet3.xml><?xml version="1.0" encoding="utf-8"?>
<worksheet xmlns="http://schemas.openxmlformats.org/spreadsheetml/2006/main" xmlns:r="http://schemas.openxmlformats.org/officeDocument/2006/relationships">
  <sheetPr codeName="Sheet3" enableFormatConditionsCalculation="0">
    <tabColor indexed="22"/>
    <pageSetUpPr fitToPage="1"/>
  </sheetPr>
  <dimension ref="A1:R126"/>
  <sheetViews>
    <sheetView topLeftCell="C61" zoomScale="55" zoomScaleNormal="55" zoomScaleSheetLayoutView="55" zoomScalePageLayoutView="55" workbookViewId="0">
      <selection activeCell="D62" sqref="D62"/>
    </sheetView>
  </sheetViews>
  <sheetFormatPr defaultRowHeight="12.75" outlineLevelCol="1"/>
  <cols>
    <col min="1" max="1" width="6.28515625" style="27" customWidth="1"/>
    <col min="2" max="2" width="31.140625" style="27" customWidth="1"/>
    <col min="3" max="3" width="32.28515625" style="27" customWidth="1"/>
    <col min="4" max="4" width="16.85546875" style="27" customWidth="1" outlineLevel="1"/>
    <col min="5" max="5" width="14.5703125" style="27" customWidth="1" outlineLevel="1"/>
    <col min="6" max="6" width="19.140625" style="27" customWidth="1" outlineLevel="1"/>
    <col min="7" max="7" width="14.5703125" style="27" customWidth="1" outlineLevel="1"/>
    <col min="8" max="8" width="23.42578125" style="27" customWidth="1" outlineLevel="1"/>
    <col min="9" max="9" width="15.42578125" style="27" customWidth="1"/>
    <col min="10" max="10" width="16" style="27" customWidth="1"/>
    <col min="11" max="11" width="14.85546875" style="27" customWidth="1"/>
    <col min="12" max="12" width="14.7109375" style="27" customWidth="1"/>
    <col min="13" max="13" width="13.85546875" style="27" customWidth="1"/>
    <col min="14" max="14" width="16.28515625" style="27" customWidth="1"/>
    <col min="15" max="15" width="15.42578125" style="27" customWidth="1"/>
    <col min="16" max="16" width="9.140625" style="27"/>
    <col min="17" max="17" width="11" style="27" bestFit="1" customWidth="1"/>
    <col min="18" max="16384" width="9.140625" style="27"/>
  </cols>
  <sheetData>
    <row r="1" spans="1:18" customFormat="1" ht="33" customHeight="1">
      <c r="B1" s="504"/>
      <c r="C1" s="504"/>
      <c r="D1" s="504"/>
      <c r="E1" s="504"/>
      <c r="F1" s="504"/>
      <c r="G1" s="504"/>
      <c r="H1" s="504"/>
      <c r="I1" s="504"/>
      <c r="J1" s="504"/>
      <c r="K1" s="504"/>
      <c r="L1" s="504"/>
      <c r="M1" s="504"/>
      <c r="N1" s="504"/>
      <c r="O1" s="504"/>
    </row>
    <row r="2" spans="1:18" customFormat="1" ht="34.5" customHeight="1">
      <c r="B2" s="514" t="s">
        <v>1648</v>
      </c>
      <c r="C2" s="514"/>
      <c r="D2" s="514"/>
      <c r="E2" s="514"/>
      <c r="F2" s="514"/>
      <c r="G2" s="514"/>
      <c r="H2" s="514"/>
      <c r="I2" s="514"/>
      <c r="J2" s="514"/>
      <c r="K2" s="514"/>
      <c r="L2" s="514"/>
      <c r="M2" s="514"/>
      <c r="N2" s="514"/>
      <c r="O2" s="514"/>
      <c r="P2" s="268"/>
      <c r="R2" s="269"/>
    </row>
    <row r="3" spans="1:18" customFormat="1" ht="22.5" customHeight="1">
      <c r="B3" s="515" t="s">
        <v>1650</v>
      </c>
      <c r="C3" s="515"/>
      <c r="D3" s="515"/>
      <c r="E3" s="515"/>
      <c r="F3" s="515"/>
      <c r="G3" s="515"/>
      <c r="H3" s="515"/>
      <c r="I3" s="515"/>
      <c r="J3" s="515"/>
      <c r="K3" s="515"/>
      <c r="L3" s="515"/>
      <c r="M3" s="515"/>
      <c r="N3" s="515"/>
      <c r="O3" s="515"/>
      <c r="P3" s="268"/>
      <c r="R3" s="269"/>
    </row>
    <row r="4" spans="1:18" customFormat="1" ht="23.25" customHeight="1">
      <c r="B4" s="515" t="s">
        <v>823</v>
      </c>
      <c r="C4" s="515"/>
      <c r="D4" s="515"/>
      <c r="E4" s="515"/>
      <c r="F4" s="515"/>
      <c r="G4" s="515"/>
      <c r="H4" s="515"/>
      <c r="I4" s="515"/>
      <c r="J4" s="515"/>
      <c r="K4" s="515"/>
      <c r="L4" s="515"/>
      <c r="M4" s="515"/>
      <c r="N4" s="515"/>
      <c r="O4" s="515"/>
      <c r="P4" s="270"/>
    </row>
    <row r="5" spans="1:18" customFormat="1" ht="15">
      <c r="B5" s="270"/>
      <c r="C5" s="270"/>
      <c r="D5" s="270"/>
      <c r="E5" s="270"/>
      <c r="F5" s="270"/>
      <c r="G5" s="270"/>
      <c r="H5" s="270"/>
      <c r="I5" s="270"/>
      <c r="J5" s="270"/>
    </row>
    <row r="6" spans="1:18" customFormat="1" ht="15.75">
      <c r="B6" s="270"/>
      <c r="C6" s="270"/>
      <c r="D6" s="513" t="s">
        <v>1645</v>
      </c>
      <c r="E6" s="513"/>
      <c r="F6" s="513"/>
      <c r="G6" s="513"/>
      <c r="H6" s="513"/>
      <c r="I6" s="513"/>
      <c r="J6" s="513"/>
      <c r="K6" s="513"/>
      <c r="L6" s="513"/>
      <c r="M6" s="513"/>
      <c r="N6" s="513"/>
      <c r="O6" s="513"/>
    </row>
    <row r="7" spans="1:18" customFormat="1" ht="15.75">
      <c r="B7" s="271" t="s">
        <v>824</v>
      </c>
      <c r="C7" s="271" t="s">
        <v>8</v>
      </c>
      <c r="D7" s="215">
        <v>41275</v>
      </c>
      <c r="E7" s="215">
        <v>41306</v>
      </c>
      <c r="F7" s="215">
        <v>41334</v>
      </c>
      <c r="G7" s="215">
        <v>41365</v>
      </c>
      <c r="H7" s="215">
        <v>41395</v>
      </c>
      <c r="I7" s="215">
        <v>41426</v>
      </c>
      <c r="J7" s="215">
        <v>41456</v>
      </c>
      <c r="K7" s="215">
        <v>41487</v>
      </c>
      <c r="L7" s="215">
        <v>41518</v>
      </c>
      <c r="M7" s="215">
        <v>41548</v>
      </c>
      <c r="N7" s="215">
        <v>41579</v>
      </c>
      <c r="O7" s="215">
        <v>41609</v>
      </c>
    </row>
    <row r="8" spans="1:18" customFormat="1" ht="33" customHeight="1">
      <c r="B8" s="271"/>
      <c r="C8" s="271"/>
      <c r="D8" s="211">
        <v>1</v>
      </c>
      <c r="E8" s="211">
        <v>2</v>
      </c>
      <c r="F8" s="211">
        <v>3</v>
      </c>
      <c r="G8" s="211">
        <v>4</v>
      </c>
      <c r="H8" s="211">
        <v>5</v>
      </c>
      <c r="I8" s="211">
        <v>6</v>
      </c>
      <c r="J8" s="211">
        <v>7</v>
      </c>
      <c r="K8" s="211">
        <v>8</v>
      </c>
      <c r="L8" s="211">
        <v>9</v>
      </c>
      <c r="M8" s="211">
        <v>10</v>
      </c>
      <c r="N8" s="211">
        <v>11</v>
      </c>
      <c r="O8" s="211">
        <v>12</v>
      </c>
    </row>
    <row r="9" spans="1:18" customFormat="1" ht="15" customHeight="1">
      <c r="A9">
        <v>1</v>
      </c>
      <c r="B9" s="272" t="s">
        <v>825</v>
      </c>
      <c r="C9" s="270" t="s">
        <v>822</v>
      </c>
      <c r="D9" s="439">
        <v>85</v>
      </c>
      <c r="E9" s="439">
        <v>88</v>
      </c>
      <c r="F9" s="439">
        <v>80</v>
      </c>
      <c r="G9" s="439">
        <v>90</v>
      </c>
      <c r="H9" s="439">
        <v>95</v>
      </c>
      <c r="I9" s="439">
        <v>90</v>
      </c>
      <c r="J9" s="439">
        <v>99</v>
      </c>
      <c r="K9" s="439">
        <v>102</v>
      </c>
      <c r="L9" s="439">
        <v>99</v>
      </c>
      <c r="M9" s="439">
        <v>92</v>
      </c>
      <c r="N9" s="439">
        <v>88</v>
      </c>
      <c r="O9" s="439">
        <v>80</v>
      </c>
    </row>
    <row r="10" spans="1:18" customFormat="1" ht="15">
      <c r="B10" s="272"/>
      <c r="C10" s="270" t="s">
        <v>826</v>
      </c>
      <c r="D10" s="439">
        <v>2</v>
      </c>
      <c r="E10" s="439">
        <v>2</v>
      </c>
      <c r="F10" s="439">
        <v>3</v>
      </c>
      <c r="G10" s="439">
        <v>5</v>
      </c>
      <c r="H10" s="439">
        <v>4</v>
      </c>
      <c r="I10" s="439">
        <v>6</v>
      </c>
      <c r="J10" s="439">
        <v>8</v>
      </c>
      <c r="K10" s="439">
        <v>5</v>
      </c>
      <c r="L10" s="439">
        <v>5</v>
      </c>
      <c r="M10" s="439">
        <v>5</v>
      </c>
      <c r="N10" s="439">
        <v>2</v>
      </c>
      <c r="O10" s="439">
        <v>2</v>
      </c>
    </row>
    <row r="11" spans="1:18" customFormat="1" ht="15">
      <c r="B11" s="272"/>
      <c r="C11" s="270" t="s">
        <v>9</v>
      </c>
      <c r="D11" s="439">
        <v>55</v>
      </c>
      <c r="E11" s="439">
        <v>45</v>
      </c>
      <c r="F11" s="439">
        <v>56</v>
      </c>
      <c r="G11" s="439">
        <v>59</v>
      </c>
      <c r="H11" s="439">
        <v>80</v>
      </c>
      <c r="I11" s="439">
        <v>82</v>
      </c>
      <c r="J11" s="439">
        <v>89</v>
      </c>
      <c r="K11" s="439">
        <v>88</v>
      </c>
      <c r="L11" s="439">
        <v>83</v>
      </c>
      <c r="M11" s="439">
        <v>85</v>
      </c>
      <c r="N11" s="439">
        <v>60</v>
      </c>
      <c r="O11" s="439">
        <v>49</v>
      </c>
    </row>
    <row r="12" spans="1:18" customFormat="1" ht="15">
      <c r="B12" s="272"/>
      <c r="C12" s="270"/>
      <c r="D12" s="301"/>
      <c r="E12" s="302"/>
      <c r="F12" s="302"/>
      <c r="G12" s="301"/>
      <c r="H12" s="301"/>
      <c r="I12" s="301"/>
      <c r="J12" s="301"/>
      <c r="K12" s="301"/>
      <c r="L12" s="301"/>
      <c r="M12" s="301"/>
      <c r="N12" s="301"/>
      <c r="O12" s="301"/>
    </row>
    <row r="13" spans="1:18" customFormat="1" ht="15">
      <c r="B13" s="272"/>
      <c r="D13" s="301"/>
      <c r="E13" s="302"/>
      <c r="F13" s="302"/>
      <c r="G13" s="301"/>
      <c r="H13" s="301"/>
      <c r="I13" s="301"/>
      <c r="J13" s="301"/>
      <c r="K13" s="301"/>
      <c r="L13" s="301"/>
      <c r="M13" s="301"/>
      <c r="N13" s="301"/>
      <c r="O13" s="301"/>
    </row>
    <row r="14" spans="1:18" customFormat="1" ht="15" customHeight="1">
      <c r="A14">
        <v>2</v>
      </c>
      <c r="B14" s="272" t="s">
        <v>830</v>
      </c>
      <c r="C14" s="270" t="s">
        <v>822</v>
      </c>
      <c r="D14" s="301">
        <v>-1</v>
      </c>
      <c r="E14" s="302">
        <v>-1</v>
      </c>
      <c r="F14" s="302">
        <v>-2</v>
      </c>
      <c r="G14" s="301">
        <v>-0.2</v>
      </c>
      <c r="H14" s="301">
        <v>-1</v>
      </c>
      <c r="I14" s="301">
        <v>-2</v>
      </c>
      <c r="J14" s="301">
        <v>-2</v>
      </c>
      <c r="K14" s="301">
        <v>-1</v>
      </c>
      <c r="L14" s="301">
        <v>-1</v>
      </c>
      <c r="M14" s="301">
        <v>-2</v>
      </c>
      <c r="N14" s="301">
        <v>-0.2</v>
      </c>
      <c r="O14" s="301">
        <v>-0.3</v>
      </c>
    </row>
    <row r="15" spans="1:18" customFormat="1" ht="15">
      <c r="B15" s="272"/>
      <c r="C15" s="270" t="s">
        <v>826</v>
      </c>
      <c r="D15" s="439"/>
      <c r="E15" s="440"/>
      <c r="F15" s="440"/>
      <c r="G15" s="439"/>
      <c r="H15" s="439"/>
      <c r="I15" s="439"/>
      <c r="J15" s="439"/>
      <c r="K15" s="439"/>
      <c r="L15" s="439"/>
      <c r="M15" s="439"/>
      <c r="N15" s="439"/>
      <c r="O15" s="439"/>
    </row>
    <row r="16" spans="1:18" customFormat="1" ht="15">
      <c r="B16" s="272"/>
      <c r="C16" s="270" t="s">
        <v>9</v>
      </c>
      <c r="D16" s="301">
        <v>-1</v>
      </c>
      <c r="E16" s="302">
        <v>-1</v>
      </c>
      <c r="F16" s="302">
        <v>-2</v>
      </c>
      <c r="G16" s="301">
        <v>-0.2</v>
      </c>
      <c r="H16" s="301">
        <v>-1</v>
      </c>
      <c r="I16" s="301">
        <v>-2</v>
      </c>
      <c r="J16" s="301">
        <v>-2</v>
      </c>
      <c r="K16" s="301">
        <v>-1</v>
      </c>
      <c r="L16" s="301">
        <v>-1</v>
      </c>
      <c r="M16" s="301">
        <v>-2</v>
      </c>
      <c r="N16" s="301">
        <v>-0.2</v>
      </c>
      <c r="O16" s="301">
        <v>-0.3</v>
      </c>
    </row>
    <row r="17" spans="1:16" customFormat="1" ht="28.5" customHeight="1">
      <c r="B17" s="272"/>
      <c r="C17" s="270"/>
      <c r="D17" s="439"/>
      <c r="E17" s="440"/>
      <c r="F17" s="440"/>
      <c r="G17" s="439"/>
      <c r="H17" s="439"/>
      <c r="I17" s="439"/>
      <c r="J17" s="439"/>
      <c r="K17" s="439"/>
      <c r="L17" s="439"/>
      <c r="M17" s="439"/>
      <c r="N17" s="439"/>
      <c r="O17" s="439"/>
    </row>
    <row r="18" spans="1:16" customFormat="1" ht="15" customHeight="1">
      <c r="A18">
        <v>3</v>
      </c>
      <c r="B18" s="506" t="s">
        <v>1646</v>
      </c>
      <c r="C18" s="270" t="s">
        <v>822</v>
      </c>
      <c r="D18" s="301"/>
      <c r="E18" s="302"/>
      <c r="F18" s="302"/>
      <c r="G18" s="302"/>
      <c r="H18" s="301"/>
      <c r="I18" s="301"/>
      <c r="J18" s="301"/>
      <c r="K18" s="301"/>
      <c r="L18" s="301"/>
      <c r="M18" s="301"/>
      <c r="N18" s="301"/>
      <c r="O18" s="301"/>
    </row>
    <row r="19" spans="1:16" customFormat="1" ht="15">
      <c r="B19" s="506"/>
      <c r="C19" s="270" t="s">
        <v>826</v>
      </c>
      <c r="D19" s="301"/>
      <c r="E19" s="301"/>
      <c r="F19" s="302"/>
      <c r="G19" s="302"/>
      <c r="H19" s="301"/>
      <c r="I19" s="301"/>
      <c r="J19" s="301"/>
      <c r="K19" s="301"/>
      <c r="L19" s="301"/>
      <c r="M19" s="301"/>
      <c r="N19" s="301"/>
      <c r="O19" s="301"/>
    </row>
    <row r="20" spans="1:16" customFormat="1" ht="15">
      <c r="B20" s="506"/>
      <c r="C20" s="270" t="s">
        <v>9</v>
      </c>
      <c r="D20" s="301"/>
      <c r="E20" s="301"/>
      <c r="F20" s="302"/>
      <c r="G20" s="302"/>
      <c r="H20" s="301"/>
      <c r="I20" s="301"/>
      <c r="J20" s="301"/>
      <c r="K20" s="301"/>
      <c r="L20" s="301"/>
      <c r="M20" s="301"/>
      <c r="N20" s="301"/>
      <c r="O20" s="301"/>
    </row>
    <row r="21" spans="1:16" customFormat="1" ht="27" customHeight="1">
      <c r="D21" s="45"/>
      <c r="E21" s="45"/>
      <c r="F21" s="45"/>
      <c r="G21" s="45"/>
      <c r="H21" s="45"/>
      <c r="I21" s="45"/>
      <c r="J21" s="45"/>
      <c r="K21" s="45"/>
      <c r="L21" s="45"/>
      <c r="M21" s="45"/>
      <c r="N21" s="45"/>
      <c r="O21" s="45"/>
    </row>
    <row r="22" spans="1:16" customFormat="1" ht="30">
      <c r="B22" s="272" t="s">
        <v>1647</v>
      </c>
      <c r="C22" s="270"/>
      <c r="D22" s="439"/>
      <c r="E22" s="439"/>
      <c r="F22" s="440"/>
      <c r="G22" s="440"/>
      <c r="H22" s="439"/>
      <c r="I22" s="439"/>
      <c r="J22" s="439"/>
      <c r="K22" s="439"/>
      <c r="L22" s="439"/>
      <c r="M22" s="439"/>
      <c r="N22" s="439"/>
      <c r="O22" s="439"/>
    </row>
    <row r="23" spans="1:16" customFormat="1" ht="15">
      <c r="B23" s="272"/>
      <c r="C23" s="270"/>
      <c r="D23" s="439"/>
      <c r="E23" s="439"/>
      <c r="F23" s="439"/>
      <c r="G23" s="439"/>
      <c r="H23" s="439"/>
      <c r="I23" s="439"/>
      <c r="J23" s="439"/>
      <c r="K23" s="439"/>
      <c r="L23" s="439"/>
      <c r="M23" s="439"/>
      <c r="N23" s="439"/>
      <c r="O23" s="439"/>
    </row>
    <row r="24" spans="1:16" customFormat="1" ht="15">
      <c r="B24" s="272"/>
      <c r="C24" s="270"/>
      <c r="D24" s="439"/>
      <c r="E24" s="439"/>
      <c r="F24" s="439"/>
      <c r="G24" s="439"/>
      <c r="H24" s="439"/>
      <c r="I24" s="439"/>
      <c r="J24" s="439"/>
      <c r="K24" s="439"/>
      <c r="L24" s="439"/>
      <c r="M24" s="439"/>
      <c r="N24" s="439"/>
      <c r="O24" s="439"/>
    </row>
    <row r="25" spans="1:16" customFormat="1" ht="31.5" customHeight="1">
      <c r="B25" s="272"/>
      <c r="D25" s="45"/>
      <c r="E25" s="45"/>
      <c r="F25" s="303"/>
      <c r="G25" s="303"/>
      <c r="H25" s="45"/>
      <c r="I25" s="45"/>
      <c r="J25" s="45"/>
      <c r="K25" s="45"/>
      <c r="L25" s="45"/>
      <c r="M25" s="45"/>
      <c r="N25" s="45"/>
      <c r="O25" s="45"/>
    </row>
    <row r="26" spans="1:16" customFormat="1" ht="15" customHeight="1">
      <c r="A26">
        <v>4</v>
      </c>
      <c r="B26" s="272" t="s">
        <v>1649</v>
      </c>
      <c r="C26" s="270" t="s">
        <v>822</v>
      </c>
      <c r="D26" s="301"/>
      <c r="E26" s="301"/>
      <c r="F26" s="301"/>
      <c r="G26" s="301"/>
      <c r="H26" s="301"/>
      <c r="I26" s="301"/>
      <c r="J26" s="301"/>
      <c r="K26" s="301"/>
      <c r="L26" s="301"/>
      <c r="M26" s="301"/>
      <c r="N26" s="301"/>
      <c r="O26" s="301"/>
    </row>
    <row r="27" spans="1:16" customFormat="1" ht="15">
      <c r="B27" s="272"/>
      <c r="C27" s="270" t="s">
        <v>826</v>
      </c>
      <c r="D27" s="301"/>
      <c r="E27" s="301"/>
      <c r="F27" s="301"/>
      <c r="G27" s="301"/>
      <c r="H27" s="301"/>
      <c r="I27" s="301"/>
      <c r="J27" s="301"/>
      <c r="K27" s="301"/>
      <c r="L27" s="301"/>
      <c r="M27" s="301"/>
      <c r="N27" s="301"/>
      <c r="O27" s="301"/>
    </row>
    <row r="28" spans="1:16" customFormat="1" ht="15">
      <c r="B28" s="272"/>
      <c r="C28" s="270" t="s">
        <v>9</v>
      </c>
      <c r="D28" s="439"/>
      <c r="E28" s="439"/>
      <c r="F28" s="439"/>
      <c r="G28" s="439"/>
      <c r="H28" s="439"/>
      <c r="I28" s="439"/>
      <c r="J28" s="439"/>
      <c r="K28" s="439"/>
      <c r="L28" s="439"/>
      <c r="M28" s="439"/>
      <c r="N28" s="439"/>
      <c r="O28" s="439"/>
    </row>
    <row r="29" spans="1:16" customFormat="1" ht="15">
      <c r="B29" s="272"/>
      <c r="D29" s="303"/>
      <c r="E29" s="303"/>
      <c r="F29" s="303"/>
      <c r="G29" s="303"/>
      <c r="H29" s="303"/>
      <c r="I29" s="303"/>
      <c r="J29" s="303"/>
      <c r="K29" s="303"/>
      <c r="L29" s="303"/>
      <c r="M29" s="303"/>
      <c r="N29" s="303"/>
      <c r="O29" s="303"/>
    </row>
    <row r="30" spans="1:16" customFormat="1" ht="15" customHeight="1">
      <c r="A30" s="273">
        <v>5</v>
      </c>
      <c r="B30" s="506" t="s">
        <v>828</v>
      </c>
      <c r="C30" s="270" t="s">
        <v>822</v>
      </c>
      <c r="D30" s="301"/>
      <c r="E30" s="301"/>
      <c r="F30" s="301"/>
      <c r="G30" s="301"/>
      <c r="H30" s="301"/>
      <c r="I30" s="301"/>
      <c r="J30" s="301"/>
      <c r="K30" s="301"/>
      <c r="L30" s="301"/>
      <c r="M30" s="301"/>
      <c r="N30" s="301"/>
      <c r="O30" s="301"/>
      <c r="P30" s="274"/>
    </row>
    <row r="31" spans="1:16" customFormat="1" ht="15">
      <c r="A31" s="273"/>
      <c r="B31" s="506"/>
      <c r="C31" s="270" t="s">
        <v>826</v>
      </c>
      <c r="D31" s="439"/>
      <c r="E31" s="439"/>
      <c r="F31" s="439"/>
      <c r="G31" s="439"/>
      <c r="H31" s="439"/>
      <c r="I31" s="439"/>
      <c r="J31" s="439"/>
      <c r="K31" s="439"/>
      <c r="L31" s="439"/>
      <c r="M31" s="439"/>
      <c r="N31" s="439"/>
      <c r="O31" s="439"/>
      <c r="P31" s="274"/>
    </row>
    <row r="32" spans="1:16" customFormat="1" ht="15">
      <c r="B32" s="506"/>
      <c r="C32" s="270" t="s">
        <v>9</v>
      </c>
      <c r="D32" s="439"/>
      <c r="E32" s="439"/>
      <c r="F32" s="439"/>
      <c r="G32" s="439"/>
      <c r="H32" s="439"/>
      <c r="I32" s="439"/>
      <c r="J32" s="439"/>
      <c r="K32" s="439"/>
      <c r="L32" s="439"/>
      <c r="M32" s="439"/>
      <c r="N32" s="439"/>
      <c r="O32" s="439"/>
      <c r="P32" s="274"/>
    </row>
    <row r="33" spans="1:15" customFormat="1" ht="16.5" customHeight="1">
      <c r="B33" s="272"/>
      <c r="D33" s="45"/>
      <c r="E33" s="45"/>
      <c r="F33" s="45"/>
      <c r="G33" s="45"/>
      <c r="H33" s="45"/>
      <c r="I33" s="45"/>
      <c r="J33" s="45"/>
      <c r="K33" s="45"/>
      <c r="L33" s="45"/>
      <c r="M33" s="45"/>
      <c r="N33" s="45"/>
      <c r="O33" s="45"/>
    </row>
    <row r="34" spans="1:15" customFormat="1" ht="30">
      <c r="A34">
        <v>6</v>
      </c>
      <c r="B34" s="272" t="s">
        <v>829</v>
      </c>
      <c r="C34" s="270" t="s">
        <v>822</v>
      </c>
      <c r="D34" s="301"/>
      <c r="E34" s="301"/>
      <c r="F34" s="301"/>
      <c r="G34" s="301"/>
      <c r="H34" s="301"/>
      <c r="I34" s="301"/>
      <c r="J34" s="301"/>
      <c r="K34" s="301"/>
      <c r="L34" s="301"/>
      <c r="M34" s="301"/>
      <c r="N34" s="301"/>
      <c r="O34" s="301"/>
    </row>
    <row r="35" spans="1:15" customFormat="1" ht="24" customHeight="1">
      <c r="B35" s="272"/>
      <c r="C35" s="270" t="s">
        <v>826</v>
      </c>
      <c r="D35" s="302"/>
      <c r="E35" s="302"/>
      <c r="F35" s="302"/>
      <c r="G35" s="302"/>
      <c r="H35" s="302"/>
      <c r="I35" s="302"/>
      <c r="J35" s="302"/>
      <c r="K35" s="302"/>
      <c r="L35" s="302"/>
      <c r="M35" s="302"/>
      <c r="N35" s="302"/>
      <c r="O35" s="302"/>
    </row>
    <row r="36" spans="1:15" customFormat="1" ht="24" customHeight="1">
      <c r="B36" s="272"/>
      <c r="C36" s="270" t="s">
        <v>9</v>
      </c>
      <c r="D36" s="302"/>
      <c r="E36" s="302"/>
      <c r="F36" s="302"/>
      <c r="G36" s="302"/>
      <c r="H36" s="302"/>
      <c r="I36" s="302"/>
      <c r="J36" s="302"/>
      <c r="K36" s="302"/>
      <c r="L36" s="302"/>
      <c r="M36" s="302"/>
      <c r="N36" s="302"/>
      <c r="O36" s="302"/>
    </row>
    <row r="37" spans="1:15" customFormat="1" ht="22.5" customHeight="1">
      <c r="B37" s="272"/>
      <c r="D37" s="440"/>
      <c r="E37" s="440"/>
      <c r="F37" s="440"/>
      <c r="G37" s="440"/>
      <c r="H37" s="440"/>
      <c r="I37" s="440"/>
      <c r="J37" s="440"/>
      <c r="K37" s="440"/>
      <c r="L37" s="440"/>
      <c r="M37" s="440"/>
      <c r="N37" s="440"/>
      <c r="O37" s="440"/>
    </row>
    <row r="38" spans="1:15" customFormat="1" ht="31.5">
      <c r="A38">
        <v>7</v>
      </c>
      <c r="B38" s="275" t="s">
        <v>1419</v>
      </c>
      <c r="C38" s="270" t="s">
        <v>822</v>
      </c>
      <c r="D38" s="441">
        <f>D9+D14</f>
        <v>84</v>
      </c>
      <c r="E38" s="441">
        <f t="shared" ref="E38:O38" si="0">E9+E14</f>
        <v>87</v>
      </c>
      <c r="F38" s="441">
        <f t="shared" si="0"/>
        <v>78</v>
      </c>
      <c r="G38" s="441">
        <f t="shared" si="0"/>
        <v>89.8</v>
      </c>
      <c r="H38" s="441">
        <f t="shared" si="0"/>
        <v>94</v>
      </c>
      <c r="I38" s="441">
        <f t="shared" si="0"/>
        <v>88</v>
      </c>
      <c r="J38" s="441">
        <f t="shared" si="0"/>
        <v>97</v>
      </c>
      <c r="K38" s="441">
        <f t="shared" si="0"/>
        <v>101</v>
      </c>
      <c r="L38" s="441">
        <f t="shared" si="0"/>
        <v>98</v>
      </c>
      <c r="M38" s="441">
        <f t="shared" si="0"/>
        <v>90</v>
      </c>
      <c r="N38" s="441">
        <f t="shared" si="0"/>
        <v>87.8</v>
      </c>
      <c r="O38" s="441">
        <f t="shared" si="0"/>
        <v>79.7</v>
      </c>
    </row>
    <row r="39" spans="1:15" customFormat="1" ht="24" customHeight="1">
      <c r="B39" s="271"/>
      <c r="C39" s="270" t="s">
        <v>826</v>
      </c>
      <c r="D39" s="441">
        <f t="shared" ref="D39:O40" si="1">D10+D15</f>
        <v>2</v>
      </c>
      <c r="E39" s="441">
        <f t="shared" si="1"/>
        <v>2</v>
      </c>
      <c r="F39" s="441">
        <f t="shared" si="1"/>
        <v>3</v>
      </c>
      <c r="G39" s="441">
        <f t="shared" si="1"/>
        <v>5</v>
      </c>
      <c r="H39" s="441">
        <f t="shared" si="1"/>
        <v>4</v>
      </c>
      <c r="I39" s="441">
        <f t="shared" si="1"/>
        <v>6</v>
      </c>
      <c r="J39" s="441">
        <f t="shared" si="1"/>
        <v>8</v>
      </c>
      <c r="K39" s="441">
        <f t="shared" si="1"/>
        <v>5</v>
      </c>
      <c r="L39" s="441">
        <f t="shared" si="1"/>
        <v>5</v>
      </c>
      <c r="M39" s="441">
        <f t="shared" si="1"/>
        <v>5</v>
      </c>
      <c r="N39" s="441">
        <f t="shared" si="1"/>
        <v>2</v>
      </c>
      <c r="O39" s="441">
        <f t="shared" si="1"/>
        <v>2</v>
      </c>
    </row>
    <row r="40" spans="1:15" customFormat="1" ht="24" customHeight="1">
      <c r="C40" s="270" t="s">
        <v>9</v>
      </c>
      <c r="D40" s="441">
        <f t="shared" si="1"/>
        <v>54</v>
      </c>
      <c r="E40" s="441">
        <f t="shared" si="1"/>
        <v>44</v>
      </c>
      <c r="F40" s="441">
        <f t="shared" si="1"/>
        <v>54</v>
      </c>
      <c r="G40" s="441">
        <f t="shared" si="1"/>
        <v>58.8</v>
      </c>
      <c r="H40" s="441">
        <f t="shared" si="1"/>
        <v>79</v>
      </c>
      <c r="I40" s="441">
        <f t="shared" si="1"/>
        <v>80</v>
      </c>
      <c r="J40" s="441">
        <f t="shared" si="1"/>
        <v>87</v>
      </c>
      <c r="K40" s="441">
        <f t="shared" si="1"/>
        <v>87</v>
      </c>
      <c r="L40" s="441">
        <f t="shared" si="1"/>
        <v>82</v>
      </c>
      <c r="M40" s="441">
        <f t="shared" si="1"/>
        <v>83</v>
      </c>
      <c r="N40" s="441">
        <f t="shared" si="1"/>
        <v>59.8</v>
      </c>
      <c r="O40" s="441">
        <f t="shared" si="1"/>
        <v>48.7</v>
      </c>
    </row>
    <row r="41" spans="1:15" customFormat="1" ht="30" customHeight="1">
      <c r="C41" s="271"/>
      <c r="D41" s="304"/>
      <c r="E41" s="304"/>
      <c r="F41" s="304"/>
      <c r="G41" s="304"/>
      <c r="H41" s="304"/>
      <c r="I41" s="304"/>
      <c r="J41" s="304"/>
      <c r="K41" s="304"/>
      <c r="L41" s="304"/>
      <c r="M41" s="304"/>
      <c r="N41" s="304"/>
      <c r="O41" s="304"/>
    </row>
    <row r="42" spans="1:15" customFormat="1" ht="12" customHeight="1"/>
    <row r="43" spans="1:15" customFormat="1" ht="12.75" customHeight="1">
      <c r="B43" s="31"/>
      <c r="C43" s="29"/>
      <c r="D43" s="442"/>
      <c r="E43" s="442"/>
      <c r="F43" s="442"/>
      <c r="G43" s="442"/>
      <c r="H43" s="442"/>
      <c r="I43" s="442"/>
      <c r="J43" s="442"/>
      <c r="K43" s="442"/>
      <c r="L43" s="442"/>
      <c r="M43" s="442"/>
      <c r="N43" s="442"/>
      <c r="O43" s="442"/>
    </row>
    <row r="44" spans="1:15" customFormat="1" ht="23.25" customHeight="1">
      <c r="B44" s="510" t="s">
        <v>1652</v>
      </c>
      <c r="C44" s="510"/>
      <c r="D44" s="510"/>
      <c r="E44" s="510"/>
      <c r="F44" s="510"/>
      <c r="G44" s="510"/>
      <c r="H44" s="510"/>
      <c r="I44" s="510"/>
      <c r="J44" s="510"/>
      <c r="K44" s="510"/>
      <c r="L44" s="510"/>
      <c r="M44" s="510"/>
      <c r="N44" s="510"/>
      <c r="O44" s="510"/>
    </row>
    <row r="45" spans="1:15" customFormat="1" ht="15.75">
      <c r="B45" s="27"/>
      <c r="C45" s="27"/>
      <c r="D45" s="215">
        <v>41275</v>
      </c>
      <c r="E45" s="215">
        <v>41306</v>
      </c>
      <c r="F45" s="215">
        <v>41334</v>
      </c>
      <c r="G45" s="215">
        <v>41365</v>
      </c>
      <c r="H45" s="215">
        <v>41395</v>
      </c>
      <c r="I45" s="215">
        <v>41426</v>
      </c>
      <c r="J45" s="215">
        <v>41456</v>
      </c>
      <c r="K45" s="215">
        <v>41487</v>
      </c>
      <c r="L45" s="215">
        <v>41518</v>
      </c>
      <c r="M45" s="215">
        <v>41548</v>
      </c>
      <c r="N45" s="215">
        <v>41579</v>
      </c>
      <c r="O45" s="215">
        <v>41609</v>
      </c>
    </row>
    <row r="46" spans="1:15" customFormat="1" ht="15.75">
      <c r="B46" s="33" t="s">
        <v>831</v>
      </c>
      <c r="C46" s="28"/>
      <c r="D46" s="264"/>
      <c r="E46" s="264"/>
      <c r="F46" s="264"/>
      <c r="G46" s="264"/>
      <c r="H46" s="264"/>
      <c r="I46" s="264"/>
      <c r="J46" s="264"/>
      <c r="K46" s="264"/>
      <c r="L46" s="264"/>
      <c r="M46" s="264"/>
      <c r="N46" s="264"/>
      <c r="O46" s="264"/>
    </row>
    <row r="47" spans="1:15" customFormat="1" ht="15">
      <c r="B47" s="27"/>
      <c r="C47" s="27"/>
      <c r="D47" s="264"/>
      <c r="E47" s="264"/>
      <c r="F47" s="264"/>
      <c r="G47" s="264"/>
      <c r="H47" s="264"/>
      <c r="I47" s="264"/>
      <c r="J47" s="264"/>
      <c r="K47" s="264"/>
      <c r="L47" s="264"/>
      <c r="M47" s="264"/>
      <c r="N47" s="264"/>
      <c r="O47" s="264"/>
    </row>
    <row r="48" spans="1:15" customFormat="1" ht="15.75">
      <c r="B48" s="251"/>
      <c r="C48" s="41" t="s">
        <v>1146</v>
      </c>
      <c r="D48" s="212">
        <v>4</v>
      </c>
      <c r="E48" s="212">
        <v>5</v>
      </c>
      <c r="F48" s="212">
        <v>4</v>
      </c>
      <c r="G48" s="212">
        <v>5</v>
      </c>
      <c r="H48" s="212">
        <v>4</v>
      </c>
      <c r="I48" s="212">
        <v>5</v>
      </c>
      <c r="J48" s="212">
        <v>4</v>
      </c>
      <c r="K48" s="212">
        <v>5</v>
      </c>
      <c r="L48" s="212">
        <v>4</v>
      </c>
      <c r="M48" s="212">
        <v>5</v>
      </c>
      <c r="N48" s="212">
        <v>4</v>
      </c>
      <c r="O48" s="212">
        <v>5</v>
      </c>
    </row>
    <row r="49" spans="2:15" customFormat="1" ht="15.75">
      <c r="B49" s="251"/>
      <c r="C49" s="41" t="s">
        <v>983</v>
      </c>
      <c r="D49" s="212">
        <v>0.2</v>
      </c>
      <c r="E49" s="212">
        <v>0.6</v>
      </c>
      <c r="F49" s="212">
        <v>0.2</v>
      </c>
      <c r="G49" s="212">
        <v>0.6</v>
      </c>
      <c r="H49" s="212">
        <v>0.2</v>
      </c>
      <c r="I49" s="212">
        <v>0.6</v>
      </c>
      <c r="J49" s="212">
        <v>0.2</v>
      </c>
      <c r="K49" s="212">
        <v>0.6</v>
      </c>
      <c r="L49" s="212">
        <v>0.2</v>
      </c>
      <c r="M49" s="212">
        <v>0.6</v>
      </c>
      <c r="N49" s="212">
        <v>0.2</v>
      </c>
      <c r="O49" s="212">
        <v>0.6</v>
      </c>
    </row>
    <row r="50" spans="2:15" customFormat="1" ht="15.75">
      <c r="B50" s="251"/>
      <c r="C50" s="36" t="s">
        <v>835</v>
      </c>
      <c r="D50" s="213">
        <v>0.1</v>
      </c>
      <c r="E50" s="213">
        <v>0.2</v>
      </c>
      <c r="F50" s="213">
        <v>0.1</v>
      </c>
      <c r="G50" s="213">
        <v>0.2</v>
      </c>
      <c r="H50" s="213">
        <v>0.1</v>
      </c>
      <c r="I50" s="213">
        <v>0.2</v>
      </c>
      <c r="J50" s="213">
        <v>0.1</v>
      </c>
      <c r="K50" s="213">
        <v>0.2</v>
      </c>
      <c r="L50" s="213">
        <v>0.1</v>
      </c>
      <c r="M50" s="213">
        <v>0.2</v>
      </c>
      <c r="N50" s="213">
        <v>0.1</v>
      </c>
      <c r="O50" s="213">
        <v>0.2</v>
      </c>
    </row>
    <row r="51" spans="2:15" customFormat="1" ht="16.5" thickBot="1">
      <c r="B51" s="35"/>
      <c r="C51" s="34" t="s">
        <v>832</v>
      </c>
      <c r="D51" s="290">
        <f>SUM(D48:D50)</f>
        <v>4.3</v>
      </c>
      <c r="E51" s="290">
        <f t="shared" ref="E51:O51" si="2">SUM(E48:E50)</f>
        <v>5.8</v>
      </c>
      <c r="F51" s="290">
        <f t="shared" si="2"/>
        <v>4.3</v>
      </c>
      <c r="G51" s="290">
        <f t="shared" si="2"/>
        <v>5.8</v>
      </c>
      <c r="H51" s="290">
        <f t="shared" si="2"/>
        <v>4.3</v>
      </c>
      <c r="I51" s="290">
        <f t="shared" si="2"/>
        <v>5.8</v>
      </c>
      <c r="J51" s="290">
        <f t="shared" si="2"/>
        <v>4.3</v>
      </c>
      <c r="K51" s="290">
        <f t="shared" si="2"/>
        <v>5.8</v>
      </c>
      <c r="L51" s="290">
        <f t="shared" si="2"/>
        <v>4.3</v>
      </c>
      <c r="M51" s="290">
        <f t="shared" si="2"/>
        <v>5.8</v>
      </c>
      <c r="N51" s="290">
        <f t="shared" si="2"/>
        <v>4.3</v>
      </c>
      <c r="O51" s="290">
        <f t="shared" si="2"/>
        <v>5.8</v>
      </c>
    </row>
    <row r="52" spans="2:15" customFormat="1" ht="15.75">
      <c r="B52" s="35"/>
      <c r="C52" s="178"/>
      <c r="D52" s="291"/>
      <c r="E52" s="291"/>
      <c r="F52" s="291"/>
      <c r="G52" s="291"/>
      <c r="H52" s="291"/>
      <c r="I52" s="291"/>
      <c r="J52" s="291"/>
      <c r="K52" s="291"/>
      <c r="L52" s="291"/>
      <c r="M52" s="291"/>
      <c r="N52" s="291"/>
      <c r="O52" s="291"/>
    </row>
    <row r="53" spans="2:15" customFormat="1" ht="15.75">
      <c r="B53" s="35"/>
      <c r="C53" s="36"/>
      <c r="D53" s="292"/>
      <c r="E53" s="292"/>
      <c r="F53" s="292"/>
      <c r="G53" s="292"/>
      <c r="H53" s="292"/>
      <c r="I53" s="292"/>
      <c r="J53" s="292"/>
      <c r="K53" s="292"/>
      <c r="L53" s="292"/>
      <c r="M53" s="292"/>
      <c r="N53" s="292"/>
      <c r="O53" s="292"/>
    </row>
    <row r="54" spans="2:15" customFormat="1" ht="15.75">
      <c r="B54" s="37" t="s">
        <v>673</v>
      </c>
      <c r="C54" s="38"/>
      <c r="D54" s="293"/>
      <c r="E54" s="293"/>
      <c r="F54" s="293"/>
      <c r="G54" s="293"/>
      <c r="H54" s="293"/>
      <c r="I54" s="293"/>
      <c r="J54" s="293"/>
      <c r="K54" s="293"/>
      <c r="L54" s="293"/>
      <c r="M54" s="293"/>
      <c r="N54" s="293"/>
      <c r="O54" s="293"/>
    </row>
    <row r="55" spans="2:15" customFormat="1" ht="15">
      <c r="B55" s="38"/>
      <c r="C55" s="38"/>
      <c r="D55" s="294"/>
      <c r="E55" s="294"/>
      <c r="F55" s="294"/>
      <c r="G55" s="294"/>
      <c r="H55" s="294"/>
      <c r="I55" s="294"/>
      <c r="J55" s="294"/>
      <c r="K55" s="294"/>
      <c r="L55" s="294"/>
      <c r="M55" s="294"/>
      <c r="N55" s="294"/>
      <c r="O55" s="294"/>
    </row>
    <row r="56" spans="2:15" customFormat="1" ht="15.75">
      <c r="B56" s="252"/>
      <c r="C56" s="41" t="s">
        <v>1583</v>
      </c>
      <c r="D56" s="212">
        <v>1.2</v>
      </c>
      <c r="E56" s="212">
        <v>1.2</v>
      </c>
      <c r="F56" s="212">
        <v>1.2</v>
      </c>
      <c r="G56" s="212">
        <v>1.2</v>
      </c>
      <c r="H56" s="212">
        <v>1.2</v>
      </c>
      <c r="I56" s="212">
        <v>1.2</v>
      </c>
      <c r="J56" s="212">
        <v>1.2</v>
      </c>
      <c r="K56" s="212">
        <v>1.2</v>
      </c>
      <c r="L56" s="212">
        <v>1.2</v>
      </c>
      <c r="M56" s="212">
        <v>1.2</v>
      </c>
      <c r="N56" s="212">
        <v>1.2</v>
      </c>
      <c r="O56" s="212">
        <v>1.2</v>
      </c>
    </row>
    <row r="57" spans="2:15" customFormat="1" ht="16.5" thickBot="1">
      <c r="B57" s="39"/>
      <c r="C57" s="34" t="s">
        <v>832</v>
      </c>
      <c r="D57" s="290">
        <f>SUM(D56)</f>
        <v>1.2</v>
      </c>
      <c r="E57" s="290">
        <f t="shared" ref="E57:O57" si="3">SUM(E56)</f>
        <v>1.2</v>
      </c>
      <c r="F57" s="290">
        <f t="shared" si="3"/>
        <v>1.2</v>
      </c>
      <c r="G57" s="290">
        <f t="shared" si="3"/>
        <v>1.2</v>
      </c>
      <c r="H57" s="290">
        <f t="shared" si="3"/>
        <v>1.2</v>
      </c>
      <c r="I57" s="290">
        <f t="shared" si="3"/>
        <v>1.2</v>
      </c>
      <c r="J57" s="290">
        <f t="shared" si="3"/>
        <v>1.2</v>
      </c>
      <c r="K57" s="290">
        <f t="shared" si="3"/>
        <v>1.2</v>
      </c>
      <c r="L57" s="290">
        <f t="shared" si="3"/>
        <v>1.2</v>
      </c>
      <c r="M57" s="290">
        <f t="shared" si="3"/>
        <v>1.2</v>
      </c>
      <c r="N57" s="290">
        <f t="shared" si="3"/>
        <v>1.2</v>
      </c>
      <c r="O57" s="290">
        <f t="shared" si="3"/>
        <v>1.2</v>
      </c>
    </row>
    <row r="58" spans="2:15" customFormat="1" ht="15.75">
      <c r="B58" s="35"/>
      <c r="C58" s="178"/>
      <c r="D58" s="291"/>
      <c r="E58" s="291"/>
      <c r="F58" s="291"/>
      <c r="G58" s="291"/>
      <c r="H58" s="291"/>
      <c r="I58" s="291"/>
      <c r="J58" s="291"/>
      <c r="K58" s="291"/>
      <c r="L58" s="291"/>
      <c r="M58" s="291"/>
      <c r="N58" s="291"/>
      <c r="O58" s="291"/>
    </row>
    <row r="59" spans="2:15" customFormat="1" ht="15.75">
      <c r="B59" s="35"/>
      <c r="C59" s="36"/>
      <c r="D59" s="292"/>
      <c r="E59" s="292"/>
      <c r="F59" s="292"/>
      <c r="G59" s="292"/>
      <c r="H59" s="292"/>
      <c r="I59" s="292"/>
      <c r="J59" s="292"/>
      <c r="K59" s="292"/>
      <c r="L59" s="292"/>
      <c r="M59" s="292"/>
      <c r="N59" s="292"/>
      <c r="O59" s="292"/>
    </row>
    <row r="60" spans="2:15" customFormat="1" ht="15.75">
      <c r="B60" s="37" t="s">
        <v>833</v>
      </c>
      <c r="C60" s="38"/>
      <c r="D60" s="293"/>
      <c r="E60" s="293"/>
      <c r="F60" s="293"/>
      <c r="G60" s="293"/>
      <c r="H60" s="293"/>
      <c r="I60" s="293"/>
      <c r="J60" s="293"/>
      <c r="K60" s="293"/>
      <c r="L60" s="293"/>
      <c r="M60" s="293"/>
      <c r="N60" s="293"/>
      <c r="O60" s="293"/>
    </row>
    <row r="61" spans="2:15" customFormat="1" ht="15">
      <c r="B61" s="35"/>
      <c r="C61" s="38"/>
      <c r="D61" s="294"/>
      <c r="E61" s="294"/>
      <c r="F61" s="38"/>
      <c r="G61" s="38"/>
      <c r="H61" s="38"/>
      <c r="I61" s="38"/>
      <c r="J61" s="38"/>
      <c r="K61" s="294"/>
      <c r="L61" s="294"/>
      <c r="M61" s="294"/>
      <c r="N61" s="294"/>
      <c r="O61" s="294"/>
    </row>
    <row r="62" spans="2:15" customFormat="1" ht="15.75">
      <c r="B62" s="252"/>
      <c r="C62" s="36" t="s">
        <v>12</v>
      </c>
      <c r="D62" s="212">
        <v>0</v>
      </c>
      <c r="E62" s="212">
        <v>0</v>
      </c>
      <c r="F62" s="212">
        <v>0</v>
      </c>
      <c r="G62" s="212">
        <v>0</v>
      </c>
      <c r="H62" s="212">
        <v>0</v>
      </c>
      <c r="I62" s="212">
        <v>0</v>
      </c>
      <c r="J62" s="212">
        <v>0</v>
      </c>
      <c r="K62" s="212">
        <v>0</v>
      </c>
      <c r="L62" s="212">
        <v>0</v>
      </c>
      <c r="M62" s="212">
        <v>0</v>
      </c>
      <c r="N62" s="212">
        <v>0</v>
      </c>
      <c r="O62" s="212">
        <v>0</v>
      </c>
    </row>
    <row r="63" spans="2:15" customFormat="1" ht="15.75">
      <c r="B63" s="252"/>
      <c r="C63" s="36" t="s">
        <v>834</v>
      </c>
      <c r="D63" s="212">
        <v>2</v>
      </c>
      <c r="E63" s="212">
        <v>2</v>
      </c>
      <c r="F63" s="212">
        <v>2</v>
      </c>
      <c r="G63" s="212">
        <v>2</v>
      </c>
      <c r="H63" s="212">
        <v>2</v>
      </c>
      <c r="I63" s="212">
        <v>2</v>
      </c>
      <c r="J63" s="212">
        <v>2</v>
      </c>
      <c r="K63" s="212">
        <v>2</v>
      </c>
      <c r="L63" s="212">
        <v>2</v>
      </c>
      <c r="M63" s="212">
        <v>2</v>
      </c>
      <c r="N63" s="212">
        <v>2</v>
      </c>
      <c r="O63" s="212">
        <v>2</v>
      </c>
    </row>
    <row r="64" spans="2:15" customFormat="1" ht="15.75">
      <c r="B64" s="252"/>
      <c r="C64" s="36" t="s">
        <v>835</v>
      </c>
      <c r="D64" s="212">
        <v>1</v>
      </c>
      <c r="E64" s="212">
        <v>1</v>
      </c>
      <c r="F64" s="212">
        <v>1</v>
      </c>
      <c r="G64" s="212">
        <v>1</v>
      </c>
      <c r="H64" s="212">
        <v>1</v>
      </c>
      <c r="I64" s="212">
        <v>1</v>
      </c>
      <c r="J64" s="212">
        <v>1</v>
      </c>
      <c r="K64" s="212">
        <v>1</v>
      </c>
      <c r="L64" s="212">
        <v>1</v>
      </c>
      <c r="M64" s="212">
        <v>1</v>
      </c>
      <c r="N64" s="212">
        <v>1</v>
      </c>
      <c r="O64" s="212">
        <v>1</v>
      </c>
    </row>
    <row r="65" spans="1:15" customFormat="1" ht="16.5" thickBot="1">
      <c r="B65" s="35"/>
      <c r="C65" s="34" t="s">
        <v>832</v>
      </c>
      <c r="D65" s="290">
        <f>SUM(D62:D64)</f>
        <v>3</v>
      </c>
      <c r="E65" s="290">
        <f t="shared" ref="E65:O65" si="4">SUM(E62:E64)</f>
        <v>3</v>
      </c>
      <c r="F65" s="290">
        <f t="shared" si="4"/>
        <v>3</v>
      </c>
      <c r="G65" s="290">
        <f t="shared" si="4"/>
        <v>3</v>
      </c>
      <c r="H65" s="290">
        <f t="shared" si="4"/>
        <v>3</v>
      </c>
      <c r="I65" s="290">
        <f t="shared" si="4"/>
        <v>3</v>
      </c>
      <c r="J65" s="290">
        <f t="shared" si="4"/>
        <v>3</v>
      </c>
      <c r="K65" s="290">
        <f t="shared" si="4"/>
        <v>3</v>
      </c>
      <c r="L65" s="290">
        <f t="shared" si="4"/>
        <v>3</v>
      </c>
      <c r="M65" s="290">
        <f t="shared" si="4"/>
        <v>3</v>
      </c>
      <c r="N65" s="290">
        <f t="shared" si="4"/>
        <v>3</v>
      </c>
      <c r="O65" s="290">
        <f t="shared" si="4"/>
        <v>3</v>
      </c>
    </row>
    <row r="66" spans="1:15" customFormat="1">
      <c r="B66" s="27"/>
      <c r="C66" s="27"/>
      <c r="D66" s="27"/>
      <c r="E66" s="27"/>
      <c r="F66" s="27"/>
      <c r="G66" s="27"/>
      <c r="H66" s="27"/>
      <c r="I66" s="27"/>
      <c r="J66" s="27"/>
      <c r="K66" s="27"/>
      <c r="L66" s="27"/>
      <c r="M66" s="27"/>
      <c r="N66" s="27"/>
      <c r="O66" s="27"/>
    </row>
    <row r="67" spans="1:15" customFormat="1" ht="43.5" customHeight="1">
      <c r="B67" s="511" t="s">
        <v>674</v>
      </c>
      <c r="C67" s="511"/>
      <c r="D67" s="43">
        <f>D65+D57+D51</f>
        <v>8.5</v>
      </c>
      <c r="E67" s="43">
        <f t="shared" ref="E67:O67" si="5">E65+E57+E51</f>
        <v>10</v>
      </c>
      <c r="F67" s="43">
        <f t="shared" si="5"/>
        <v>8.5</v>
      </c>
      <c r="G67" s="43">
        <f t="shared" si="5"/>
        <v>10</v>
      </c>
      <c r="H67" s="43">
        <f t="shared" si="5"/>
        <v>8.5</v>
      </c>
      <c r="I67" s="43">
        <f t="shared" si="5"/>
        <v>10</v>
      </c>
      <c r="J67" s="43">
        <f t="shared" si="5"/>
        <v>8.5</v>
      </c>
      <c r="K67" s="43">
        <f t="shared" si="5"/>
        <v>10</v>
      </c>
      <c r="L67" s="43">
        <f t="shared" si="5"/>
        <v>8.5</v>
      </c>
      <c r="M67" s="43">
        <f t="shared" si="5"/>
        <v>10</v>
      </c>
      <c r="N67" s="43">
        <f t="shared" si="5"/>
        <v>8.5</v>
      </c>
      <c r="O67" s="43">
        <f t="shared" si="5"/>
        <v>10</v>
      </c>
    </row>
    <row r="68" spans="1:15" customFormat="1">
      <c r="B68" s="32"/>
      <c r="C68" s="32"/>
      <c r="D68" s="32"/>
      <c r="E68" s="32"/>
      <c r="F68" s="32"/>
      <c r="G68" s="32"/>
      <c r="H68" s="32"/>
      <c r="I68" s="40"/>
      <c r="J68" s="40"/>
      <c r="K68" s="40"/>
      <c r="L68" s="40"/>
      <c r="M68" s="40"/>
      <c r="N68" s="40"/>
      <c r="O68" s="40"/>
    </row>
    <row r="69" spans="1:15" customFormat="1">
      <c r="B69" s="32"/>
      <c r="C69" s="32"/>
      <c r="D69" s="32"/>
      <c r="E69" s="32"/>
      <c r="F69" s="32"/>
      <c r="G69" s="32"/>
      <c r="H69" s="32"/>
      <c r="I69" s="40"/>
      <c r="J69" s="40"/>
      <c r="K69" s="40"/>
      <c r="L69" s="40"/>
      <c r="M69" s="40"/>
      <c r="N69" s="40"/>
      <c r="O69" s="40"/>
    </row>
    <row r="70" spans="1:15" customFormat="1" ht="16.5" thickBot="1">
      <c r="B70" s="507" t="s">
        <v>1651</v>
      </c>
      <c r="C70" s="507"/>
      <c r="D70" s="507"/>
      <c r="E70" s="507"/>
      <c r="F70" s="507"/>
      <c r="G70" s="507"/>
      <c r="H70" s="507"/>
      <c r="I70" s="507"/>
      <c r="J70" s="507"/>
      <c r="K70" s="507"/>
      <c r="L70" s="507"/>
      <c r="M70" s="507"/>
      <c r="N70" s="507"/>
      <c r="O70" s="507"/>
    </row>
    <row r="71" spans="1:15" customFormat="1" ht="18">
      <c r="B71" s="31"/>
      <c r="C71" s="27"/>
      <c r="D71" s="27"/>
      <c r="E71" s="27"/>
      <c r="F71" s="27"/>
      <c r="G71" s="27"/>
      <c r="H71" s="179"/>
      <c r="I71" s="27"/>
      <c r="J71" s="179"/>
      <c r="K71" s="31"/>
      <c r="L71" s="31"/>
      <c r="M71" s="31"/>
      <c r="N71" s="31"/>
      <c r="O71" s="31"/>
    </row>
    <row r="72" spans="1:15" customFormat="1" ht="15.75" customHeight="1">
      <c r="B72" s="32"/>
      <c r="C72" s="29" t="s">
        <v>795</v>
      </c>
      <c r="D72" s="259">
        <v>0</v>
      </c>
      <c r="E72" s="32"/>
      <c r="F72" s="27"/>
      <c r="G72" s="27"/>
      <c r="H72" s="508" t="s">
        <v>690</v>
      </c>
      <c r="I72" s="508"/>
      <c r="J72" s="505" t="s">
        <v>691</v>
      </c>
      <c r="K72" s="505"/>
      <c r="L72" s="509"/>
      <c r="M72" s="509"/>
      <c r="N72" s="509"/>
      <c r="O72" s="32"/>
    </row>
    <row r="73" spans="1:15" customFormat="1" ht="15.75">
      <c r="B73" s="32"/>
      <c r="C73" s="29" t="s">
        <v>692</v>
      </c>
      <c r="D73" s="259">
        <v>5</v>
      </c>
      <c r="E73" s="32"/>
      <c r="F73" s="27"/>
      <c r="G73" s="27">
        <v>1</v>
      </c>
      <c r="H73" s="437" t="s">
        <v>1146</v>
      </c>
      <c r="I73" s="438"/>
      <c r="J73" s="295">
        <v>20</v>
      </c>
      <c r="K73" s="438"/>
      <c r="L73" s="443"/>
      <c r="M73" s="253"/>
      <c r="N73" s="253"/>
      <c r="O73" s="32"/>
    </row>
    <row r="74" spans="1:15" customFormat="1" ht="15.75">
      <c r="B74" s="32"/>
      <c r="C74" s="41" t="s">
        <v>1039</v>
      </c>
      <c r="D74" s="259">
        <v>0</v>
      </c>
      <c r="E74" s="32"/>
      <c r="F74" s="27"/>
      <c r="G74" s="27">
        <v>2</v>
      </c>
      <c r="H74" s="276" t="s">
        <v>983</v>
      </c>
      <c r="I74" s="254"/>
      <c r="J74" s="295">
        <v>22</v>
      </c>
      <c r="K74" s="438"/>
      <c r="L74" s="443"/>
      <c r="M74" s="253"/>
      <c r="N74" s="253"/>
      <c r="O74" s="32"/>
    </row>
    <row r="75" spans="1:15" customFormat="1" ht="15.75">
      <c r="A75" s="266"/>
      <c r="B75" s="27"/>
      <c r="C75" s="41" t="s">
        <v>1040</v>
      </c>
      <c r="D75" s="259">
        <v>0</v>
      </c>
      <c r="E75" s="27"/>
      <c r="F75" s="27"/>
      <c r="G75" s="27">
        <v>3</v>
      </c>
      <c r="H75" s="276" t="s">
        <v>1583</v>
      </c>
      <c r="I75" s="254"/>
      <c r="J75" s="295">
        <v>2</v>
      </c>
      <c r="K75" s="254"/>
      <c r="L75" s="443"/>
      <c r="M75" s="254"/>
      <c r="N75" s="254"/>
      <c r="O75" s="27"/>
    </row>
    <row r="76" spans="1:15" customFormat="1" ht="15.75">
      <c r="A76" s="277"/>
      <c r="B76" s="27"/>
      <c r="C76" s="41" t="s">
        <v>1041</v>
      </c>
      <c r="D76" s="259">
        <v>3</v>
      </c>
      <c r="E76" s="27"/>
      <c r="F76" s="27"/>
      <c r="G76" s="27">
        <v>4</v>
      </c>
      <c r="H76" s="276" t="s">
        <v>1162</v>
      </c>
      <c r="I76" s="254"/>
      <c r="J76" s="295">
        <v>20</v>
      </c>
      <c r="K76" s="254"/>
      <c r="L76" s="443"/>
      <c r="M76" s="254"/>
      <c r="N76" s="254"/>
      <c r="O76" s="27"/>
    </row>
    <row r="77" spans="1:15" customFormat="1" ht="15.75">
      <c r="A77" s="277"/>
      <c r="B77" s="27"/>
      <c r="C77" s="41" t="s">
        <v>1042</v>
      </c>
      <c r="D77" s="259">
        <v>0</v>
      </c>
      <c r="E77" s="27"/>
      <c r="F77" s="214"/>
      <c r="G77" s="27">
        <v>5</v>
      </c>
      <c r="H77" s="276" t="s">
        <v>363</v>
      </c>
      <c r="I77" s="254"/>
      <c r="J77" s="295">
        <v>21</v>
      </c>
      <c r="K77" s="254"/>
      <c r="L77" s="443"/>
      <c r="M77" s="254"/>
      <c r="N77" s="254"/>
      <c r="O77" s="27"/>
    </row>
    <row r="78" spans="1:15" ht="15">
      <c r="A78" s="277"/>
      <c r="C78" s="28"/>
      <c r="D78" s="28"/>
    </row>
    <row r="79" spans="1:15">
      <c r="A79" s="277"/>
      <c r="M79" s="42"/>
      <c r="N79" s="42"/>
      <c r="O79" s="42"/>
    </row>
    <row r="80" spans="1:15">
      <c r="A80" s="277"/>
      <c r="M80" s="42"/>
      <c r="N80" s="42"/>
      <c r="O80" s="42"/>
    </row>
    <row r="81" spans="1:15">
      <c r="A81" s="277"/>
      <c r="M81" s="42"/>
      <c r="N81" s="42"/>
      <c r="O81" s="42"/>
    </row>
    <row r="82" spans="1:15" ht="15.75">
      <c r="A82" s="277"/>
      <c r="B82" s="516" t="s">
        <v>1543</v>
      </c>
      <c r="C82" s="516"/>
      <c r="D82" s="516"/>
      <c r="E82" s="516"/>
      <c r="F82" s="516"/>
      <c r="G82" s="516"/>
      <c r="H82" s="516"/>
      <c r="I82" s="516"/>
      <c r="J82" s="516"/>
      <c r="K82" s="516"/>
      <c r="L82" s="516"/>
      <c r="M82" s="516"/>
      <c r="N82" s="516"/>
      <c r="O82" s="516"/>
    </row>
    <row r="83" spans="1:15" ht="15.75">
      <c r="A83" s="277"/>
      <c r="C83" s="279" t="s">
        <v>1415</v>
      </c>
      <c r="D83" s="280">
        <f>D7</f>
        <v>41275</v>
      </c>
      <c r="E83" s="281">
        <f t="shared" ref="E83:O83" si="6">E7</f>
        <v>41306</v>
      </c>
      <c r="F83" s="281">
        <f t="shared" si="6"/>
        <v>41334</v>
      </c>
      <c r="G83" s="281">
        <f t="shared" si="6"/>
        <v>41365</v>
      </c>
      <c r="H83" s="281">
        <f t="shared" si="6"/>
        <v>41395</v>
      </c>
      <c r="I83" s="281">
        <f t="shared" si="6"/>
        <v>41426</v>
      </c>
      <c r="J83" s="281">
        <f t="shared" si="6"/>
        <v>41456</v>
      </c>
      <c r="K83" s="281">
        <f t="shared" si="6"/>
        <v>41487</v>
      </c>
      <c r="L83" s="281">
        <f t="shared" si="6"/>
        <v>41518</v>
      </c>
      <c r="M83" s="281">
        <f t="shared" si="6"/>
        <v>41548</v>
      </c>
      <c r="N83" s="281">
        <f t="shared" si="6"/>
        <v>41579</v>
      </c>
      <c r="O83" s="281">
        <f t="shared" si="6"/>
        <v>41609</v>
      </c>
    </row>
    <row r="84" spans="1:15" ht="21.75" customHeight="1">
      <c r="A84" s="277"/>
      <c r="B84" s="278"/>
      <c r="C84" s="279" t="s">
        <v>822</v>
      </c>
      <c r="D84" s="282"/>
      <c r="E84" s="282"/>
      <c r="F84" s="282"/>
      <c r="G84" s="283"/>
      <c r="H84" s="282"/>
      <c r="I84" s="284"/>
      <c r="J84" s="284"/>
      <c r="K84" s="284"/>
      <c r="L84" s="283"/>
      <c r="M84" s="283"/>
      <c r="N84" s="283"/>
      <c r="O84" s="283"/>
    </row>
    <row r="85" spans="1:15" ht="15.75">
      <c r="A85" s="277"/>
      <c r="C85" s="279" t="s">
        <v>826</v>
      </c>
      <c r="D85" s="283"/>
      <c r="E85" s="283"/>
      <c r="F85" s="283"/>
      <c r="G85" s="283"/>
      <c r="H85" s="283"/>
      <c r="I85" s="284"/>
      <c r="J85" s="284"/>
      <c r="K85" s="284"/>
      <c r="L85" s="283"/>
      <c r="M85" s="283"/>
      <c r="N85" s="283"/>
      <c r="O85" s="283"/>
    </row>
    <row r="86" spans="1:15" ht="15.75">
      <c r="A86" s="277"/>
      <c r="C86" s="279" t="s">
        <v>1416</v>
      </c>
      <c r="D86" s="283"/>
      <c r="E86" s="283"/>
      <c r="F86" s="283"/>
      <c r="G86" s="283"/>
      <c r="H86" s="282"/>
      <c r="I86" s="284"/>
      <c r="J86" s="284"/>
      <c r="K86" s="284"/>
      <c r="L86" s="283"/>
      <c r="M86" s="283"/>
      <c r="N86" s="283"/>
      <c r="O86" s="283"/>
    </row>
    <row r="87" spans="1:15" ht="15.75">
      <c r="A87" s="277"/>
      <c r="C87" s="285" t="s">
        <v>827</v>
      </c>
      <c r="D87" s="286">
        <f t="shared" ref="D87:K87" si="7">SUM(D84:D86)</f>
        <v>0</v>
      </c>
      <c r="E87" s="286">
        <f t="shared" si="7"/>
        <v>0</v>
      </c>
      <c r="F87" s="286">
        <f t="shared" si="7"/>
        <v>0</v>
      </c>
      <c r="G87" s="286">
        <f t="shared" si="7"/>
        <v>0</v>
      </c>
      <c r="H87" s="286">
        <f t="shared" si="7"/>
        <v>0</v>
      </c>
      <c r="I87" s="286">
        <f t="shared" si="7"/>
        <v>0</v>
      </c>
      <c r="J87" s="286">
        <f t="shared" si="7"/>
        <v>0</v>
      </c>
      <c r="K87" s="286">
        <f t="shared" si="7"/>
        <v>0</v>
      </c>
      <c r="L87" s="286">
        <f>SUM(L84:L86)</f>
        <v>0</v>
      </c>
      <c r="M87" s="286">
        <f>SUM(M84:M86)</f>
        <v>0</v>
      </c>
      <c r="N87" s="286">
        <f>SUM(N84:N86)</f>
        <v>0</v>
      </c>
      <c r="O87" s="286">
        <f>SUM(O84:O86)</f>
        <v>0</v>
      </c>
    </row>
    <row r="88" spans="1:15">
      <c r="A88" s="277"/>
    </row>
    <row r="89" spans="1:15">
      <c r="A89" s="277"/>
    </row>
    <row r="90" spans="1:15" ht="16.5" thickBot="1">
      <c r="A90" s="277"/>
      <c r="B90" s="507" t="s">
        <v>1417</v>
      </c>
      <c r="C90" s="507"/>
      <c r="D90" s="507"/>
      <c r="E90" s="507"/>
      <c r="F90" s="507"/>
      <c r="G90" s="507"/>
      <c r="H90" s="507"/>
      <c r="I90" s="507"/>
      <c r="J90" s="507"/>
      <c r="K90" s="507"/>
      <c r="L90" s="507"/>
      <c r="M90" s="507"/>
      <c r="N90" s="507"/>
      <c r="O90" s="507"/>
    </row>
    <row r="91" spans="1:15">
      <c r="A91" s="277"/>
    </row>
    <row r="92" spans="1:15" ht="15.75">
      <c r="A92" s="277"/>
      <c r="H92" s="508" t="s">
        <v>1418</v>
      </c>
      <c r="I92" s="508"/>
      <c r="J92" s="512"/>
      <c r="K92" s="512"/>
      <c r="L92" s="512"/>
      <c r="M92" s="512"/>
      <c r="N92" s="512"/>
    </row>
    <row r="93" spans="1:15" ht="15.75">
      <c r="A93" s="277"/>
      <c r="H93" s="267" t="s">
        <v>1146</v>
      </c>
      <c r="J93" s="287">
        <v>0</v>
      </c>
      <c r="K93" s="288"/>
    </row>
    <row r="94" spans="1:15" ht="15.75">
      <c r="A94" s="277"/>
      <c r="H94" s="180" t="s">
        <v>1159</v>
      </c>
      <c r="J94" s="289">
        <v>0</v>
      </c>
      <c r="K94" s="213"/>
    </row>
    <row r="95" spans="1:15" ht="15.75">
      <c r="A95" s="277"/>
      <c r="H95" s="180" t="s">
        <v>1081</v>
      </c>
      <c r="J95" s="289"/>
      <c r="K95" s="213"/>
    </row>
    <row r="96" spans="1:15" ht="15.75">
      <c r="A96" s="277"/>
      <c r="H96" s="180" t="s">
        <v>1330</v>
      </c>
      <c r="J96" s="289"/>
      <c r="K96" s="213"/>
    </row>
    <row r="97" spans="1:10" ht="15.75">
      <c r="A97" s="277"/>
      <c r="H97" s="180" t="s">
        <v>363</v>
      </c>
      <c r="J97" s="289"/>
    </row>
    <row r="98" spans="1:10">
      <c r="A98" s="277"/>
    </row>
    <row r="99" spans="1:10">
      <c r="A99" s="277"/>
    </row>
    <row r="100" spans="1:10">
      <c r="A100" s="277"/>
    </row>
    <row r="101" spans="1:10">
      <c r="A101" s="277"/>
    </row>
    <row r="102" spans="1:10">
      <c r="A102" s="277"/>
    </row>
    <row r="103" spans="1:10">
      <c r="A103" s="277"/>
    </row>
    <row r="104" spans="1:10">
      <c r="A104" s="277"/>
    </row>
    <row r="105" spans="1:10">
      <c r="A105" s="277"/>
    </row>
    <row r="106" spans="1:10">
      <c r="A106" s="277"/>
    </row>
    <row r="107" spans="1:10">
      <c r="A107" s="277"/>
    </row>
    <row r="108" spans="1:10">
      <c r="A108" s="277"/>
    </row>
    <row r="109" spans="1:10">
      <c r="A109" s="277"/>
    </row>
    <row r="110" spans="1:10">
      <c r="A110" s="277"/>
    </row>
    <row r="111" spans="1:10">
      <c r="A111" s="277"/>
    </row>
    <row r="112" spans="1:10">
      <c r="A112" s="277"/>
    </row>
    <row r="113" spans="1:1">
      <c r="A113" s="277"/>
    </row>
    <row r="114" spans="1:1">
      <c r="A114" s="277"/>
    </row>
    <row r="115" spans="1:1">
      <c r="A115" s="277"/>
    </row>
    <row r="116" spans="1:1">
      <c r="A116" s="277"/>
    </row>
    <row r="117" spans="1:1">
      <c r="A117" s="277"/>
    </row>
    <row r="118" spans="1:1">
      <c r="A118" s="277"/>
    </row>
    <row r="119" spans="1:1">
      <c r="A119" s="277"/>
    </row>
    <row r="120" spans="1:1">
      <c r="A120" s="277"/>
    </row>
    <row r="121" spans="1:1">
      <c r="A121" s="277"/>
    </row>
    <row r="122" spans="1:1">
      <c r="A122" s="277"/>
    </row>
    <row r="123" spans="1:1">
      <c r="A123" s="277"/>
    </row>
    <row r="124" spans="1:1">
      <c r="A124" s="277"/>
    </row>
    <row r="125" spans="1:1">
      <c r="A125" s="277"/>
    </row>
    <row r="126" spans="1:1">
      <c r="A126" s="277"/>
    </row>
  </sheetData>
  <sheetProtection selectLockedCells="1"/>
  <mergeCells count="16">
    <mergeCell ref="H92:N92"/>
    <mergeCell ref="D6:O6"/>
    <mergeCell ref="B2:O2"/>
    <mergeCell ref="B3:O3"/>
    <mergeCell ref="B4:O4"/>
    <mergeCell ref="B82:O82"/>
    <mergeCell ref="B90:O90"/>
    <mergeCell ref="B1:O1"/>
    <mergeCell ref="J72:K72"/>
    <mergeCell ref="B18:B20"/>
    <mergeCell ref="B30:B32"/>
    <mergeCell ref="B70:O70"/>
    <mergeCell ref="H72:I72"/>
    <mergeCell ref="L72:N72"/>
    <mergeCell ref="B44:O44"/>
    <mergeCell ref="B67:C67"/>
  </mergeCells>
  <phoneticPr fontId="6" type="noConversion"/>
  <pageMargins left="0.75" right="0.75" top="0.51" bottom="0.5" header="0.5" footer="0.5"/>
  <pageSetup paperSize="136" scale="32" orientation="landscape" r:id="rId1"/>
  <headerFooter alignWithMargins="0">
    <oddHeader>&amp;F</oddHeader>
    <oddFooter>&amp;F</oddFooter>
  </headerFooter>
</worksheet>
</file>

<file path=xl/worksheets/sheet4.xml><?xml version="1.0" encoding="utf-8"?>
<worksheet xmlns="http://schemas.openxmlformats.org/spreadsheetml/2006/main" xmlns:r="http://schemas.openxmlformats.org/officeDocument/2006/relationships">
  <sheetPr codeName="Sheet12" enableFormatConditionsCalculation="0">
    <tabColor indexed="22"/>
  </sheetPr>
  <dimension ref="A1:J722"/>
  <sheetViews>
    <sheetView zoomScale="85" zoomScaleNormal="85" workbookViewId="0">
      <pane ySplit="1" topLeftCell="A131" activePane="bottomLeft" state="frozen"/>
      <selection pane="bottomLeft" activeCell="E1" sqref="E1:J1048576"/>
    </sheetView>
  </sheetViews>
  <sheetFormatPr defaultRowHeight="12.75"/>
  <cols>
    <col min="1" max="1" width="21.140625" bestFit="1" customWidth="1"/>
    <col min="2" max="2" width="29.28515625" bestFit="1" customWidth="1"/>
    <col min="3" max="3" width="7.42578125" style="371" customWidth="1"/>
    <col min="4" max="4" width="16.28515625" customWidth="1"/>
    <col min="5" max="8" width="11" hidden="1" customWidth="1"/>
    <col min="9" max="10" width="9.140625" hidden="1" customWidth="1"/>
  </cols>
  <sheetData>
    <row r="1" spans="1:10" s="372" customFormat="1" ht="14.25" thickTop="1" thickBot="1">
      <c r="A1" s="387" t="s">
        <v>1562</v>
      </c>
      <c r="B1" s="387" t="s">
        <v>1564</v>
      </c>
      <c r="C1" s="388" t="s">
        <v>356</v>
      </c>
      <c r="D1" s="387" t="s">
        <v>1563</v>
      </c>
      <c r="E1" s="389"/>
      <c r="F1" s="389"/>
      <c r="G1" s="389"/>
      <c r="H1" s="389"/>
    </row>
    <row r="2" spans="1:10" s="372" customFormat="1" ht="13.5" thickTop="1">
      <c r="A2" s="372" t="s">
        <v>1139</v>
      </c>
      <c r="B2" s="372" t="s">
        <v>982</v>
      </c>
      <c r="C2" s="373" t="s">
        <v>1140</v>
      </c>
      <c r="D2" s="372" t="s">
        <v>363</v>
      </c>
    </row>
    <row r="3" spans="1:10" s="372" customFormat="1">
      <c r="A3" s="372" t="s">
        <v>1141</v>
      </c>
      <c r="B3" s="372" t="s">
        <v>1423</v>
      </c>
      <c r="C3" s="373" t="s">
        <v>1140</v>
      </c>
      <c r="D3" s="372" t="s">
        <v>363</v>
      </c>
      <c r="E3" s="444">
        <v>41275</v>
      </c>
      <c r="F3" s="444">
        <v>41305</v>
      </c>
      <c r="G3" s="372" t="s">
        <v>1140</v>
      </c>
      <c r="H3" s="445" t="s">
        <v>1531</v>
      </c>
      <c r="I3" s="446" t="s">
        <v>1146</v>
      </c>
      <c r="J3" s="446" t="s">
        <v>1656</v>
      </c>
    </row>
    <row r="4" spans="1:10" s="372" customFormat="1">
      <c r="A4" s="372" t="s">
        <v>1142</v>
      </c>
      <c r="B4" s="372" t="s">
        <v>1424</v>
      </c>
      <c r="C4" s="373" t="s">
        <v>1140</v>
      </c>
      <c r="D4" s="372" t="s">
        <v>363</v>
      </c>
      <c r="E4" s="444">
        <v>41306</v>
      </c>
      <c r="F4" s="444">
        <v>41333</v>
      </c>
      <c r="G4" s="372" t="s">
        <v>1145</v>
      </c>
      <c r="H4" s="445" t="s">
        <v>976</v>
      </c>
      <c r="I4" s="422" t="s">
        <v>983</v>
      </c>
    </row>
    <row r="5" spans="1:10" s="372" customFormat="1">
      <c r="A5" s="372" t="s">
        <v>1143</v>
      </c>
      <c r="B5" s="372" t="s">
        <v>1144</v>
      </c>
      <c r="C5" s="373" t="s">
        <v>1145</v>
      </c>
      <c r="D5" s="372" t="s">
        <v>1146</v>
      </c>
      <c r="E5" s="444">
        <v>41334</v>
      </c>
      <c r="F5" s="444">
        <v>41364</v>
      </c>
      <c r="G5" s="372" t="s">
        <v>159</v>
      </c>
      <c r="H5" s="445" t="s">
        <v>977</v>
      </c>
      <c r="I5" s="422" t="s">
        <v>1583</v>
      </c>
    </row>
    <row r="6" spans="1:10" s="372" customFormat="1">
      <c r="A6" s="372" t="s">
        <v>1147</v>
      </c>
      <c r="B6" s="372" t="s">
        <v>1148</v>
      </c>
      <c r="C6" s="373" t="s">
        <v>1145</v>
      </c>
      <c r="D6" s="372" t="s">
        <v>1146</v>
      </c>
      <c r="E6" s="444">
        <v>41365</v>
      </c>
      <c r="F6" s="444">
        <v>41394</v>
      </c>
      <c r="G6" s="372" t="s">
        <v>1523</v>
      </c>
      <c r="H6" s="445" t="s">
        <v>978</v>
      </c>
      <c r="I6" s="422" t="s">
        <v>1162</v>
      </c>
    </row>
    <row r="7" spans="1:10" s="372" customFormat="1">
      <c r="A7" s="372" t="s">
        <v>1149</v>
      </c>
      <c r="B7" s="372" t="s">
        <v>1150</v>
      </c>
      <c r="C7" s="373" t="s">
        <v>1145</v>
      </c>
      <c r="D7" s="372" t="s">
        <v>1146</v>
      </c>
      <c r="E7" s="444">
        <v>41395</v>
      </c>
      <c r="F7" s="444">
        <v>41425</v>
      </c>
      <c r="H7" s="445" t="s">
        <v>979</v>
      </c>
      <c r="I7" s="422" t="s">
        <v>363</v>
      </c>
    </row>
    <row r="8" spans="1:10" s="372" customFormat="1">
      <c r="A8" s="372" t="s">
        <v>1151</v>
      </c>
      <c r="B8" s="372" t="s">
        <v>1152</v>
      </c>
      <c r="C8" s="373" t="s">
        <v>1145</v>
      </c>
      <c r="D8" s="372" t="s">
        <v>1146</v>
      </c>
      <c r="E8" s="444">
        <v>41426</v>
      </c>
      <c r="F8" s="444">
        <v>41455</v>
      </c>
      <c r="I8" s="422" t="s">
        <v>984</v>
      </c>
    </row>
    <row r="9" spans="1:10" s="372" customFormat="1">
      <c r="A9" s="372" t="s">
        <v>1153</v>
      </c>
      <c r="B9" s="372" t="s">
        <v>1154</v>
      </c>
      <c r="C9" s="373" t="s">
        <v>1145</v>
      </c>
      <c r="D9" s="372" t="s">
        <v>1146</v>
      </c>
      <c r="E9" s="444">
        <v>41456</v>
      </c>
      <c r="F9" s="447">
        <v>41486</v>
      </c>
    </row>
    <row r="10" spans="1:10" s="372" customFormat="1">
      <c r="A10" s="372" t="s">
        <v>1155</v>
      </c>
      <c r="B10" s="372" t="s">
        <v>1156</v>
      </c>
      <c r="C10" s="373" t="s">
        <v>1145</v>
      </c>
      <c r="D10" s="372" t="s">
        <v>1146</v>
      </c>
      <c r="E10" s="444">
        <v>41487</v>
      </c>
      <c r="F10" s="444">
        <v>41517</v>
      </c>
    </row>
    <row r="11" spans="1:10" s="372" customFormat="1">
      <c r="A11" s="372" t="s">
        <v>1157</v>
      </c>
      <c r="B11" s="372" t="s">
        <v>1158</v>
      </c>
      <c r="C11" s="373" t="s">
        <v>1145</v>
      </c>
      <c r="D11" s="372" t="s">
        <v>983</v>
      </c>
      <c r="E11" s="444">
        <v>41518</v>
      </c>
      <c r="F11" s="444">
        <v>41547</v>
      </c>
    </row>
    <row r="12" spans="1:10" s="372" customFormat="1">
      <c r="A12" s="372" t="s">
        <v>1160</v>
      </c>
      <c r="B12" s="372" t="s">
        <v>1161</v>
      </c>
      <c r="C12" s="373" t="s">
        <v>1140</v>
      </c>
      <c r="D12" s="372" t="s">
        <v>1162</v>
      </c>
      <c r="E12" s="444">
        <v>41548</v>
      </c>
      <c r="F12" s="444">
        <v>41578</v>
      </c>
    </row>
    <row r="13" spans="1:10" s="372" customFormat="1">
      <c r="A13" s="372" t="s">
        <v>1163</v>
      </c>
      <c r="B13" s="372" t="s">
        <v>1164</v>
      </c>
      <c r="C13" s="373" t="s">
        <v>1140</v>
      </c>
      <c r="D13" s="372" t="s">
        <v>1162</v>
      </c>
      <c r="E13" s="444">
        <v>41579</v>
      </c>
      <c r="F13" s="444">
        <v>41608</v>
      </c>
    </row>
    <row r="14" spans="1:10" s="372" customFormat="1">
      <c r="A14" s="372" t="s">
        <v>1462</v>
      </c>
      <c r="B14" s="372" t="s">
        <v>1463</v>
      </c>
      <c r="C14" s="373" t="s">
        <v>1145</v>
      </c>
      <c r="D14" s="372" t="s">
        <v>984</v>
      </c>
      <c r="E14" s="444">
        <v>41609</v>
      </c>
      <c r="F14" s="444">
        <v>41639</v>
      </c>
    </row>
    <row r="15" spans="1:10" s="372" customFormat="1">
      <c r="A15" s="372" t="s">
        <v>1464</v>
      </c>
      <c r="B15" s="372" t="s">
        <v>1465</v>
      </c>
      <c r="C15" s="373" t="s">
        <v>1145</v>
      </c>
      <c r="D15" s="372" t="s">
        <v>984</v>
      </c>
    </row>
    <row r="16" spans="1:10" s="372" customFormat="1">
      <c r="A16" s="372" t="s">
        <v>1565</v>
      </c>
      <c r="B16" s="372" t="s">
        <v>1566</v>
      </c>
      <c r="C16" s="373" t="s">
        <v>1145</v>
      </c>
      <c r="D16" s="372" t="s">
        <v>984</v>
      </c>
    </row>
    <row r="17" spans="1:4" s="372" customFormat="1">
      <c r="A17" s="372" t="s">
        <v>1456</v>
      </c>
      <c r="B17" s="372" t="s">
        <v>1457</v>
      </c>
      <c r="C17" s="373" t="s">
        <v>1145</v>
      </c>
      <c r="D17" s="372" t="s">
        <v>984</v>
      </c>
    </row>
    <row r="18" spans="1:4" s="372" customFormat="1">
      <c r="A18" s="372" t="s">
        <v>1458</v>
      </c>
      <c r="B18" s="372" t="s">
        <v>1459</v>
      </c>
      <c r="C18" s="373" t="s">
        <v>1145</v>
      </c>
      <c r="D18" s="372" t="s">
        <v>984</v>
      </c>
    </row>
    <row r="19" spans="1:4" s="372" customFormat="1">
      <c r="A19" s="372" t="s">
        <v>1460</v>
      </c>
      <c r="B19" s="372" t="s">
        <v>1461</v>
      </c>
      <c r="C19" s="373" t="s">
        <v>1145</v>
      </c>
      <c r="D19" s="372" t="s">
        <v>984</v>
      </c>
    </row>
    <row r="20" spans="1:4" s="372" customFormat="1">
      <c r="A20" s="372" t="s">
        <v>1567</v>
      </c>
      <c r="B20" s="372" t="s">
        <v>1568</v>
      </c>
      <c r="C20" s="373" t="s">
        <v>1145</v>
      </c>
      <c r="D20" s="372" t="s">
        <v>984</v>
      </c>
    </row>
    <row r="21" spans="1:4" s="372" customFormat="1">
      <c r="A21" s="372" t="s">
        <v>1165</v>
      </c>
      <c r="B21" s="372" t="s">
        <v>1166</v>
      </c>
      <c r="C21" s="373" t="s">
        <v>1140</v>
      </c>
      <c r="D21" s="372" t="s">
        <v>984</v>
      </c>
    </row>
    <row r="22" spans="1:4" s="372" customFormat="1">
      <c r="A22" s="372" t="s">
        <v>1569</v>
      </c>
      <c r="B22" s="372" t="s">
        <v>1570</v>
      </c>
      <c r="C22" s="373" t="s">
        <v>1145</v>
      </c>
      <c r="D22" s="372" t="s">
        <v>1146</v>
      </c>
    </row>
    <row r="23" spans="1:4" s="372" customFormat="1">
      <c r="A23" s="372" t="s">
        <v>1571</v>
      </c>
      <c r="B23" s="372" t="s">
        <v>1572</v>
      </c>
      <c r="C23" s="373" t="s">
        <v>1145</v>
      </c>
      <c r="D23" s="372" t="s">
        <v>1146</v>
      </c>
    </row>
    <row r="24" spans="1:4" s="372" customFormat="1">
      <c r="A24" s="372" t="s">
        <v>1466</v>
      </c>
      <c r="B24" s="372" t="s">
        <v>1467</v>
      </c>
      <c r="C24" s="373" t="s">
        <v>1145</v>
      </c>
      <c r="D24" s="372" t="s">
        <v>1146</v>
      </c>
    </row>
    <row r="25" spans="1:4" s="372" customFormat="1">
      <c r="A25" s="372" t="s">
        <v>1468</v>
      </c>
      <c r="B25" s="372" t="s">
        <v>1469</v>
      </c>
      <c r="C25" s="373" t="s">
        <v>1145</v>
      </c>
      <c r="D25" s="372" t="s">
        <v>1146</v>
      </c>
    </row>
    <row r="26" spans="1:4" s="372" customFormat="1">
      <c r="A26" s="372" t="s">
        <v>1167</v>
      </c>
      <c r="B26" s="372" t="s">
        <v>1168</v>
      </c>
      <c r="C26" s="373" t="s">
        <v>1145</v>
      </c>
      <c r="D26" s="372" t="s">
        <v>1146</v>
      </c>
    </row>
    <row r="27" spans="1:4" s="372" customFormat="1">
      <c r="A27" s="372" t="s">
        <v>1169</v>
      </c>
      <c r="B27" s="372" t="s">
        <v>1170</v>
      </c>
      <c r="C27" s="373" t="s">
        <v>1145</v>
      </c>
      <c r="D27" s="372" t="s">
        <v>983</v>
      </c>
    </row>
    <row r="28" spans="1:4" s="372" customFormat="1">
      <c r="A28" s="372" t="s">
        <v>1573</v>
      </c>
      <c r="B28" s="372" t="s">
        <v>1574</v>
      </c>
      <c r="C28" s="373" t="s">
        <v>1140</v>
      </c>
      <c r="D28" s="372" t="s">
        <v>363</v>
      </c>
    </row>
    <row r="29" spans="1:4" s="372" customFormat="1">
      <c r="A29" s="372" t="s">
        <v>1333</v>
      </c>
      <c r="B29" s="372" t="s">
        <v>1334</v>
      </c>
      <c r="C29" s="373" t="s">
        <v>1145</v>
      </c>
      <c r="D29" s="372" t="s">
        <v>1146</v>
      </c>
    </row>
    <row r="30" spans="1:4" s="372" customFormat="1">
      <c r="A30" s="372" t="s">
        <v>1575</v>
      </c>
      <c r="B30" s="372" t="s">
        <v>1576</v>
      </c>
      <c r="C30" s="373" t="s">
        <v>1140</v>
      </c>
      <c r="D30" s="372" t="s">
        <v>363</v>
      </c>
    </row>
    <row r="31" spans="1:4" s="372" customFormat="1">
      <c r="A31" s="372" t="s">
        <v>1577</v>
      </c>
      <c r="B31" s="372" t="s">
        <v>1578</v>
      </c>
      <c r="C31" s="373" t="s">
        <v>1140</v>
      </c>
      <c r="D31" s="372" t="s">
        <v>363</v>
      </c>
    </row>
    <row r="32" spans="1:4" s="372" customFormat="1">
      <c r="A32" s="372" t="s">
        <v>1579</v>
      </c>
      <c r="B32" s="372" t="s">
        <v>1580</v>
      </c>
      <c r="C32" s="373" t="s">
        <v>1140</v>
      </c>
      <c r="D32" s="372" t="s">
        <v>363</v>
      </c>
    </row>
    <row r="33" spans="1:4" s="372" customFormat="1">
      <c r="A33" s="372" t="s">
        <v>1335</v>
      </c>
      <c r="B33" s="372" t="s">
        <v>1336</v>
      </c>
      <c r="C33" s="373" t="s">
        <v>1140</v>
      </c>
      <c r="D33" s="372" t="s">
        <v>363</v>
      </c>
    </row>
    <row r="34" spans="1:4" s="372" customFormat="1">
      <c r="A34" s="372" t="s">
        <v>1337</v>
      </c>
      <c r="B34" s="372" t="s">
        <v>1338</v>
      </c>
      <c r="C34" s="373" t="s">
        <v>1140</v>
      </c>
      <c r="D34" s="372" t="s">
        <v>363</v>
      </c>
    </row>
    <row r="35" spans="1:4" s="372" customFormat="1">
      <c r="A35" s="372" t="s">
        <v>1339</v>
      </c>
      <c r="B35" s="372" t="s">
        <v>1340</v>
      </c>
      <c r="C35" s="373" t="s">
        <v>1140</v>
      </c>
      <c r="D35" s="372" t="s">
        <v>363</v>
      </c>
    </row>
    <row r="36" spans="1:4" s="372" customFormat="1">
      <c r="A36" s="372" t="s">
        <v>985</v>
      </c>
      <c r="B36" s="372" t="s">
        <v>985</v>
      </c>
      <c r="C36" s="373" t="s">
        <v>1140</v>
      </c>
      <c r="D36" s="372" t="s">
        <v>1162</v>
      </c>
    </row>
    <row r="37" spans="1:4" s="372" customFormat="1">
      <c r="A37" s="372" t="s">
        <v>1341</v>
      </c>
      <c r="B37" s="372" t="s">
        <v>1342</v>
      </c>
      <c r="C37" s="373" t="s">
        <v>1145</v>
      </c>
      <c r="D37" s="372" t="s">
        <v>1146</v>
      </c>
    </row>
    <row r="38" spans="1:4" s="372" customFormat="1">
      <c r="A38" s="372" t="s">
        <v>1013</v>
      </c>
      <c r="B38" s="372" t="s">
        <v>1470</v>
      </c>
      <c r="C38" s="373" t="s">
        <v>1145</v>
      </c>
      <c r="D38" s="372" t="s">
        <v>1146</v>
      </c>
    </row>
    <row r="39" spans="1:4" s="372" customFormat="1">
      <c r="A39" s="372" t="s">
        <v>1014</v>
      </c>
      <c r="B39" s="372" t="s">
        <v>1015</v>
      </c>
      <c r="C39" s="373" t="s">
        <v>1140</v>
      </c>
      <c r="D39" s="372" t="s">
        <v>984</v>
      </c>
    </row>
    <row r="40" spans="1:4" s="372" customFormat="1">
      <c r="A40" s="372" t="s">
        <v>1016</v>
      </c>
      <c r="B40" s="372" t="s">
        <v>1017</v>
      </c>
      <c r="C40" s="373" t="s">
        <v>1140</v>
      </c>
      <c r="D40" s="372" t="s">
        <v>363</v>
      </c>
    </row>
    <row r="41" spans="1:4" s="372" customFormat="1">
      <c r="A41" s="372" t="s">
        <v>1018</v>
      </c>
      <c r="B41" s="372" t="s">
        <v>986</v>
      </c>
      <c r="C41" s="373" t="s">
        <v>1140</v>
      </c>
      <c r="D41" s="372" t="s">
        <v>363</v>
      </c>
    </row>
    <row r="42" spans="1:4" s="372" customFormat="1">
      <c r="A42" s="372" t="s">
        <v>1019</v>
      </c>
      <c r="B42" s="372" t="s">
        <v>1020</v>
      </c>
      <c r="C42" s="373" t="s">
        <v>1140</v>
      </c>
      <c r="D42" s="372" t="s">
        <v>363</v>
      </c>
    </row>
    <row r="43" spans="1:4" s="372" customFormat="1">
      <c r="A43" s="372" t="s">
        <v>1021</v>
      </c>
      <c r="B43" s="372" t="s">
        <v>1022</v>
      </c>
      <c r="C43" s="373" t="s">
        <v>1140</v>
      </c>
      <c r="D43" s="372" t="s">
        <v>363</v>
      </c>
    </row>
    <row r="44" spans="1:4" s="372" customFormat="1">
      <c r="A44" s="372" t="s">
        <v>1023</v>
      </c>
      <c r="B44" s="372" t="s">
        <v>1024</v>
      </c>
      <c r="C44" s="373" t="s">
        <v>1140</v>
      </c>
      <c r="D44" s="372" t="s">
        <v>363</v>
      </c>
    </row>
    <row r="45" spans="1:4" s="372" customFormat="1">
      <c r="A45" s="372" t="s">
        <v>987</v>
      </c>
      <c r="B45" s="372" t="s">
        <v>1025</v>
      </c>
      <c r="C45" s="373" t="s">
        <v>1145</v>
      </c>
      <c r="D45" s="372" t="s">
        <v>983</v>
      </c>
    </row>
    <row r="46" spans="1:4" s="372" customFormat="1">
      <c r="A46" s="372" t="s">
        <v>1026</v>
      </c>
      <c r="B46" s="372" t="s">
        <v>1027</v>
      </c>
      <c r="C46" s="373" t="s">
        <v>1140</v>
      </c>
      <c r="D46" s="372" t="s">
        <v>363</v>
      </c>
    </row>
    <row r="47" spans="1:4" s="372" customFormat="1">
      <c r="A47" s="372" t="s">
        <v>1028</v>
      </c>
      <c r="B47" s="372" t="s">
        <v>1029</v>
      </c>
      <c r="C47" s="373" t="s">
        <v>1145</v>
      </c>
      <c r="D47" s="372" t="s">
        <v>984</v>
      </c>
    </row>
    <row r="48" spans="1:4" s="372" customFormat="1">
      <c r="A48" s="372" t="s">
        <v>1030</v>
      </c>
      <c r="B48" s="372" t="s">
        <v>1031</v>
      </c>
      <c r="C48" s="373" t="s">
        <v>1145</v>
      </c>
      <c r="D48" s="372" t="s">
        <v>984</v>
      </c>
    </row>
    <row r="49" spans="1:4" s="372" customFormat="1">
      <c r="A49" s="372" t="s">
        <v>1032</v>
      </c>
      <c r="B49" s="372" t="s">
        <v>1033</v>
      </c>
      <c r="C49" s="373" t="s">
        <v>1140</v>
      </c>
      <c r="D49" s="372" t="s">
        <v>984</v>
      </c>
    </row>
    <row r="50" spans="1:4" s="372" customFormat="1">
      <c r="A50" s="372" t="s">
        <v>1034</v>
      </c>
      <c r="B50" s="372" t="s">
        <v>1035</v>
      </c>
      <c r="C50" s="373" t="s">
        <v>1140</v>
      </c>
      <c r="D50" s="372" t="s">
        <v>984</v>
      </c>
    </row>
    <row r="51" spans="1:4" s="372" customFormat="1">
      <c r="A51" s="372" t="s">
        <v>1581</v>
      </c>
      <c r="B51" s="372" t="s">
        <v>1582</v>
      </c>
      <c r="C51" s="373" t="s">
        <v>1145</v>
      </c>
      <c r="D51" s="372" t="s">
        <v>1146</v>
      </c>
    </row>
    <row r="52" spans="1:4" s="372" customFormat="1">
      <c r="A52" s="372" t="s">
        <v>1036</v>
      </c>
      <c r="B52" s="372" t="s">
        <v>1037</v>
      </c>
      <c r="C52" s="373" t="s">
        <v>1140</v>
      </c>
      <c r="D52" s="372" t="s">
        <v>984</v>
      </c>
    </row>
    <row r="53" spans="1:4" s="372" customFormat="1">
      <c r="A53" s="372" t="s">
        <v>1038</v>
      </c>
      <c r="B53" s="372" t="s">
        <v>1043</v>
      </c>
      <c r="C53" s="373" t="s">
        <v>1140</v>
      </c>
      <c r="D53" s="372" t="s">
        <v>1162</v>
      </c>
    </row>
    <row r="54" spans="1:4" s="372" customFormat="1">
      <c r="A54" s="372" t="s">
        <v>1044</v>
      </c>
      <c r="B54" s="372" t="s">
        <v>1073</v>
      </c>
      <c r="C54" s="373" t="s">
        <v>1145</v>
      </c>
      <c r="D54" s="372" t="s">
        <v>984</v>
      </c>
    </row>
    <row r="55" spans="1:4" s="372" customFormat="1">
      <c r="A55" s="372" t="s">
        <v>1471</v>
      </c>
      <c r="B55" s="372" t="s">
        <v>1472</v>
      </c>
      <c r="C55" s="373" t="s">
        <v>1140</v>
      </c>
      <c r="D55" s="372" t="s">
        <v>363</v>
      </c>
    </row>
    <row r="56" spans="1:4" s="372" customFormat="1">
      <c r="A56" s="372" t="s">
        <v>1384</v>
      </c>
      <c r="B56" s="372" t="s">
        <v>1385</v>
      </c>
      <c r="C56" s="373" t="s">
        <v>1145</v>
      </c>
      <c r="D56" s="372" t="s">
        <v>984</v>
      </c>
    </row>
    <row r="57" spans="1:4" s="372" customFormat="1">
      <c r="A57" s="372" t="s">
        <v>1074</v>
      </c>
      <c r="B57" s="372" t="s">
        <v>1075</v>
      </c>
      <c r="C57" s="373" t="s">
        <v>1140</v>
      </c>
      <c r="D57" s="372" t="s">
        <v>363</v>
      </c>
    </row>
    <row r="58" spans="1:4" s="372" customFormat="1">
      <c r="A58" s="372" t="s">
        <v>1076</v>
      </c>
      <c r="B58" s="372" t="s">
        <v>988</v>
      </c>
      <c r="C58" s="373" t="s">
        <v>1140</v>
      </c>
      <c r="D58" s="372" t="s">
        <v>363</v>
      </c>
    </row>
    <row r="59" spans="1:4" s="372" customFormat="1">
      <c r="A59" s="372" t="s">
        <v>1077</v>
      </c>
      <c r="B59" s="372" t="s">
        <v>1078</v>
      </c>
      <c r="C59" s="373" t="s">
        <v>1140</v>
      </c>
      <c r="D59" s="372" t="s">
        <v>363</v>
      </c>
    </row>
    <row r="60" spans="1:4" s="372" customFormat="1">
      <c r="A60" s="372" t="s">
        <v>1079</v>
      </c>
      <c r="B60" s="372" t="s">
        <v>1080</v>
      </c>
      <c r="C60" s="373" t="s">
        <v>1145</v>
      </c>
      <c r="D60" s="372" t="s">
        <v>1583</v>
      </c>
    </row>
    <row r="61" spans="1:4" s="372" customFormat="1">
      <c r="A61" s="372" t="s">
        <v>1082</v>
      </c>
      <c r="B61" s="372" t="s">
        <v>1083</v>
      </c>
      <c r="C61" s="373" t="s">
        <v>1140</v>
      </c>
      <c r="D61" s="372" t="s">
        <v>363</v>
      </c>
    </row>
    <row r="62" spans="1:4" s="372" customFormat="1">
      <c r="A62" s="372" t="s">
        <v>1084</v>
      </c>
      <c r="B62" s="372" t="s">
        <v>989</v>
      </c>
      <c r="C62" s="373" t="s">
        <v>1140</v>
      </c>
      <c r="D62" s="372" t="s">
        <v>363</v>
      </c>
    </row>
    <row r="63" spans="1:4" s="372" customFormat="1">
      <c r="A63" s="372" t="s">
        <v>552</v>
      </c>
      <c r="B63" s="372" t="s">
        <v>553</v>
      </c>
      <c r="C63" s="373" t="s">
        <v>1140</v>
      </c>
      <c r="D63" s="372" t="s">
        <v>1162</v>
      </c>
    </row>
    <row r="64" spans="1:4" s="372" customFormat="1">
      <c r="A64" s="372" t="s">
        <v>1473</v>
      </c>
      <c r="B64" s="372" t="s">
        <v>1474</v>
      </c>
      <c r="C64" s="373" t="s">
        <v>1140</v>
      </c>
      <c r="D64" s="372" t="s">
        <v>1162</v>
      </c>
    </row>
    <row r="65" spans="1:4" s="372" customFormat="1">
      <c r="A65" s="372" t="s">
        <v>554</v>
      </c>
      <c r="B65" s="372" t="s">
        <v>555</v>
      </c>
      <c r="C65" s="373" t="s">
        <v>1140</v>
      </c>
      <c r="D65" s="372" t="s">
        <v>1162</v>
      </c>
    </row>
    <row r="66" spans="1:4" s="372" customFormat="1">
      <c r="A66" s="372" t="s">
        <v>990</v>
      </c>
      <c r="B66" s="372" t="s">
        <v>991</v>
      </c>
      <c r="C66" s="373" t="s">
        <v>1140</v>
      </c>
      <c r="D66" s="372" t="s">
        <v>1162</v>
      </c>
    </row>
    <row r="67" spans="1:4" s="372" customFormat="1">
      <c r="A67" s="372" t="s">
        <v>556</v>
      </c>
      <c r="B67" s="372" t="s">
        <v>557</v>
      </c>
      <c r="C67" s="373" t="s">
        <v>1145</v>
      </c>
      <c r="D67" s="372" t="s">
        <v>1146</v>
      </c>
    </row>
    <row r="68" spans="1:4" s="372" customFormat="1">
      <c r="A68" s="372" t="s">
        <v>1420</v>
      </c>
      <c r="B68" s="372" t="s">
        <v>1475</v>
      </c>
      <c r="C68" s="373" t="s">
        <v>1145</v>
      </c>
      <c r="D68" s="372" t="s">
        <v>984</v>
      </c>
    </row>
    <row r="69" spans="1:4" s="372" customFormat="1">
      <c r="A69" s="372" t="s">
        <v>558</v>
      </c>
      <c r="B69" s="372" t="s">
        <v>559</v>
      </c>
      <c r="C69" s="373" t="s">
        <v>1140</v>
      </c>
      <c r="D69" s="372" t="s">
        <v>363</v>
      </c>
    </row>
    <row r="70" spans="1:4" s="372" customFormat="1">
      <c r="A70" s="372" t="s">
        <v>560</v>
      </c>
      <c r="B70" s="372" t="s">
        <v>561</v>
      </c>
      <c r="C70" s="373" t="s">
        <v>1140</v>
      </c>
      <c r="D70" s="372" t="s">
        <v>363</v>
      </c>
    </row>
    <row r="71" spans="1:4" s="372" customFormat="1">
      <c r="A71" s="372" t="s">
        <v>562</v>
      </c>
      <c r="B71" s="372" t="s">
        <v>992</v>
      </c>
      <c r="C71" s="373" t="s">
        <v>1145</v>
      </c>
      <c r="D71" s="372" t="s">
        <v>1146</v>
      </c>
    </row>
    <row r="72" spans="1:4" s="372" customFormat="1">
      <c r="A72" s="372" t="s">
        <v>563</v>
      </c>
      <c r="B72" s="372" t="s">
        <v>564</v>
      </c>
      <c r="C72" s="373" t="s">
        <v>1140</v>
      </c>
      <c r="D72" s="372" t="s">
        <v>363</v>
      </c>
    </row>
    <row r="73" spans="1:4" s="372" customFormat="1">
      <c r="A73" s="372" t="s">
        <v>1171</v>
      </c>
      <c r="B73" s="372" t="s">
        <v>1172</v>
      </c>
      <c r="C73" s="373" t="s">
        <v>1140</v>
      </c>
      <c r="D73" s="372" t="s">
        <v>984</v>
      </c>
    </row>
    <row r="74" spans="1:4" s="372" customFormat="1">
      <c r="A74" s="372" t="s">
        <v>1173</v>
      </c>
      <c r="B74" s="372" t="s">
        <v>1174</v>
      </c>
      <c r="C74" s="373" t="s">
        <v>1140</v>
      </c>
      <c r="D74" s="372" t="s">
        <v>984</v>
      </c>
    </row>
    <row r="75" spans="1:4" s="372" customFormat="1">
      <c r="A75" s="372" t="s">
        <v>1175</v>
      </c>
      <c r="B75" s="372" t="s">
        <v>1176</v>
      </c>
      <c r="C75" s="373" t="s">
        <v>1145</v>
      </c>
      <c r="D75" s="372" t="s">
        <v>1146</v>
      </c>
    </row>
    <row r="76" spans="1:4" s="372" customFormat="1">
      <c r="A76" s="372" t="s">
        <v>1177</v>
      </c>
      <c r="B76" s="372" t="s">
        <v>1178</v>
      </c>
      <c r="C76" s="373" t="s">
        <v>1145</v>
      </c>
      <c r="D76" s="372" t="s">
        <v>984</v>
      </c>
    </row>
    <row r="77" spans="1:4" s="372" customFormat="1">
      <c r="A77" s="372" t="s">
        <v>1179</v>
      </c>
      <c r="B77" s="372" t="s">
        <v>1180</v>
      </c>
      <c r="C77" s="373" t="s">
        <v>1140</v>
      </c>
      <c r="D77" s="372" t="s">
        <v>1162</v>
      </c>
    </row>
    <row r="78" spans="1:4" s="372" customFormat="1">
      <c r="A78" s="372" t="s">
        <v>1584</v>
      </c>
      <c r="B78" s="372" t="s">
        <v>1585</v>
      </c>
      <c r="C78" s="373" t="s">
        <v>1140</v>
      </c>
      <c r="D78" s="372" t="s">
        <v>363</v>
      </c>
    </row>
    <row r="79" spans="1:4" s="372" customFormat="1">
      <c r="A79" s="372" t="s">
        <v>1586</v>
      </c>
      <c r="B79" s="372" t="s">
        <v>1587</v>
      </c>
      <c r="C79" s="373" t="s">
        <v>1140</v>
      </c>
      <c r="D79" s="372" t="s">
        <v>363</v>
      </c>
    </row>
    <row r="80" spans="1:4" s="372" customFormat="1">
      <c r="A80" s="372" t="s">
        <v>1181</v>
      </c>
      <c r="B80" s="372" t="s">
        <v>1182</v>
      </c>
      <c r="C80" s="373" t="s">
        <v>1140</v>
      </c>
      <c r="D80" s="372" t="s">
        <v>363</v>
      </c>
    </row>
    <row r="81" spans="1:4" s="372" customFormat="1">
      <c r="A81" s="372" t="s">
        <v>1183</v>
      </c>
      <c r="B81" s="372" t="s">
        <v>1184</v>
      </c>
      <c r="C81" s="373" t="s">
        <v>1140</v>
      </c>
      <c r="D81" s="372" t="s">
        <v>984</v>
      </c>
    </row>
    <row r="82" spans="1:4" s="372" customFormat="1">
      <c r="A82" s="372" t="s">
        <v>1185</v>
      </c>
      <c r="B82" s="372" t="s">
        <v>1380</v>
      </c>
      <c r="C82" s="373" t="s">
        <v>1140</v>
      </c>
      <c r="D82" s="372" t="s">
        <v>984</v>
      </c>
    </row>
    <row r="83" spans="1:4" s="372" customFormat="1">
      <c r="A83" s="372" t="s">
        <v>175</v>
      </c>
      <c r="B83" s="372" t="s">
        <v>176</v>
      </c>
      <c r="C83" s="373" t="s">
        <v>1140</v>
      </c>
      <c r="D83" s="372" t="s">
        <v>984</v>
      </c>
    </row>
    <row r="84" spans="1:4" s="372" customFormat="1">
      <c r="A84" s="372" t="s">
        <v>177</v>
      </c>
      <c r="B84" s="372" t="s">
        <v>178</v>
      </c>
      <c r="C84" s="373" t="s">
        <v>1140</v>
      </c>
      <c r="D84" s="372" t="s">
        <v>1162</v>
      </c>
    </row>
    <row r="85" spans="1:4" s="372" customFormat="1">
      <c r="A85" s="372" t="s">
        <v>179</v>
      </c>
      <c r="B85" s="372" t="s">
        <v>180</v>
      </c>
      <c r="C85" s="373" t="s">
        <v>1145</v>
      </c>
      <c r="D85" s="372" t="s">
        <v>1583</v>
      </c>
    </row>
    <row r="86" spans="1:4" s="372" customFormat="1">
      <c r="A86" s="372" t="s">
        <v>181</v>
      </c>
      <c r="B86" s="372" t="s">
        <v>182</v>
      </c>
      <c r="C86" s="373" t="s">
        <v>1145</v>
      </c>
      <c r="D86" s="372" t="s">
        <v>1583</v>
      </c>
    </row>
    <row r="87" spans="1:4" s="372" customFormat="1">
      <c r="A87" s="372" t="s">
        <v>364</v>
      </c>
      <c r="B87" s="372" t="s">
        <v>364</v>
      </c>
      <c r="C87" s="373" t="s">
        <v>1140</v>
      </c>
      <c r="D87" s="372" t="s">
        <v>984</v>
      </c>
    </row>
    <row r="88" spans="1:4" s="372" customFormat="1">
      <c r="A88" s="372" t="s">
        <v>183</v>
      </c>
      <c r="B88" s="372" t="s">
        <v>183</v>
      </c>
      <c r="C88" s="373" t="s">
        <v>1140</v>
      </c>
      <c r="D88" s="372" t="s">
        <v>984</v>
      </c>
    </row>
    <row r="89" spans="1:4" s="372" customFormat="1">
      <c r="A89" s="372" t="s">
        <v>184</v>
      </c>
      <c r="B89" s="372" t="s">
        <v>660</v>
      </c>
      <c r="C89" s="373" t="s">
        <v>1145</v>
      </c>
      <c r="D89" s="372" t="s">
        <v>1146</v>
      </c>
    </row>
    <row r="90" spans="1:4" s="372" customFormat="1">
      <c r="A90" s="372" t="s">
        <v>993</v>
      </c>
      <c r="B90" s="372" t="s">
        <v>1000</v>
      </c>
      <c r="C90" s="373" t="s">
        <v>1145</v>
      </c>
      <c r="D90" s="372" t="s">
        <v>1146</v>
      </c>
    </row>
    <row r="91" spans="1:4" s="372" customFormat="1">
      <c r="A91" s="372" t="s">
        <v>661</v>
      </c>
      <c r="B91" s="372" t="s">
        <v>1476</v>
      </c>
      <c r="C91" s="373" t="s">
        <v>1145</v>
      </c>
      <c r="D91" s="372" t="s">
        <v>1146</v>
      </c>
    </row>
    <row r="92" spans="1:4" s="372" customFormat="1">
      <c r="A92" s="372" t="s">
        <v>662</v>
      </c>
      <c r="B92" s="372" t="s">
        <v>663</v>
      </c>
      <c r="C92" s="373" t="s">
        <v>1145</v>
      </c>
      <c r="D92" s="372" t="s">
        <v>1146</v>
      </c>
    </row>
    <row r="93" spans="1:4" s="372" customFormat="1">
      <c r="A93" s="372" t="s">
        <v>664</v>
      </c>
      <c r="B93" s="372" t="s">
        <v>665</v>
      </c>
      <c r="C93" s="373" t="s">
        <v>1140</v>
      </c>
      <c r="D93" s="372" t="s">
        <v>363</v>
      </c>
    </row>
    <row r="94" spans="1:4" s="372" customFormat="1">
      <c r="A94" s="372" t="s">
        <v>666</v>
      </c>
      <c r="B94" s="372" t="s">
        <v>667</v>
      </c>
      <c r="C94" s="373" t="s">
        <v>1140</v>
      </c>
      <c r="D94" s="372" t="s">
        <v>363</v>
      </c>
    </row>
    <row r="95" spans="1:4" s="372" customFormat="1">
      <c r="A95" s="372" t="s">
        <v>668</v>
      </c>
      <c r="B95" s="372" t="s">
        <v>669</v>
      </c>
      <c r="C95" s="373" t="s">
        <v>1140</v>
      </c>
      <c r="D95" s="372" t="s">
        <v>363</v>
      </c>
    </row>
    <row r="96" spans="1:4" s="372" customFormat="1">
      <c r="A96" s="372" t="s">
        <v>670</v>
      </c>
      <c r="B96" s="372" t="s">
        <v>671</v>
      </c>
      <c r="C96" s="373" t="s">
        <v>1140</v>
      </c>
      <c r="D96" s="372" t="s">
        <v>363</v>
      </c>
    </row>
    <row r="97" spans="1:4" s="372" customFormat="1">
      <c r="A97" s="372" t="s">
        <v>672</v>
      </c>
      <c r="B97" s="372" t="s">
        <v>702</v>
      </c>
      <c r="C97" s="373" t="s">
        <v>1140</v>
      </c>
      <c r="D97" s="372" t="s">
        <v>363</v>
      </c>
    </row>
    <row r="98" spans="1:4" s="372" customFormat="1">
      <c r="A98" s="372" t="s">
        <v>703</v>
      </c>
      <c r="B98" s="372" t="s">
        <v>704</v>
      </c>
      <c r="C98" s="373" t="s">
        <v>1145</v>
      </c>
      <c r="D98" s="372" t="s">
        <v>1146</v>
      </c>
    </row>
    <row r="99" spans="1:4" s="372" customFormat="1">
      <c r="A99" s="372" t="s">
        <v>705</v>
      </c>
      <c r="B99" s="372" t="s">
        <v>1001</v>
      </c>
      <c r="C99" s="373" t="s">
        <v>1140</v>
      </c>
      <c r="D99" s="372" t="s">
        <v>363</v>
      </c>
    </row>
    <row r="100" spans="1:4" s="372" customFormat="1">
      <c r="A100" s="372" t="s">
        <v>1477</v>
      </c>
      <c r="B100" s="372" t="s">
        <v>706</v>
      </c>
      <c r="C100" s="373" t="s">
        <v>1145</v>
      </c>
      <c r="D100" s="372" t="s">
        <v>1583</v>
      </c>
    </row>
    <row r="101" spans="1:4" s="372" customFormat="1">
      <c r="A101" s="372" t="s">
        <v>1588</v>
      </c>
      <c r="B101" s="372" t="s">
        <v>706</v>
      </c>
      <c r="C101" s="373" t="s">
        <v>1145</v>
      </c>
      <c r="D101" s="372" t="s">
        <v>1583</v>
      </c>
    </row>
    <row r="102" spans="1:4" s="372" customFormat="1">
      <c r="A102" s="372" t="s">
        <v>707</v>
      </c>
      <c r="B102" s="372" t="s">
        <v>708</v>
      </c>
      <c r="C102" s="373" t="s">
        <v>1145</v>
      </c>
      <c r="D102" s="372" t="s">
        <v>1583</v>
      </c>
    </row>
    <row r="103" spans="1:4" s="372" customFormat="1">
      <c r="A103" s="372" t="s">
        <v>709</v>
      </c>
      <c r="B103" s="372" t="s">
        <v>710</v>
      </c>
      <c r="C103" s="373" t="s">
        <v>1145</v>
      </c>
      <c r="D103" s="372" t="s">
        <v>1146</v>
      </c>
    </row>
    <row r="104" spans="1:4" s="372" customFormat="1">
      <c r="A104" s="372" t="s">
        <v>1386</v>
      </c>
      <c r="B104" s="372" t="s">
        <v>1387</v>
      </c>
      <c r="C104" s="373" t="s">
        <v>1145</v>
      </c>
      <c r="D104" s="372" t="s">
        <v>1146</v>
      </c>
    </row>
    <row r="105" spans="1:4" s="372" customFormat="1">
      <c r="A105" s="372" t="s">
        <v>711</v>
      </c>
      <c r="B105" s="372" t="s">
        <v>712</v>
      </c>
      <c r="C105" s="373" t="s">
        <v>1145</v>
      </c>
      <c r="D105" s="372" t="s">
        <v>1146</v>
      </c>
    </row>
    <row r="106" spans="1:4" s="372" customFormat="1">
      <c r="A106" s="372" t="s">
        <v>713</v>
      </c>
      <c r="B106" s="372" t="s">
        <v>714</v>
      </c>
      <c r="C106" s="373" t="s">
        <v>1145</v>
      </c>
      <c r="D106" s="372" t="s">
        <v>1146</v>
      </c>
    </row>
    <row r="107" spans="1:4" s="372" customFormat="1">
      <c r="A107" s="372" t="s">
        <v>715</v>
      </c>
      <c r="B107" s="372" t="s">
        <v>716</v>
      </c>
      <c r="C107" s="373" t="s">
        <v>1145</v>
      </c>
      <c r="D107" s="372" t="s">
        <v>1146</v>
      </c>
    </row>
    <row r="108" spans="1:4" s="372" customFormat="1">
      <c r="A108" s="372" t="s">
        <v>365</v>
      </c>
      <c r="B108" s="372" t="s">
        <v>366</v>
      </c>
      <c r="C108" s="373" t="s">
        <v>1140</v>
      </c>
      <c r="D108" s="372" t="s">
        <v>363</v>
      </c>
    </row>
    <row r="109" spans="1:4" s="372" customFormat="1">
      <c r="A109" s="372" t="s">
        <v>717</v>
      </c>
      <c r="B109" s="372" t="s">
        <v>718</v>
      </c>
      <c r="C109" s="373" t="s">
        <v>1140</v>
      </c>
      <c r="D109" s="372" t="s">
        <v>363</v>
      </c>
    </row>
    <row r="110" spans="1:4" s="372" customFormat="1">
      <c r="A110" s="372" t="s">
        <v>719</v>
      </c>
      <c r="B110" s="372" t="s">
        <v>720</v>
      </c>
      <c r="C110" s="373" t="s">
        <v>1140</v>
      </c>
      <c r="D110" s="372" t="s">
        <v>984</v>
      </c>
    </row>
    <row r="111" spans="1:4" s="372" customFormat="1">
      <c r="A111" s="372" t="s">
        <v>721</v>
      </c>
      <c r="B111" s="372" t="s">
        <v>722</v>
      </c>
      <c r="C111" s="373" t="s">
        <v>1140</v>
      </c>
      <c r="D111" s="372" t="s">
        <v>984</v>
      </c>
    </row>
    <row r="112" spans="1:4" s="372" customFormat="1">
      <c r="A112" s="372" t="s">
        <v>723</v>
      </c>
      <c r="B112" s="372" t="s">
        <v>724</v>
      </c>
      <c r="C112" s="373" t="s">
        <v>1140</v>
      </c>
      <c r="D112" s="372" t="s">
        <v>984</v>
      </c>
    </row>
    <row r="113" spans="1:4" s="372" customFormat="1">
      <c r="A113" s="372" t="s">
        <v>725</v>
      </c>
      <c r="B113" s="372" t="s">
        <v>726</v>
      </c>
      <c r="C113" s="373" t="s">
        <v>1140</v>
      </c>
      <c r="D113" s="372" t="s">
        <v>1162</v>
      </c>
    </row>
    <row r="114" spans="1:4" s="372" customFormat="1">
      <c r="A114" s="372" t="s">
        <v>727</v>
      </c>
      <c r="B114" s="372" t="s">
        <v>728</v>
      </c>
      <c r="C114" s="373" t="s">
        <v>1140</v>
      </c>
      <c r="D114" s="372" t="s">
        <v>984</v>
      </c>
    </row>
    <row r="115" spans="1:4" s="372" customFormat="1">
      <c r="A115" s="372" t="s">
        <v>729</v>
      </c>
      <c r="B115" s="372" t="s">
        <v>730</v>
      </c>
      <c r="C115" s="373" t="s">
        <v>1140</v>
      </c>
      <c r="D115" s="372" t="s">
        <v>1162</v>
      </c>
    </row>
    <row r="116" spans="1:4" s="372" customFormat="1">
      <c r="A116" s="372" t="s">
        <v>731</v>
      </c>
      <c r="B116" s="372" t="s">
        <v>732</v>
      </c>
      <c r="C116" s="373" t="s">
        <v>1140</v>
      </c>
      <c r="D116" s="372" t="s">
        <v>1162</v>
      </c>
    </row>
    <row r="117" spans="1:4" s="372" customFormat="1">
      <c r="A117" s="372" t="s">
        <v>733</v>
      </c>
      <c r="B117" s="372" t="s">
        <v>734</v>
      </c>
      <c r="C117" s="373" t="s">
        <v>1140</v>
      </c>
      <c r="D117" s="372" t="s">
        <v>984</v>
      </c>
    </row>
    <row r="118" spans="1:4" s="372" customFormat="1">
      <c r="A118" s="372" t="s">
        <v>735</v>
      </c>
      <c r="B118" s="372" t="s">
        <v>736</v>
      </c>
      <c r="C118" s="373" t="s">
        <v>1140</v>
      </c>
      <c r="D118" s="372" t="s">
        <v>363</v>
      </c>
    </row>
    <row r="119" spans="1:4" s="372" customFormat="1">
      <c r="A119" s="372" t="s">
        <v>737</v>
      </c>
      <c r="B119" s="372" t="s">
        <v>738</v>
      </c>
      <c r="C119" s="373" t="s">
        <v>1140</v>
      </c>
      <c r="D119" s="372" t="s">
        <v>363</v>
      </c>
    </row>
    <row r="120" spans="1:4" s="372" customFormat="1">
      <c r="A120" s="372" t="s">
        <v>739</v>
      </c>
      <c r="B120" s="372" t="s">
        <v>740</v>
      </c>
      <c r="C120" s="373" t="s">
        <v>1140</v>
      </c>
      <c r="D120" s="372" t="s">
        <v>363</v>
      </c>
    </row>
    <row r="121" spans="1:4" s="372" customFormat="1">
      <c r="A121" s="372" t="s">
        <v>741</v>
      </c>
      <c r="B121" s="372" t="s">
        <v>185</v>
      </c>
      <c r="C121" s="373" t="s">
        <v>1140</v>
      </c>
      <c r="D121" s="372" t="s">
        <v>984</v>
      </c>
    </row>
    <row r="122" spans="1:4" s="372" customFormat="1">
      <c r="A122" s="372" t="s">
        <v>186</v>
      </c>
      <c r="B122" s="372" t="s">
        <v>187</v>
      </c>
      <c r="C122" s="373" t="s">
        <v>1145</v>
      </c>
      <c r="D122" s="372" t="s">
        <v>1146</v>
      </c>
    </row>
    <row r="123" spans="1:4" s="372" customFormat="1">
      <c r="A123" s="372" t="s">
        <v>1478</v>
      </c>
      <c r="B123" s="372" t="s">
        <v>1479</v>
      </c>
      <c r="C123" s="373" t="s">
        <v>1140</v>
      </c>
      <c r="D123" s="372" t="s">
        <v>984</v>
      </c>
    </row>
    <row r="124" spans="1:4" s="372" customFormat="1">
      <c r="A124" s="372" t="s">
        <v>188</v>
      </c>
      <c r="B124" s="372" t="s">
        <v>189</v>
      </c>
      <c r="C124" s="373" t="s">
        <v>1140</v>
      </c>
      <c r="D124" s="372" t="s">
        <v>984</v>
      </c>
    </row>
    <row r="125" spans="1:4" s="372" customFormat="1">
      <c r="A125" s="372" t="s">
        <v>190</v>
      </c>
      <c r="B125" s="372" t="s">
        <v>191</v>
      </c>
      <c r="C125" s="373" t="s">
        <v>1140</v>
      </c>
      <c r="D125" s="372" t="s">
        <v>1162</v>
      </c>
    </row>
    <row r="126" spans="1:4" s="372" customFormat="1">
      <c r="A126" s="372" t="s">
        <v>192</v>
      </c>
      <c r="B126" s="372" t="s">
        <v>193</v>
      </c>
      <c r="C126" s="373" t="s">
        <v>1145</v>
      </c>
      <c r="D126" s="372" t="s">
        <v>984</v>
      </c>
    </row>
    <row r="127" spans="1:4" s="372" customFormat="1">
      <c r="A127" s="372" t="s">
        <v>239</v>
      </c>
      <c r="B127" s="372" t="s">
        <v>240</v>
      </c>
      <c r="C127" s="373" t="s">
        <v>1145</v>
      </c>
      <c r="D127" s="372" t="s">
        <v>984</v>
      </c>
    </row>
    <row r="128" spans="1:4" s="372" customFormat="1">
      <c r="A128" s="372" t="s">
        <v>241</v>
      </c>
      <c r="B128" s="372" t="s">
        <v>242</v>
      </c>
      <c r="C128" s="373" t="s">
        <v>1145</v>
      </c>
      <c r="D128" s="372" t="s">
        <v>984</v>
      </c>
    </row>
    <row r="129" spans="1:4" s="372" customFormat="1">
      <c r="A129" s="372" t="s">
        <v>243</v>
      </c>
      <c r="B129" s="372" t="s">
        <v>244</v>
      </c>
      <c r="C129" s="373" t="s">
        <v>1145</v>
      </c>
      <c r="D129" s="372" t="s">
        <v>984</v>
      </c>
    </row>
    <row r="130" spans="1:4" s="372" customFormat="1">
      <c r="A130" s="372" t="s">
        <v>245</v>
      </c>
      <c r="B130" s="372" t="s">
        <v>246</v>
      </c>
      <c r="C130" s="373" t="s">
        <v>1145</v>
      </c>
      <c r="D130" s="372" t="s">
        <v>984</v>
      </c>
    </row>
    <row r="131" spans="1:4" s="372" customFormat="1">
      <c r="A131" s="372" t="s">
        <v>1589</v>
      </c>
      <c r="B131" s="372" t="s">
        <v>1590</v>
      </c>
      <c r="C131" s="373" t="s">
        <v>1145</v>
      </c>
      <c r="D131" s="372" t="s">
        <v>984</v>
      </c>
    </row>
    <row r="132" spans="1:4" s="372" customFormat="1">
      <c r="A132" s="372" t="s">
        <v>1480</v>
      </c>
      <c r="B132" s="372" t="s">
        <v>1591</v>
      </c>
      <c r="C132" s="373" t="s">
        <v>1145</v>
      </c>
      <c r="D132" s="372" t="s">
        <v>984</v>
      </c>
    </row>
    <row r="133" spans="1:4" s="372" customFormat="1">
      <c r="A133" s="372" t="s">
        <v>247</v>
      </c>
      <c r="B133" s="372" t="s">
        <v>248</v>
      </c>
      <c r="C133" s="373" t="s">
        <v>1145</v>
      </c>
      <c r="D133" s="372" t="s">
        <v>1146</v>
      </c>
    </row>
    <row r="134" spans="1:4" s="372" customFormat="1">
      <c r="A134" s="372" t="s">
        <v>249</v>
      </c>
      <c r="B134" s="372" t="s">
        <v>250</v>
      </c>
      <c r="C134" s="373" t="s">
        <v>1140</v>
      </c>
      <c r="D134" s="372" t="s">
        <v>984</v>
      </c>
    </row>
    <row r="135" spans="1:4" s="372" customFormat="1">
      <c r="A135" s="372" t="s">
        <v>251</v>
      </c>
      <c r="B135" s="372" t="s">
        <v>252</v>
      </c>
      <c r="C135" s="373" t="s">
        <v>1140</v>
      </c>
      <c r="D135" s="372" t="s">
        <v>984</v>
      </c>
    </row>
    <row r="136" spans="1:4" s="372" customFormat="1">
      <c r="A136" s="372" t="s">
        <v>253</v>
      </c>
      <c r="B136" s="372" t="s">
        <v>254</v>
      </c>
      <c r="C136" s="373" t="s">
        <v>1140</v>
      </c>
      <c r="D136" s="372" t="s">
        <v>984</v>
      </c>
    </row>
    <row r="137" spans="1:4" s="372" customFormat="1">
      <c r="A137" s="372" t="s">
        <v>255</v>
      </c>
      <c r="B137" s="372" t="s">
        <v>256</v>
      </c>
      <c r="C137" s="373" t="s">
        <v>1145</v>
      </c>
      <c r="D137" s="372" t="s">
        <v>1583</v>
      </c>
    </row>
    <row r="138" spans="1:4" s="372" customFormat="1">
      <c r="A138" s="372" t="s">
        <v>257</v>
      </c>
      <c r="B138" s="372" t="s">
        <v>258</v>
      </c>
      <c r="C138" s="373" t="s">
        <v>1140</v>
      </c>
      <c r="D138" s="372" t="s">
        <v>363</v>
      </c>
    </row>
    <row r="139" spans="1:4" s="372" customFormat="1">
      <c r="A139" s="372" t="s">
        <v>259</v>
      </c>
      <c r="B139" s="372" t="s">
        <v>260</v>
      </c>
      <c r="C139" s="373" t="s">
        <v>1140</v>
      </c>
      <c r="D139" s="372" t="s">
        <v>363</v>
      </c>
    </row>
    <row r="140" spans="1:4" s="372" customFormat="1">
      <c r="A140" s="372" t="s">
        <v>261</v>
      </c>
      <c r="B140" s="372" t="s">
        <v>0</v>
      </c>
      <c r="C140" s="373" t="s">
        <v>1140</v>
      </c>
      <c r="D140" s="372" t="s">
        <v>363</v>
      </c>
    </row>
    <row r="141" spans="1:4" s="372" customFormat="1">
      <c r="A141" s="372" t="s">
        <v>1</v>
      </c>
      <c r="B141" s="372" t="s">
        <v>2</v>
      </c>
      <c r="C141" s="373" t="s">
        <v>1140</v>
      </c>
      <c r="D141" s="372" t="s">
        <v>363</v>
      </c>
    </row>
    <row r="142" spans="1:4" s="372" customFormat="1">
      <c r="A142" s="372" t="s">
        <v>3</v>
      </c>
      <c r="B142" s="372" t="s">
        <v>4</v>
      </c>
      <c r="C142" s="373" t="s">
        <v>1140</v>
      </c>
      <c r="D142" s="372" t="s">
        <v>363</v>
      </c>
    </row>
    <row r="143" spans="1:4" s="372" customFormat="1">
      <c r="A143" s="372" t="s">
        <v>1374</v>
      </c>
      <c r="B143" s="372" t="s">
        <v>1375</v>
      </c>
      <c r="C143" s="373" t="s">
        <v>1140</v>
      </c>
      <c r="D143" s="372" t="s">
        <v>1162</v>
      </c>
    </row>
    <row r="144" spans="1:4" s="372" customFormat="1">
      <c r="A144" s="372" t="s">
        <v>1376</v>
      </c>
      <c r="B144" s="372" t="s">
        <v>1377</v>
      </c>
      <c r="C144" s="373" t="s">
        <v>1145</v>
      </c>
      <c r="D144" s="372" t="s">
        <v>1583</v>
      </c>
    </row>
    <row r="145" spans="1:4" s="372" customFormat="1">
      <c r="A145" s="372" t="s">
        <v>1378</v>
      </c>
      <c r="B145" s="372" t="s">
        <v>1002</v>
      </c>
      <c r="C145" s="373" t="s">
        <v>1140</v>
      </c>
      <c r="D145" s="372" t="s">
        <v>1162</v>
      </c>
    </row>
    <row r="146" spans="1:4" s="372" customFormat="1">
      <c r="A146" s="372" t="s">
        <v>1379</v>
      </c>
      <c r="B146" s="372" t="s">
        <v>693</v>
      </c>
      <c r="C146" s="373" t="s">
        <v>1140</v>
      </c>
      <c r="D146" s="372" t="s">
        <v>1162</v>
      </c>
    </row>
    <row r="147" spans="1:4" s="372" customFormat="1">
      <c r="A147" s="372" t="s">
        <v>694</v>
      </c>
      <c r="B147" s="372" t="s">
        <v>695</v>
      </c>
      <c r="C147" s="373" t="s">
        <v>1140</v>
      </c>
      <c r="D147" s="372" t="s">
        <v>1162</v>
      </c>
    </row>
    <row r="148" spans="1:4" s="372" customFormat="1">
      <c r="A148" s="372" t="s">
        <v>696</v>
      </c>
      <c r="B148" s="372" t="s">
        <v>1003</v>
      </c>
      <c r="C148" s="373" t="s">
        <v>1140</v>
      </c>
      <c r="D148" s="372" t="s">
        <v>984</v>
      </c>
    </row>
    <row r="149" spans="1:4" s="372" customFormat="1">
      <c r="A149" s="372" t="s">
        <v>697</v>
      </c>
      <c r="B149" s="372" t="s">
        <v>698</v>
      </c>
      <c r="C149" s="373" t="s">
        <v>1140</v>
      </c>
      <c r="D149" s="372" t="s">
        <v>984</v>
      </c>
    </row>
    <row r="150" spans="1:4" s="372" customFormat="1">
      <c r="A150" s="372" t="s">
        <v>699</v>
      </c>
      <c r="B150" s="372" t="s">
        <v>700</v>
      </c>
      <c r="C150" s="373" t="s">
        <v>1140</v>
      </c>
      <c r="D150" s="372" t="s">
        <v>984</v>
      </c>
    </row>
    <row r="151" spans="1:4" s="372" customFormat="1">
      <c r="A151" s="372" t="s">
        <v>769</v>
      </c>
      <c r="B151" s="372" t="s">
        <v>770</v>
      </c>
      <c r="C151" s="373" t="s">
        <v>1140</v>
      </c>
      <c r="D151" s="372" t="s">
        <v>363</v>
      </c>
    </row>
    <row r="152" spans="1:4" s="372" customFormat="1">
      <c r="A152" s="372" t="s">
        <v>771</v>
      </c>
      <c r="B152" s="372" t="s">
        <v>772</v>
      </c>
      <c r="C152" s="373" t="s">
        <v>1145</v>
      </c>
      <c r="D152" s="372" t="s">
        <v>984</v>
      </c>
    </row>
    <row r="153" spans="1:4" s="372" customFormat="1">
      <c r="A153" s="372" t="s">
        <v>773</v>
      </c>
      <c r="B153" s="372" t="s">
        <v>774</v>
      </c>
      <c r="C153" s="373" t="s">
        <v>1145</v>
      </c>
      <c r="D153" s="372" t="s">
        <v>984</v>
      </c>
    </row>
    <row r="154" spans="1:4" s="372" customFormat="1">
      <c r="A154" s="372" t="s">
        <v>775</v>
      </c>
      <c r="B154" s="372" t="s">
        <v>776</v>
      </c>
      <c r="C154" s="373" t="s">
        <v>1145</v>
      </c>
      <c r="D154" s="372" t="s">
        <v>984</v>
      </c>
    </row>
    <row r="155" spans="1:4" s="372" customFormat="1">
      <c r="A155" s="372" t="s">
        <v>777</v>
      </c>
      <c r="B155" s="372" t="s">
        <v>778</v>
      </c>
      <c r="C155" s="373" t="s">
        <v>1145</v>
      </c>
      <c r="D155" s="372" t="s">
        <v>984</v>
      </c>
    </row>
    <row r="156" spans="1:4" s="372" customFormat="1">
      <c r="A156" s="372" t="s">
        <v>1004</v>
      </c>
      <c r="B156" s="372" t="s">
        <v>1005</v>
      </c>
      <c r="C156" s="373" t="s">
        <v>1140</v>
      </c>
      <c r="D156" s="372" t="s">
        <v>363</v>
      </c>
    </row>
    <row r="157" spans="1:4" s="372" customFormat="1">
      <c r="A157" s="372" t="s">
        <v>1006</v>
      </c>
      <c r="B157" s="372" t="s">
        <v>1006</v>
      </c>
      <c r="C157" s="373" t="s">
        <v>1140</v>
      </c>
      <c r="D157" s="372" t="s">
        <v>363</v>
      </c>
    </row>
    <row r="158" spans="1:4" s="372" customFormat="1">
      <c r="A158" s="372" t="s">
        <v>779</v>
      </c>
      <c r="B158" s="372" t="s">
        <v>780</v>
      </c>
      <c r="C158" s="373" t="s">
        <v>1140</v>
      </c>
      <c r="D158" s="372" t="s">
        <v>363</v>
      </c>
    </row>
    <row r="159" spans="1:4" s="372" customFormat="1">
      <c r="A159" s="372" t="s">
        <v>407</v>
      </c>
      <c r="B159" s="372" t="s">
        <v>408</v>
      </c>
      <c r="C159" s="373" t="s">
        <v>1140</v>
      </c>
      <c r="D159" s="372" t="s">
        <v>1162</v>
      </c>
    </row>
    <row r="160" spans="1:4" s="372" customFormat="1">
      <c r="A160" s="372" t="s">
        <v>409</v>
      </c>
      <c r="B160" s="372" t="s">
        <v>410</v>
      </c>
      <c r="C160" s="373" t="s">
        <v>1145</v>
      </c>
      <c r="D160" s="372" t="s">
        <v>1146</v>
      </c>
    </row>
    <row r="161" spans="1:4" s="372" customFormat="1">
      <c r="A161" s="372" t="s">
        <v>411</v>
      </c>
      <c r="B161" s="372" t="s">
        <v>1007</v>
      </c>
      <c r="C161" s="373" t="s">
        <v>1140</v>
      </c>
      <c r="D161" s="372" t="s">
        <v>363</v>
      </c>
    </row>
    <row r="162" spans="1:4" s="372" customFormat="1">
      <c r="A162" s="372" t="s">
        <v>415</v>
      </c>
      <c r="B162" s="372" t="s">
        <v>416</v>
      </c>
      <c r="C162" s="373" t="s">
        <v>1140</v>
      </c>
      <c r="D162" s="372" t="s">
        <v>984</v>
      </c>
    </row>
    <row r="163" spans="1:4" s="372" customFormat="1">
      <c r="A163" s="372" t="s">
        <v>417</v>
      </c>
      <c r="B163" s="372" t="s">
        <v>418</v>
      </c>
      <c r="C163" s="373" t="s">
        <v>1140</v>
      </c>
      <c r="D163" s="372" t="s">
        <v>984</v>
      </c>
    </row>
    <row r="164" spans="1:4" s="372" customFormat="1">
      <c r="A164" s="372" t="s">
        <v>419</v>
      </c>
      <c r="B164" s="372" t="s">
        <v>420</v>
      </c>
      <c r="C164" s="373" t="s">
        <v>1140</v>
      </c>
      <c r="D164" s="372" t="s">
        <v>363</v>
      </c>
    </row>
    <row r="165" spans="1:4" s="372" customFormat="1">
      <c r="A165" s="372" t="s">
        <v>421</v>
      </c>
      <c r="B165" s="372" t="s">
        <v>422</v>
      </c>
      <c r="C165" s="373" t="s">
        <v>1140</v>
      </c>
      <c r="D165" s="372" t="s">
        <v>363</v>
      </c>
    </row>
    <row r="166" spans="1:4" s="372" customFormat="1">
      <c r="A166" s="372" t="s">
        <v>423</v>
      </c>
      <c r="B166" s="372" t="s">
        <v>424</v>
      </c>
      <c r="C166" s="373" t="s">
        <v>1145</v>
      </c>
      <c r="D166" s="372" t="s">
        <v>1583</v>
      </c>
    </row>
    <row r="167" spans="1:4" s="372" customFormat="1">
      <c r="A167" s="372" t="s">
        <v>425</v>
      </c>
      <c r="B167" s="372" t="s">
        <v>426</v>
      </c>
      <c r="C167" s="373" t="s">
        <v>1145</v>
      </c>
      <c r="D167" s="372" t="s">
        <v>1146</v>
      </c>
    </row>
    <row r="168" spans="1:4" s="372" customFormat="1">
      <c r="A168" s="372" t="s">
        <v>427</v>
      </c>
      <c r="B168" s="372" t="s">
        <v>428</v>
      </c>
      <c r="C168" s="373" t="s">
        <v>1140</v>
      </c>
      <c r="D168" s="372" t="s">
        <v>363</v>
      </c>
    </row>
    <row r="169" spans="1:4" s="372" customFormat="1">
      <c r="A169" s="372" t="s">
        <v>367</v>
      </c>
      <c r="B169" s="372" t="s">
        <v>367</v>
      </c>
      <c r="C169" s="373" t="s">
        <v>1140</v>
      </c>
      <c r="D169" s="372" t="s">
        <v>984</v>
      </c>
    </row>
    <row r="170" spans="1:4" s="372" customFormat="1">
      <c r="A170" s="372" t="s">
        <v>429</v>
      </c>
      <c r="B170" s="372" t="s">
        <v>1237</v>
      </c>
      <c r="C170" s="373" t="s">
        <v>1140</v>
      </c>
      <c r="D170" s="372" t="s">
        <v>363</v>
      </c>
    </row>
    <row r="171" spans="1:4" s="372" customFormat="1">
      <c r="A171" s="372" t="s">
        <v>430</v>
      </c>
      <c r="B171" s="372" t="s">
        <v>431</v>
      </c>
      <c r="C171" s="373" t="s">
        <v>1145</v>
      </c>
      <c r="D171" s="372" t="s">
        <v>1146</v>
      </c>
    </row>
    <row r="172" spans="1:4" s="372" customFormat="1">
      <c r="A172" s="372" t="s">
        <v>432</v>
      </c>
      <c r="B172" s="372" t="s">
        <v>433</v>
      </c>
      <c r="C172" s="373" t="s">
        <v>1140</v>
      </c>
      <c r="D172" s="372" t="s">
        <v>363</v>
      </c>
    </row>
    <row r="173" spans="1:4" s="372" customFormat="1">
      <c r="A173" s="372" t="s">
        <v>434</v>
      </c>
      <c r="B173" s="372" t="s">
        <v>435</v>
      </c>
      <c r="C173" s="373" t="s">
        <v>1140</v>
      </c>
      <c r="D173" s="372" t="s">
        <v>363</v>
      </c>
    </row>
    <row r="174" spans="1:4" s="372" customFormat="1">
      <c r="A174" s="372" t="s">
        <v>436</v>
      </c>
      <c r="B174" s="372" t="s">
        <v>437</v>
      </c>
      <c r="C174" s="373" t="s">
        <v>1140</v>
      </c>
      <c r="D174" s="372" t="s">
        <v>363</v>
      </c>
    </row>
    <row r="175" spans="1:4" s="372" customFormat="1">
      <c r="A175" s="372" t="s">
        <v>438</v>
      </c>
      <c r="B175" s="372" t="s">
        <v>439</v>
      </c>
      <c r="C175" s="373" t="s">
        <v>1140</v>
      </c>
      <c r="D175" s="372" t="s">
        <v>984</v>
      </c>
    </row>
    <row r="176" spans="1:4" s="372" customFormat="1">
      <c r="A176" s="372" t="s">
        <v>440</v>
      </c>
      <c r="B176" s="372" t="s">
        <v>1238</v>
      </c>
      <c r="C176" s="373" t="s">
        <v>1140</v>
      </c>
      <c r="D176" s="372" t="s">
        <v>1162</v>
      </c>
    </row>
    <row r="177" spans="1:4" s="372" customFormat="1">
      <c r="A177" s="372" t="s">
        <v>441</v>
      </c>
      <c r="B177" s="372" t="s">
        <v>442</v>
      </c>
      <c r="C177" s="373" t="s">
        <v>1140</v>
      </c>
      <c r="D177" s="372" t="s">
        <v>363</v>
      </c>
    </row>
    <row r="178" spans="1:4" s="372" customFormat="1">
      <c r="A178" s="372" t="s">
        <v>443</v>
      </c>
      <c r="B178" s="372" t="s">
        <v>444</v>
      </c>
      <c r="C178" s="373" t="s">
        <v>1140</v>
      </c>
      <c r="D178" s="372" t="s">
        <v>363</v>
      </c>
    </row>
    <row r="179" spans="1:4" s="372" customFormat="1">
      <c r="A179" s="372" t="s">
        <v>445</v>
      </c>
      <c r="B179" s="372" t="s">
        <v>446</v>
      </c>
      <c r="C179" s="373" t="s">
        <v>1145</v>
      </c>
      <c r="D179" s="372" t="s">
        <v>1146</v>
      </c>
    </row>
    <row r="180" spans="1:4" s="372" customFormat="1">
      <c r="A180" s="372" t="s">
        <v>1239</v>
      </c>
      <c r="B180" s="372" t="s">
        <v>1240</v>
      </c>
      <c r="C180" s="373" t="s">
        <v>1145</v>
      </c>
      <c r="D180" s="372" t="s">
        <v>983</v>
      </c>
    </row>
    <row r="181" spans="1:4" s="372" customFormat="1">
      <c r="A181" s="372" t="s">
        <v>1241</v>
      </c>
      <c r="B181" s="372" t="s">
        <v>1241</v>
      </c>
      <c r="C181" s="373" t="s">
        <v>1145</v>
      </c>
      <c r="D181" s="372" t="s">
        <v>983</v>
      </c>
    </row>
    <row r="182" spans="1:4" s="372" customFormat="1">
      <c r="A182" s="372" t="s">
        <v>447</v>
      </c>
      <c r="B182" s="372" t="s">
        <v>448</v>
      </c>
      <c r="C182" s="373" t="s">
        <v>1145</v>
      </c>
      <c r="D182" s="372" t="s">
        <v>1583</v>
      </c>
    </row>
    <row r="183" spans="1:4" s="372" customFormat="1">
      <c r="A183" s="372" t="s">
        <v>1388</v>
      </c>
      <c r="B183" s="372" t="s">
        <v>1481</v>
      </c>
      <c r="C183" s="373" t="s">
        <v>1145</v>
      </c>
      <c r="D183" s="372" t="s">
        <v>1583</v>
      </c>
    </row>
    <row r="184" spans="1:4" s="372" customFormat="1">
      <c r="A184" s="372" t="s">
        <v>449</v>
      </c>
      <c r="B184" s="372" t="s">
        <v>450</v>
      </c>
      <c r="C184" s="373" t="s">
        <v>1145</v>
      </c>
      <c r="D184" s="372" t="s">
        <v>1583</v>
      </c>
    </row>
    <row r="185" spans="1:4" s="372" customFormat="1">
      <c r="A185" s="372" t="s">
        <v>451</v>
      </c>
      <c r="B185" s="372" t="s">
        <v>452</v>
      </c>
      <c r="C185" s="373" t="s">
        <v>1145</v>
      </c>
      <c r="D185" s="372" t="s">
        <v>1583</v>
      </c>
    </row>
    <row r="186" spans="1:4" s="372" customFormat="1">
      <c r="A186" s="372" t="s">
        <v>453</v>
      </c>
      <c r="B186" s="372" t="s">
        <v>454</v>
      </c>
      <c r="C186" s="373" t="s">
        <v>1140</v>
      </c>
      <c r="D186" s="372" t="s">
        <v>363</v>
      </c>
    </row>
    <row r="187" spans="1:4" s="372" customFormat="1">
      <c r="A187" s="372" t="s">
        <v>455</v>
      </c>
      <c r="B187" s="372" t="s">
        <v>456</v>
      </c>
      <c r="C187" s="373" t="s">
        <v>1140</v>
      </c>
      <c r="D187" s="372" t="s">
        <v>363</v>
      </c>
    </row>
    <row r="188" spans="1:4" s="372" customFormat="1">
      <c r="A188" s="372" t="s">
        <v>457</v>
      </c>
      <c r="B188" s="372" t="s">
        <v>458</v>
      </c>
      <c r="C188" s="373" t="s">
        <v>1140</v>
      </c>
      <c r="D188" s="372" t="s">
        <v>984</v>
      </c>
    </row>
    <row r="189" spans="1:4" s="372" customFormat="1">
      <c r="A189" s="372" t="s">
        <v>459</v>
      </c>
      <c r="B189" s="372" t="s">
        <v>460</v>
      </c>
      <c r="C189" s="373" t="s">
        <v>1140</v>
      </c>
      <c r="D189" s="372" t="s">
        <v>984</v>
      </c>
    </row>
    <row r="190" spans="1:4" s="372" customFormat="1">
      <c r="A190" s="372" t="s">
        <v>461</v>
      </c>
      <c r="B190" s="372" t="s">
        <v>462</v>
      </c>
      <c r="C190" s="373" t="s">
        <v>1140</v>
      </c>
      <c r="D190" s="372" t="s">
        <v>984</v>
      </c>
    </row>
    <row r="191" spans="1:4" s="372" customFormat="1">
      <c r="A191" s="372" t="s">
        <v>463</v>
      </c>
      <c r="B191" s="372" t="s">
        <v>464</v>
      </c>
      <c r="C191" s="373" t="s">
        <v>1145</v>
      </c>
      <c r="D191" s="372" t="s">
        <v>1146</v>
      </c>
    </row>
    <row r="192" spans="1:4" s="372" customFormat="1">
      <c r="A192" s="372" t="s">
        <v>368</v>
      </c>
      <c r="B192" s="372" t="s">
        <v>369</v>
      </c>
      <c r="C192" s="373" t="s">
        <v>1140</v>
      </c>
      <c r="D192" s="372" t="s">
        <v>363</v>
      </c>
    </row>
    <row r="193" spans="1:4" s="372" customFormat="1">
      <c r="A193" s="372" t="s">
        <v>465</v>
      </c>
      <c r="B193" s="372" t="s">
        <v>466</v>
      </c>
      <c r="C193" s="373" t="s">
        <v>1145</v>
      </c>
      <c r="D193" s="372" t="s">
        <v>1146</v>
      </c>
    </row>
    <row r="194" spans="1:4" s="372" customFormat="1">
      <c r="A194" s="372" t="s">
        <v>467</v>
      </c>
      <c r="B194" s="372" t="s">
        <v>468</v>
      </c>
      <c r="C194" s="373" t="s">
        <v>1145</v>
      </c>
      <c r="D194" s="372" t="s">
        <v>1146</v>
      </c>
    </row>
    <row r="195" spans="1:4" s="372" customFormat="1">
      <c r="A195" s="372" t="s">
        <v>469</v>
      </c>
      <c r="B195" s="372" t="s">
        <v>470</v>
      </c>
      <c r="C195" s="373" t="s">
        <v>1145</v>
      </c>
      <c r="D195" s="372" t="s">
        <v>1583</v>
      </c>
    </row>
    <row r="196" spans="1:4" s="372" customFormat="1">
      <c r="A196" s="372" t="s">
        <v>471</v>
      </c>
      <c r="B196" s="372" t="s">
        <v>472</v>
      </c>
      <c r="C196" s="373" t="s">
        <v>1145</v>
      </c>
      <c r="D196" s="372" t="s">
        <v>1583</v>
      </c>
    </row>
    <row r="197" spans="1:4" s="372" customFormat="1">
      <c r="A197" s="372" t="s">
        <v>473</v>
      </c>
      <c r="B197" s="372" t="s">
        <v>474</v>
      </c>
      <c r="C197" s="373" t="s">
        <v>1145</v>
      </c>
      <c r="D197" s="372" t="s">
        <v>1583</v>
      </c>
    </row>
    <row r="198" spans="1:4" s="372" customFormat="1">
      <c r="A198" s="372" t="s">
        <v>475</v>
      </c>
      <c r="B198" s="372" t="s">
        <v>476</v>
      </c>
      <c r="C198" s="373" t="s">
        <v>1145</v>
      </c>
      <c r="D198" s="372" t="s">
        <v>1583</v>
      </c>
    </row>
    <row r="199" spans="1:4" s="372" customFormat="1">
      <c r="A199" s="372" t="s">
        <v>477</v>
      </c>
      <c r="B199" s="372" t="s">
        <v>478</v>
      </c>
      <c r="C199" s="373" t="s">
        <v>1145</v>
      </c>
      <c r="D199" s="372" t="s">
        <v>1583</v>
      </c>
    </row>
    <row r="200" spans="1:4" s="372" customFormat="1">
      <c r="A200" s="372" t="s">
        <v>479</v>
      </c>
      <c r="B200" s="372" t="s">
        <v>480</v>
      </c>
      <c r="C200" s="373" t="s">
        <v>1145</v>
      </c>
      <c r="D200" s="372" t="s">
        <v>1583</v>
      </c>
    </row>
    <row r="201" spans="1:4" s="372" customFormat="1">
      <c r="A201" s="372" t="s">
        <v>481</v>
      </c>
      <c r="B201" s="372" t="s">
        <v>482</v>
      </c>
      <c r="C201" s="373" t="s">
        <v>1145</v>
      </c>
      <c r="D201" s="372" t="s">
        <v>1583</v>
      </c>
    </row>
    <row r="202" spans="1:4" s="372" customFormat="1">
      <c r="A202" s="372" t="s">
        <v>483</v>
      </c>
      <c r="B202" s="372" t="s">
        <v>484</v>
      </c>
      <c r="C202" s="373" t="s">
        <v>1145</v>
      </c>
      <c r="D202" s="372" t="s">
        <v>1583</v>
      </c>
    </row>
    <row r="203" spans="1:4" s="372" customFormat="1">
      <c r="A203" s="372" t="s">
        <v>485</v>
      </c>
      <c r="B203" s="372" t="s">
        <v>486</v>
      </c>
      <c r="C203" s="373" t="s">
        <v>1145</v>
      </c>
      <c r="D203" s="372" t="s">
        <v>1583</v>
      </c>
    </row>
    <row r="204" spans="1:4" s="372" customFormat="1">
      <c r="A204" s="372" t="s">
        <v>487</v>
      </c>
      <c r="B204" s="372" t="s">
        <v>488</v>
      </c>
      <c r="C204" s="373" t="s">
        <v>1145</v>
      </c>
      <c r="D204" s="372" t="s">
        <v>1146</v>
      </c>
    </row>
    <row r="205" spans="1:4" s="372" customFormat="1">
      <c r="A205" s="372" t="s">
        <v>489</v>
      </c>
      <c r="B205" s="372" t="s">
        <v>490</v>
      </c>
      <c r="C205" s="373" t="s">
        <v>1145</v>
      </c>
      <c r="D205" s="372" t="s">
        <v>1146</v>
      </c>
    </row>
    <row r="206" spans="1:4" s="372" customFormat="1">
      <c r="A206" s="372" t="s">
        <v>1389</v>
      </c>
      <c r="B206" s="372" t="s">
        <v>1390</v>
      </c>
      <c r="C206" s="373" t="s">
        <v>1145</v>
      </c>
      <c r="D206" s="372" t="s">
        <v>1146</v>
      </c>
    </row>
    <row r="207" spans="1:4" s="372" customFormat="1">
      <c r="A207" s="372" t="s">
        <v>491</v>
      </c>
      <c r="B207" s="372" t="s">
        <v>1482</v>
      </c>
      <c r="C207" s="373" t="s">
        <v>1145</v>
      </c>
      <c r="D207" s="372" t="s">
        <v>1146</v>
      </c>
    </row>
    <row r="208" spans="1:4" s="372" customFormat="1">
      <c r="A208" s="372" t="s">
        <v>492</v>
      </c>
      <c r="B208" s="372" t="s">
        <v>493</v>
      </c>
      <c r="C208" s="373" t="s">
        <v>1145</v>
      </c>
      <c r="D208" s="372" t="s">
        <v>1146</v>
      </c>
    </row>
    <row r="209" spans="1:4" s="372" customFormat="1">
      <c r="A209" s="372" t="s">
        <v>494</v>
      </c>
      <c r="B209" s="372" t="s">
        <v>495</v>
      </c>
      <c r="C209" s="373" t="s">
        <v>1145</v>
      </c>
      <c r="D209" s="372" t="s">
        <v>1146</v>
      </c>
    </row>
    <row r="210" spans="1:4" s="372" customFormat="1">
      <c r="A210" s="372" t="s">
        <v>496</v>
      </c>
      <c r="B210" s="372" t="s">
        <v>497</v>
      </c>
      <c r="C210" s="373" t="s">
        <v>1145</v>
      </c>
      <c r="D210" s="372" t="s">
        <v>1146</v>
      </c>
    </row>
    <row r="211" spans="1:4" s="372" customFormat="1">
      <c r="A211" s="372" t="s">
        <v>498</v>
      </c>
      <c r="B211" s="372" t="s">
        <v>499</v>
      </c>
      <c r="C211" s="373" t="s">
        <v>1145</v>
      </c>
      <c r="D211" s="372" t="s">
        <v>1146</v>
      </c>
    </row>
    <row r="212" spans="1:4" s="372" customFormat="1">
      <c r="A212" s="372" t="s">
        <v>500</v>
      </c>
      <c r="B212" s="372" t="s">
        <v>501</v>
      </c>
      <c r="C212" s="373" t="s">
        <v>1140</v>
      </c>
      <c r="D212" s="372" t="s">
        <v>363</v>
      </c>
    </row>
    <row r="213" spans="1:4" s="372" customFormat="1">
      <c r="A213" s="372" t="s">
        <v>502</v>
      </c>
      <c r="B213" s="372" t="s">
        <v>503</v>
      </c>
      <c r="C213" s="373" t="s">
        <v>1140</v>
      </c>
      <c r="D213" s="372" t="s">
        <v>363</v>
      </c>
    </row>
    <row r="214" spans="1:4" s="372" customFormat="1">
      <c r="A214" s="372" t="s">
        <v>504</v>
      </c>
      <c r="B214" s="372" t="s">
        <v>505</v>
      </c>
      <c r="C214" s="373" t="s">
        <v>1140</v>
      </c>
      <c r="D214" s="372" t="s">
        <v>984</v>
      </c>
    </row>
    <row r="215" spans="1:4" s="372" customFormat="1">
      <c r="A215" s="372" t="s">
        <v>506</v>
      </c>
      <c r="B215" s="372" t="s">
        <v>507</v>
      </c>
      <c r="C215" s="373" t="s">
        <v>1140</v>
      </c>
      <c r="D215" s="372" t="s">
        <v>363</v>
      </c>
    </row>
    <row r="216" spans="1:4" s="372" customFormat="1">
      <c r="A216" s="372" t="s">
        <v>1391</v>
      </c>
      <c r="B216" s="372" t="s">
        <v>1392</v>
      </c>
      <c r="C216" s="373" t="s">
        <v>1140</v>
      </c>
      <c r="D216" s="372" t="s">
        <v>1162</v>
      </c>
    </row>
    <row r="217" spans="1:4" s="372" customFormat="1">
      <c r="A217" s="372" t="s">
        <v>508</v>
      </c>
      <c r="B217" s="372" t="s">
        <v>509</v>
      </c>
      <c r="C217" s="373" t="s">
        <v>1140</v>
      </c>
      <c r="D217" s="372" t="s">
        <v>1162</v>
      </c>
    </row>
    <row r="218" spans="1:4" s="372" customFormat="1">
      <c r="A218" s="372" t="s">
        <v>510</v>
      </c>
      <c r="B218" s="372" t="s">
        <v>511</v>
      </c>
      <c r="C218" s="373" t="s">
        <v>1140</v>
      </c>
      <c r="D218" s="372" t="s">
        <v>1162</v>
      </c>
    </row>
    <row r="219" spans="1:4" s="372" customFormat="1">
      <c r="A219" s="372" t="s">
        <v>512</v>
      </c>
      <c r="B219" s="372" t="s">
        <v>512</v>
      </c>
      <c r="C219" s="373" t="s">
        <v>1140</v>
      </c>
      <c r="D219" s="372" t="s">
        <v>363</v>
      </c>
    </row>
    <row r="220" spans="1:4" s="372" customFormat="1">
      <c r="A220" s="372" t="s">
        <v>513</v>
      </c>
      <c r="B220" s="372" t="s">
        <v>514</v>
      </c>
      <c r="C220" s="373" t="s">
        <v>1140</v>
      </c>
      <c r="D220" s="372" t="s">
        <v>363</v>
      </c>
    </row>
    <row r="221" spans="1:4" s="372" customFormat="1">
      <c r="A221" s="372" t="s">
        <v>515</v>
      </c>
      <c r="B221" s="372" t="s">
        <v>516</v>
      </c>
      <c r="C221" s="373" t="s">
        <v>1140</v>
      </c>
      <c r="D221" s="372" t="s">
        <v>363</v>
      </c>
    </row>
    <row r="222" spans="1:4" s="372" customFormat="1">
      <c r="A222" s="372" t="s">
        <v>517</v>
      </c>
      <c r="B222" s="372" t="s">
        <v>1242</v>
      </c>
      <c r="C222" s="373" t="s">
        <v>1140</v>
      </c>
      <c r="D222" s="372" t="s">
        <v>984</v>
      </c>
    </row>
    <row r="223" spans="1:4" s="372" customFormat="1">
      <c r="A223" s="372" t="s">
        <v>395</v>
      </c>
      <c r="B223" s="372" t="s">
        <v>396</v>
      </c>
      <c r="C223" s="373" t="s">
        <v>1140</v>
      </c>
      <c r="D223" s="372" t="s">
        <v>363</v>
      </c>
    </row>
    <row r="224" spans="1:4" s="372" customFormat="1">
      <c r="A224" s="372" t="s">
        <v>397</v>
      </c>
      <c r="B224" s="372" t="s">
        <v>398</v>
      </c>
      <c r="C224" s="373" t="s">
        <v>1140</v>
      </c>
      <c r="D224" s="372" t="s">
        <v>363</v>
      </c>
    </row>
    <row r="225" spans="1:4" s="372" customFormat="1">
      <c r="A225" s="372" t="s">
        <v>1592</v>
      </c>
      <c r="B225" s="372" t="s">
        <v>1592</v>
      </c>
      <c r="C225" s="373" t="s">
        <v>1140</v>
      </c>
      <c r="D225" s="372" t="s">
        <v>363</v>
      </c>
    </row>
    <row r="226" spans="1:4" s="372" customFormat="1">
      <c r="A226" s="372" t="s">
        <v>399</v>
      </c>
      <c r="B226" s="372" t="s">
        <v>399</v>
      </c>
      <c r="C226" s="373" t="s">
        <v>1140</v>
      </c>
      <c r="D226" s="372" t="s">
        <v>363</v>
      </c>
    </row>
    <row r="227" spans="1:4" s="372" customFormat="1">
      <c r="A227" s="372" t="s">
        <v>400</v>
      </c>
      <c r="B227" s="372" t="s">
        <v>401</v>
      </c>
      <c r="C227" s="373" t="s">
        <v>1140</v>
      </c>
      <c r="D227" s="372" t="s">
        <v>363</v>
      </c>
    </row>
    <row r="228" spans="1:4" s="372" customFormat="1">
      <c r="A228" s="372" t="s">
        <v>1217</v>
      </c>
      <c r="B228" s="372" t="s">
        <v>1243</v>
      </c>
      <c r="C228" s="373" t="s">
        <v>1145</v>
      </c>
      <c r="D228" s="372" t="s">
        <v>984</v>
      </c>
    </row>
    <row r="229" spans="1:4" s="372" customFormat="1">
      <c r="A229" s="372" t="s">
        <v>1218</v>
      </c>
      <c r="B229" s="372" t="s">
        <v>930</v>
      </c>
      <c r="C229" s="373" t="s">
        <v>1145</v>
      </c>
      <c r="D229" s="372" t="s">
        <v>1146</v>
      </c>
    </row>
    <row r="230" spans="1:4" s="372" customFormat="1">
      <c r="A230" s="372" t="s">
        <v>370</v>
      </c>
      <c r="B230" s="372" t="s">
        <v>371</v>
      </c>
      <c r="C230" s="373" t="s">
        <v>1145</v>
      </c>
      <c r="D230" s="372" t="s">
        <v>1146</v>
      </c>
    </row>
    <row r="231" spans="1:4" s="372" customFormat="1">
      <c r="A231" s="372" t="s">
        <v>931</v>
      </c>
      <c r="B231" s="372" t="s">
        <v>109</v>
      </c>
      <c r="C231" s="373" t="s">
        <v>1140</v>
      </c>
      <c r="D231" s="372" t="s">
        <v>363</v>
      </c>
    </row>
    <row r="232" spans="1:4" s="372" customFormat="1">
      <c r="A232" s="372" t="s">
        <v>1244</v>
      </c>
      <c r="B232" s="372" t="s">
        <v>1245</v>
      </c>
      <c r="C232" s="373" t="s">
        <v>1140</v>
      </c>
      <c r="D232" s="372" t="s">
        <v>1162</v>
      </c>
    </row>
    <row r="233" spans="1:4" s="372" customFormat="1">
      <c r="A233" s="372" t="s">
        <v>110</v>
      </c>
      <c r="B233" s="372" t="s">
        <v>111</v>
      </c>
      <c r="C233" s="373" t="s">
        <v>1140</v>
      </c>
      <c r="D233" s="372" t="s">
        <v>363</v>
      </c>
    </row>
    <row r="234" spans="1:4" s="372" customFormat="1">
      <c r="A234" s="372" t="s">
        <v>112</v>
      </c>
      <c r="B234" s="372" t="s">
        <v>113</v>
      </c>
      <c r="C234" s="373" t="s">
        <v>1140</v>
      </c>
      <c r="D234" s="372" t="s">
        <v>363</v>
      </c>
    </row>
    <row r="235" spans="1:4" s="372" customFormat="1">
      <c r="A235" s="372" t="s">
        <v>114</v>
      </c>
      <c r="B235" s="372" t="s">
        <v>115</v>
      </c>
      <c r="C235" s="373" t="s">
        <v>1140</v>
      </c>
      <c r="D235" s="372" t="s">
        <v>363</v>
      </c>
    </row>
    <row r="236" spans="1:4" s="372" customFormat="1">
      <c r="A236" s="372" t="s">
        <v>116</v>
      </c>
      <c r="B236" s="372" t="s">
        <v>117</v>
      </c>
      <c r="C236" s="373" t="s">
        <v>1140</v>
      </c>
      <c r="D236" s="372" t="s">
        <v>363</v>
      </c>
    </row>
    <row r="237" spans="1:4" s="372" customFormat="1">
      <c r="A237" s="372" t="s">
        <v>118</v>
      </c>
      <c r="B237" s="372" t="s">
        <v>119</v>
      </c>
      <c r="C237" s="373" t="s">
        <v>1140</v>
      </c>
      <c r="D237" s="372" t="s">
        <v>363</v>
      </c>
    </row>
    <row r="238" spans="1:4" s="372" customFormat="1">
      <c r="A238" s="372" t="s">
        <v>1246</v>
      </c>
      <c r="B238" s="372" t="s">
        <v>1246</v>
      </c>
      <c r="C238" s="373" t="s">
        <v>1140</v>
      </c>
      <c r="D238" s="372" t="s">
        <v>363</v>
      </c>
    </row>
    <row r="239" spans="1:4" s="372" customFormat="1">
      <c r="A239" s="372" t="s">
        <v>120</v>
      </c>
      <c r="B239" s="372" t="s">
        <v>121</v>
      </c>
      <c r="C239" s="373" t="s">
        <v>1140</v>
      </c>
      <c r="D239" s="372" t="s">
        <v>363</v>
      </c>
    </row>
    <row r="240" spans="1:4" s="372" customFormat="1">
      <c r="A240" s="372" t="s">
        <v>122</v>
      </c>
      <c r="B240" s="372" t="s">
        <v>123</v>
      </c>
      <c r="C240" s="373" t="s">
        <v>1140</v>
      </c>
      <c r="D240" s="372" t="s">
        <v>363</v>
      </c>
    </row>
    <row r="241" spans="1:4" s="372" customFormat="1">
      <c r="A241" s="372" t="s">
        <v>124</v>
      </c>
      <c r="B241" s="372" t="s">
        <v>125</v>
      </c>
      <c r="C241" s="373" t="s">
        <v>1140</v>
      </c>
      <c r="D241" s="372" t="s">
        <v>363</v>
      </c>
    </row>
    <row r="242" spans="1:4" s="372" customFormat="1">
      <c r="A242" s="372" t="s">
        <v>126</v>
      </c>
      <c r="B242" s="372" t="s">
        <v>127</v>
      </c>
      <c r="C242" s="373" t="s">
        <v>1140</v>
      </c>
      <c r="D242" s="372" t="s">
        <v>1162</v>
      </c>
    </row>
    <row r="243" spans="1:4" s="372" customFormat="1">
      <c r="A243" s="372" t="s">
        <v>128</v>
      </c>
      <c r="B243" s="372" t="s">
        <v>129</v>
      </c>
      <c r="C243" s="373" t="s">
        <v>1140</v>
      </c>
      <c r="D243" s="372" t="s">
        <v>1162</v>
      </c>
    </row>
    <row r="244" spans="1:4" s="372" customFormat="1">
      <c r="A244" s="372" t="s">
        <v>130</v>
      </c>
      <c r="B244" s="372" t="s">
        <v>1247</v>
      </c>
      <c r="C244" s="373" t="s">
        <v>1140</v>
      </c>
      <c r="D244" s="372" t="s">
        <v>1162</v>
      </c>
    </row>
    <row r="245" spans="1:4" s="372" customFormat="1">
      <c r="A245" s="372" t="s">
        <v>131</v>
      </c>
      <c r="B245" s="372" t="s">
        <v>132</v>
      </c>
      <c r="C245" s="373" t="s">
        <v>1145</v>
      </c>
      <c r="D245" s="372" t="s">
        <v>1146</v>
      </c>
    </row>
    <row r="246" spans="1:4" s="372" customFormat="1">
      <c r="A246" s="372" t="s">
        <v>133</v>
      </c>
      <c r="B246" s="372" t="s">
        <v>134</v>
      </c>
      <c r="C246" s="373" t="s">
        <v>1145</v>
      </c>
      <c r="D246" s="372" t="s">
        <v>1146</v>
      </c>
    </row>
    <row r="247" spans="1:4" s="372" customFormat="1">
      <c r="A247" s="372" t="s">
        <v>135</v>
      </c>
      <c r="B247" s="372" t="s">
        <v>136</v>
      </c>
      <c r="C247" s="373" t="s">
        <v>1145</v>
      </c>
      <c r="D247" s="372" t="s">
        <v>1146</v>
      </c>
    </row>
    <row r="248" spans="1:4" s="372" customFormat="1">
      <c r="A248" s="372" t="s">
        <v>137</v>
      </c>
      <c r="B248" s="372" t="s">
        <v>138</v>
      </c>
      <c r="C248" s="373" t="s">
        <v>1145</v>
      </c>
      <c r="D248" s="372" t="s">
        <v>1146</v>
      </c>
    </row>
    <row r="249" spans="1:4" s="372" customFormat="1">
      <c r="A249" s="372" t="s">
        <v>139</v>
      </c>
      <c r="B249" s="372" t="s">
        <v>140</v>
      </c>
      <c r="C249" s="373" t="s">
        <v>1140</v>
      </c>
      <c r="D249" s="372" t="s">
        <v>363</v>
      </c>
    </row>
    <row r="250" spans="1:4" s="372" customFormat="1">
      <c r="A250" s="372" t="s">
        <v>141</v>
      </c>
      <c r="B250" s="372" t="s">
        <v>142</v>
      </c>
      <c r="C250" s="373" t="s">
        <v>1145</v>
      </c>
      <c r="D250" s="372" t="s">
        <v>983</v>
      </c>
    </row>
    <row r="251" spans="1:4" s="372" customFormat="1">
      <c r="A251" s="372" t="s">
        <v>143</v>
      </c>
      <c r="B251" s="372" t="s">
        <v>144</v>
      </c>
      <c r="C251" s="373" t="s">
        <v>1145</v>
      </c>
      <c r="D251" s="372" t="s">
        <v>983</v>
      </c>
    </row>
    <row r="252" spans="1:4" s="372" customFormat="1">
      <c r="A252" s="372" t="s">
        <v>145</v>
      </c>
      <c r="B252" s="372" t="s">
        <v>146</v>
      </c>
      <c r="C252" s="373" t="s">
        <v>1145</v>
      </c>
      <c r="D252" s="372" t="s">
        <v>983</v>
      </c>
    </row>
    <row r="253" spans="1:4" s="372" customFormat="1">
      <c r="A253" s="372" t="s">
        <v>147</v>
      </c>
      <c r="B253" s="372" t="s">
        <v>148</v>
      </c>
      <c r="C253" s="373" t="s">
        <v>1145</v>
      </c>
      <c r="D253" s="372" t="s">
        <v>983</v>
      </c>
    </row>
    <row r="254" spans="1:4" s="372" customFormat="1">
      <c r="A254" s="372" t="s">
        <v>1248</v>
      </c>
      <c r="B254" s="372" t="s">
        <v>1248</v>
      </c>
      <c r="C254" s="373" t="s">
        <v>1145</v>
      </c>
      <c r="D254" s="372" t="s">
        <v>983</v>
      </c>
    </row>
    <row r="255" spans="1:4" s="372" customFormat="1">
      <c r="A255" s="372" t="s">
        <v>149</v>
      </c>
      <c r="B255" s="372" t="s">
        <v>150</v>
      </c>
      <c r="C255" s="373" t="s">
        <v>1140</v>
      </c>
      <c r="D255" s="372" t="s">
        <v>984</v>
      </c>
    </row>
    <row r="256" spans="1:4" s="372" customFormat="1">
      <c r="A256" s="372" t="s">
        <v>195</v>
      </c>
      <c r="B256" s="372" t="s">
        <v>196</v>
      </c>
      <c r="C256" s="373" t="s">
        <v>1140</v>
      </c>
      <c r="D256" s="372" t="s">
        <v>363</v>
      </c>
    </row>
    <row r="257" spans="1:4" s="372" customFormat="1">
      <c r="A257" s="372" t="s">
        <v>197</v>
      </c>
      <c r="B257" s="372" t="s">
        <v>198</v>
      </c>
      <c r="C257" s="373" t="s">
        <v>1140</v>
      </c>
      <c r="D257" s="372" t="s">
        <v>363</v>
      </c>
    </row>
    <row r="258" spans="1:4" s="372" customFormat="1">
      <c r="A258" s="372" t="s">
        <v>199</v>
      </c>
      <c r="B258" s="372" t="s">
        <v>1249</v>
      </c>
      <c r="C258" s="373" t="s">
        <v>1140</v>
      </c>
      <c r="D258" s="372" t="s">
        <v>984</v>
      </c>
    </row>
    <row r="259" spans="1:4" s="372" customFormat="1">
      <c r="A259" s="372" t="s">
        <v>1593</v>
      </c>
      <c r="B259" s="372" t="s">
        <v>1594</v>
      </c>
      <c r="C259" s="373" t="s">
        <v>1140</v>
      </c>
      <c r="D259" s="372" t="s">
        <v>363</v>
      </c>
    </row>
    <row r="260" spans="1:4" s="372" customFormat="1">
      <c r="A260" s="372" t="s">
        <v>200</v>
      </c>
      <c r="B260" s="372" t="s">
        <v>1250</v>
      </c>
      <c r="C260" s="373" t="s">
        <v>1140</v>
      </c>
      <c r="D260" s="372" t="s">
        <v>1162</v>
      </c>
    </row>
    <row r="261" spans="1:4" s="372" customFormat="1">
      <c r="A261" s="372" t="s">
        <v>201</v>
      </c>
      <c r="B261" s="372" t="s">
        <v>202</v>
      </c>
      <c r="C261" s="373" t="s">
        <v>1140</v>
      </c>
      <c r="D261" s="372" t="s">
        <v>1162</v>
      </c>
    </row>
    <row r="262" spans="1:4" s="372" customFormat="1">
      <c r="A262" s="372" t="s">
        <v>168</v>
      </c>
      <c r="B262" s="372" t="s">
        <v>169</v>
      </c>
      <c r="C262" s="373" t="s">
        <v>1140</v>
      </c>
      <c r="D262" s="372" t="s">
        <v>1162</v>
      </c>
    </row>
    <row r="263" spans="1:4" s="372" customFormat="1">
      <c r="A263" s="372" t="s">
        <v>170</v>
      </c>
      <c r="B263" s="372" t="s">
        <v>171</v>
      </c>
      <c r="C263" s="373" t="s">
        <v>1140</v>
      </c>
      <c r="D263" s="372" t="s">
        <v>1162</v>
      </c>
    </row>
    <row r="264" spans="1:4" s="372" customFormat="1">
      <c r="A264" s="372" t="s">
        <v>172</v>
      </c>
      <c r="B264" s="372" t="s">
        <v>173</v>
      </c>
      <c r="C264" s="373" t="s">
        <v>1140</v>
      </c>
      <c r="D264" s="372" t="s">
        <v>1162</v>
      </c>
    </row>
    <row r="265" spans="1:4" s="372" customFormat="1">
      <c r="A265" s="372" t="s">
        <v>174</v>
      </c>
      <c r="B265" s="372" t="s">
        <v>973</v>
      </c>
      <c r="C265" s="373" t="s">
        <v>1140</v>
      </c>
      <c r="D265" s="372" t="s">
        <v>1162</v>
      </c>
    </row>
    <row r="266" spans="1:4" s="372" customFormat="1">
      <c r="A266" s="372" t="s">
        <v>974</v>
      </c>
      <c r="B266" s="372" t="s">
        <v>975</v>
      </c>
      <c r="C266" s="373" t="s">
        <v>1140</v>
      </c>
      <c r="D266" s="372" t="s">
        <v>363</v>
      </c>
    </row>
    <row r="267" spans="1:4" s="372" customFormat="1">
      <c r="A267" s="372" t="s">
        <v>851</v>
      </c>
      <c r="B267" s="372" t="s">
        <v>1251</v>
      </c>
      <c r="C267" s="373" t="s">
        <v>1140</v>
      </c>
      <c r="D267" s="372" t="s">
        <v>363</v>
      </c>
    </row>
    <row r="268" spans="1:4" s="372" customFormat="1">
      <c r="A268" s="372" t="s">
        <v>852</v>
      </c>
      <c r="B268" s="372" t="s">
        <v>1252</v>
      </c>
      <c r="C268" s="373" t="s">
        <v>1140</v>
      </c>
      <c r="D268" s="372" t="s">
        <v>363</v>
      </c>
    </row>
    <row r="269" spans="1:4" s="372" customFormat="1">
      <c r="A269" s="372" t="s">
        <v>853</v>
      </c>
      <c r="B269" s="372" t="s">
        <v>854</v>
      </c>
      <c r="C269" s="373" t="s">
        <v>1140</v>
      </c>
      <c r="D269" s="372" t="s">
        <v>363</v>
      </c>
    </row>
    <row r="270" spans="1:4" s="372" customFormat="1">
      <c r="A270" s="372" t="s">
        <v>855</v>
      </c>
      <c r="B270" s="372" t="s">
        <v>856</v>
      </c>
      <c r="C270" s="373" t="s">
        <v>1140</v>
      </c>
      <c r="D270" s="372" t="s">
        <v>363</v>
      </c>
    </row>
    <row r="271" spans="1:4" s="372" customFormat="1">
      <c r="A271" s="372" t="s">
        <v>857</v>
      </c>
      <c r="B271" s="372" t="s">
        <v>858</v>
      </c>
      <c r="C271" s="373" t="s">
        <v>1140</v>
      </c>
      <c r="D271" s="372" t="s">
        <v>363</v>
      </c>
    </row>
    <row r="272" spans="1:4" s="372" customFormat="1">
      <c r="A272" s="372" t="s">
        <v>859</v>
      </c>
      <c r="B272" s="372" t="s">
        <v>860</v>
      </c>
      <c r="C272" s="373" t="s">
        <v>1145</v>
      </c>
      <c r="D272" s="372" t="s">
        <v>1146</v>
      </c>
    </row>
    <row r="273" spans="1:4" s="372" customFormat="1">
      <c r="A273" s="372" t="s">
        <v>861</v>
      </c>
      <c r="B273" s="372" t="s">
        <v>862</v>
      </c>
      <c r="C273" s="373" t="s">
        <v>1140</v>
      </c>
      <c r="D273" s="372" t="s">
        <v>984</v>
      </c>
    </row>
    <row r="274" spans="1:4" s="372" customFormat="1">
      <c r="A274" s="372" t="s">
        <v>863</v>
      </c>
      <c r="B274" s="372" t="s">
        <v>864</v>
      </c>
      <c r="C274" s="373" t="s">
        <v>1140</v>
      </c>
      <c r="D274" s="372" t="s">
        <v>984</v>
      </c>
    </row>
    <row r="275" spans="1:4" s="372" customFormat="1">
      <c r="A275" s="372" t="s">
        <v>1483</v>
      </c>
      <c r="B275" s="372" t="s">
        <v>1484</v>
      </c>
      <c r="C275" s="373" t="s">
        <v>1140</v>
      </c>
      <c r="D275" s="372" t="s">
        <v>984</v>
      </c>
    </row>
    <row r="276" spans="1:4" s="372" customFormat="1">
      <c r="A276" s="372" t="s">
        <v>865</v>
      </c>
      <c r="B276" s="372" t="s">
        <v>866</v>
      </c>
      <c r="C276" s="373" t="s">
        <v>1140</v>
      </c>
      <c r="D276" s="372" t="s">
        <v>984</v>
      </c>
    </row>
    <row r="277" spans="1:4" s="372" customFormat="1">
      <c r="A277" s="372" t="s">
        <v>1485</v>
      </c>
      <c r="B277" s="372" t="s">
        <v>1486</v>
      </c>
      <c r="C277" s="373" t="s">
        <v>1140</v>
      </c>
      <c r="D277" s="372" t="s">
        <v>984</v>
      </c>
    </row>
    <row r="278" spans="1:4" s="372" customFormat="1">
      <c r="A278" s="372" t="s">
        <v>867</v>
      </c>
      <c r="B278" s="372" t="s">
        <v>868</v>
      </c>
      <c r="C278" s="373" t="s">
        <v>1140</v>
      </c>
      <c r="D278" s="372" t="s">
        <v>363</v>
      </c>
    </row>
    <row r="279" spans="1:4" s="372" customFormat="1">
      <c r="A279" s="372" t="s">
        <v>869</v>
      </c>
      <c r="B279" s="372" t="s">
        <v>870</v>
      </c>
      <c r="C279" s="373" t="s">
        <v>1140</v>
      </c>
      <c r="D279" s="372" t="s">
        <v>363</v>
      </c>
    </row>
    <row r="280" spans="1:4" s="372" customFormat="1">
      <c r="A280" s="372" t="s">
        <v>871</v>
      </c>
      <c r="B280" s="372" t="s">
        <v>872</v>
      </c>
      <c r="C280" s="373" t="s">
        <v>1140</v>
      </c>
      <c r="D280" s="372" t="s">
        <v>363</v>
      </c>
    </row>
    <row r="281" spans="1:4" s="372" customFormat="1">
      <c r="A281" s="372" t="s">
        <v>873</v>
      </c>
      <c r="B281" s="372" t="s">
        <v>874</v>
      </c>
      <c r="C281" s="373" t="s">
        <v>1140</v>
      </c>
      <c r="D281" s="372" t="s">
        <v>363</v>
      </c>
    </row>
    <row r="282" spans="1:4" s="372" customFormat="1">
      <c r="A282" s="372" t="s">
        <v>875</v>
      </c>
      <c r="B282" s="372" t="s">
        <v>876</v>
      </c>
      <c r="C282" s="373" t="s">
        <v>1140</v>
      </c>
      <c r="D282" s="372" t="s">
        <v>363</v>
      </c>
    </row>
    <row r="283" spans="1:4" s="372" customFormat="1">
      <c r="A283" s="372" t="s">
        <v>877</v>
      </c>
      <c r="B283" s="372" t="s">
        <v>878</v>
      </c>
      <c r="C283" s="373" t="s">
        <v>1140</v>
      </c>
      <c r="D283" s="372" t="s">
        <v>363</v>
      </c>
    </row>
    <row r="284" spans="1:4" s="372" customFormat="1">
      <c r="A284" s="372" t="s">
        <v>879</v>
      </c>
      <c r="B284" s="372" t="s">
        <v>880</v>
      </c>
      <c r="C284" s="373" t="s">
        <v>1140</v>
      </c>
      <c r="D284" s="372" t="s">
        <v>1162</v>
      </c>
    </row>
    <row r="285" spans="1:4" s="372" customFormat="1">
      <c r="A285" s="372" t="s">
        <v>881</v>
      </c>
      <c r="B285" s="372" t="s">
        <v>882</v>
      </c>
      <c r="C285" s="373" t="s">
        <v>1145</v>
      </c>
      <c r="D285" s="372" t="s">
        <v>984</v>
      </c>
    </row>
    <row r="286" spans="1:4" s="372" customFormat="1">
      <c r="A286" s="372" t="s">
        <v>1595</v>
      </c>
      <c r="B286" s="372" t="s">
        <v>1596</v>
      </c>
      <c r="C286" s="448" t="s">
        <v>1140</v>
      </c>
      <c r="D286" s="372" t="s">
        <v>363</v>
      </c>
    </row>
    <row r="287" spans="1:4" s="372" customFormat="1">
      <c r="A287" s="372" t="s">
        <v>883</v>
      </c>
      <c r="B287" s="372" t="s">
        <v>883</v>
      </c>
      <c r="C287" s="373" t="s">
        <v>1140</v>
      </c>
      <c r="D287" s="372" t="s">
        <v>363</v>
      </c>
    </row>
    <row r="288" spans="1:4" s="372" customFormat="1">
      <c r="A288" s="372" t="s">
        <v>1597</v>
      </c>
      <c r="B288" s="372" t="s">
        <v>1598</v>
      </c>
      <c r="C288" s="373" t="s">
        <v>1140</v>
      </c>
      <c r="D288" s="372" t="s">
        <v>363</v>
      </c>
    </row>
    <row r="289" spans="1:4" s="372" customFormat="1">
      <c r="A289" s="372" t="s">
        <v>884</v>
      </c>
      <c r="B289" s="372" t="s">
        <v>903</v>
      </c>
      <c r="C289" s="373" t="s">
        <v>1145</v>
      </c>
      <c r="D289" s="372" t="s">
        <v>1146</v>
      </c>
    </row>
    <row r="290" spans="1:4" s="372" customFormat="1">
      <c r="A290" s="372" t="s">
        <v>904</v>
      </c>
      <c r="B290" s="372" t="s">
        <v>904</v>
      </c>
      <c r="C290" s="373" t="s">
        <v>1145</v>
      </c>
      <c r="D290" s="372" t="s">
        <v>1146</v>
      </c>
    </row>
    <row r="291" spans="1:4" s="372" customFormat="1">
      <c r="A291" s="372" t="s">
        <v>905</v>
      </c>
      <c r="B291" s="372" t="s">
        <v>905</v>
      </c>
      <c r="C291" s="373" t="s">
        <v>1145</v>
      </c>
      <c r="D291" s="372" t="s">
        <v>1146</v>
      </c>
    </row>
    <row r="292" spans="1:4" s="372" customFormat="1">
      <c r="A292" s="372" t="s">
        <v>906</v>
      </c>
      <c r="B292" s="372" t="s">
        <v>906</v>
      </c>
      <c r="C292" s="373" t="s">
        <v>1145</v>
      </c>
      <c r="D292" s="372" t="s">
        <v>1146</v>
      </c>
    </row>
    <row r="293" spans="1:4" s="372" customFormat="1">
      <c r="A293" s="372" t="s">
        <v>907</v>
      </c>
      <c r="B293" s="372" t="s">
        <v>907</v>
      </c>
      <c r="C293" s="373" t="s">
        <v>1145</v>
      </c>
      <c r="D293" s="372" t="s">
        <v>1146</v>
      </c>
    </row>
    <row r="294" spans="1:4" s="372" customFormat="1">
      <c r="A294" s="372" t="s">
        <v>908</v>
      </c>
      <c r="B294" s="372" t="s">
        <v>909</v>
      </c>
      <c r="C294" s="373" t="s">
        <v>1145</v>
      </c>
      <c r="D294" s="372" t="s">
        <v>1146</v>
      </c>
    </row>
    <row r="295" spans="1:4" s="372" customFormat="1">
      <c r="A295" s="372" t="s">
        <v>910</v>
      </c>
      <c r="B295" s="372" t="s">
        <v>911</v>
      </c>
      <c r="C295" s="373" t="s">
        <v>1140</v>
      </c>
      <c r="D295" s="372" t="s">
        <v>363</v>
      </c>
    </row>
    <row r="296" spans="1:4" s="372" customFormat="1">
      <c r="A296" s="372" t="s">
        <v>912</v>
      </c>
      <c r="B296" s="372" t="s">
        <v>913</v>
      </c>
      <c r="C296" s="373" t="s">
        <v>1140</v>
      </c>
      <c r="D296" s="372" t="s">
        <v>984</v>
      </c>
    </row>
    <row r="297" spans="1:4" s="372" customFormat="1">
      <c r="A297" s="372" t="s">
        <v>914</v>
      </c>
      <c r="B297" s="372" t="s">
        <v>915</v>
      </c>
      <c r="C297" s="373" t="s">
        <v>1145</v>
      </c>
      <c r="D297" s="372" t="s">
        <v>1146</v>
      </c>
    </row>
    <row r="298" spans="1:4" s="372" customFormat="1">
      <c r="A298" s="372" t="s">
        <v>916</v>
      </c>
      <c r="B298" s="372" t="s">
        <v>917</v>
      </c>
      <c r="C298" s="373" t="s">
        <v>1145</v>
      </c>
      <c r="D298" s="372" t="s">
        <v>1146</v>
      </c>
    </row>
    <row r="299" spans="1:4" s="372" customFormat="1">
      <c r="A299" s="372" t="s">
        <v>918</v>
      </c>
      <c r="B299" s="372" t="s">
        <v>919</v>
      </c>
      <c r="C299" s="373" t="s">
        <v>1145</v>
      </c>
      <c r="D299" s="372" t="s">
        <v>1146</v>
      </c>
    </row>
    <row r="300" spans="1:4" s="372" customFormat="1">
      <c r="A300" s="372" t="s">
        <v>13</v>
      </c>
      <c r="B300" s="372" t="s">
        <v>14</v>
      </c>
      <c r="C300" s="373" t="s">
        <v>1145</v>
      </c>
      <c r="D300" s="372" t="s">
        <v>1146</v>
      </c>
    </row>
    <row r="301" spans="1:4" s="372" customFormat="1">
      <c r="A301" s="372" t="s">
        <v>15</v>
      </c>
      <c r="B301" s="372" t="s">
        <v>16</v>
      </c>
      <c r="C301" s="373" t="s">
        <v>1145</v>
      </c>
      <c r="D301" s="372" t="s">
        <v>984</v>
      </c>
    </row>
    <row r="302" spans="1:4" s="372" customFormat="1">
      <c r="A302" s="372" t="s">
        <v>17</v>
      </c>
      <c r="B302" s="372" t="s">
        <v>18</v>
      </c>
      <c r="C302" s="373" t="s">
        <v>1145</v>
      </c>
      <c r="D302" s="372" t="s">
        <v>984</v>
      </c>
    </row>
    <row r="303" spans="1:4" s="372" customFormat="1">
      <c r="A303" s="372" t="s">
        <v>1487</v>
      </c>
      <c r="B303" s="372" t="s">
        <v>1488</v>
      </c>
      <c r="C303" s="373" t="s">
        <v>1140</v>
      </c>
      <c r="D303" s="372" t="s">
        <v>363</v>
      </c>
    </row>
    <row r="304" spans="1:4" s="372" customFormat="1">
      <c r="A304" s="372" t="s">
        <v>1489</v>
      </c>
      <c r="B304" s="372" t="s">
        <v>1490</v>
      </c>
      <c r="C304" s="373" t="s">
        <v>1140</v>
      </c>
      <c r="D304" s="372" t="s">
        <v>363</v>
      </c>
    </row>
    <row r="305" spans="1:4" s="372" customFormat="1">
      <c r="A305" s="372" t="s">
        <v>1491</v>
      </c>
      <c r="B305" s="372" t="s">
        <v>1492</v>
      </c>
      <c r="C305" s="373" t="s">
        <v>1140</v>
      </c>
      <c r="D305" s="372" t="s">
        <v>363</v>
      </c>
    </row>
    <row r="306" spans="1:4" s="372" customFormat="1">
      <c r="A306" s="372" t="s">
        <v>19</v>
      </c>
      <c r="B306" s="372" t="s">
        <v>20</v>
      </c>
      <c r="C306" s="373" t="s">
        <v>1140</v>
      </c>
      <c r="D306" s="372" t="s">
        <v>363</v>
      </c>
    </row>
    <row r="307" spans="1:4" s="372" customFormat="1">
      <c r="A307" s="372" t="s">
        <v>21</v>
      </c>
      <c r="B307" s="372" t="s">
        <v>22</v>
      </c>
      <c r="C307" s="373" t="s">
        <v>1140</v>
      </c>
      <c r="D307" s="372" t="s">
        <v>984</v>
      </c>
    </row>
    <row r="308" spans="1:4" s="372" customFormat="1">
      <c r="A308" s="372" t="s">
        <v>23</v>
      </c>
      <c r="B308" s="372" t="s">
        <v>837</v>
      </c>
      <c r="C308" s="373" t="s">
        <v>1140</v>
      </c>
      <c r="D308" s="372" t="s">
        <v>363</v>
      </c>
    </row>
    <row r="309" spans="1:4" s="372" customFormat="1">
      <c r="A309" s="372" t="s">
        <v>838</v>
      </c>
      <c r="B309" s="372" t="s">
        <v>839</v>
      </c>
      <c r="C309" s="373" t="s">
        <v>1145</v>
      </c>
      <c r="D309" s="372" t="s">
        <v>1146</v>
      </c>
    </row>
    <row r="310" spans="1:4" s="372" customFormat="1">
      <c r="A310" s="372" t="s">
        <v>840</v>
      </c>
      <c r="B310" s="372" t="s">
        <v>841</v>
      </c>
      <c r="C310" s="373" t="s">
        <v>1145</v>
      </c>
      <c r="D310" s="372" t="s">
        <v>1146</v>
      </c>
    </row>
    <row r="311" spans="1:4" s="372" customFormat="1">
      <c r="A311" s="372" t="s">
        <v>842</v>
      </c>
      <c r="B311" s="372" t="s">
        <v>843</v>
      </c>
      <c r="C311" s="373" t="s">
        <v>1145</v>
      </c>
      <c r="D311" s="372" t="s">
        <v>1146</v>
      </c>
    </row>
    <row r="312" spans="1:4" s="372" customFormat="1">
      <c r="A312" s="372" t="s">
        <v>844</v>
      </c>
      <c r="B312" s="372" t="s">
        <v>845</v>
      </c>
      <c r="C312" s="373" t="s">
        <v>1140</v>
      </c>
      <c r="D312" s="372" t="s">
        <v>363</v>
      </c>
    </row>
    <row r="313" spans="1:4" s="372" customFormat="1">
      <c r="A313" s="372" t="s">
        <v>372</v>
      </c>
      <c r="B313" s="372" t="s">
        <v>1493</v>
      </c>
      <c r="C313" s="373" t="s">
        <v>1145</v>
      </c>
      <c r="D313" s="372" t="s">
        <v>1146</v>
      </c>
    </row>
    <row r="314" spans="1:4" s="372" customFormat="1">
      <c r="A314" s="372" t="s">
        <v>373</v>
      </c>
      <c r="B314" s="372" t="s">
        <v>374</v>
      </c>
      <c r="C314" s="373" t="s">
        <v>1145</v>
      </c>
      <c r="D314" s="372" t="s">
        <v>1146</v>
      </c>
    </row>
    <row r="315" spans="1:4" s="372" customFormat="1">
      <c r="A315" s="372" t="s">
        <v>846</v>
      </c>
      <c r="B315" s="372" t="s">
        <v>847</v>
      </c>
      <c r="C315" s="373" t="s">
        <v>1140</v>
      </c>
      <c r="D315" s="372" t="s">
        <v>984</v>
      </c>
    </row>
    <row r="316" spans="1:4" s="372" customFormat="1">
      <c r="A316" s="372" t="s">
        <v>848</v>
      </c>
      <c r="B316" s="372" t="s">
        <v>849</v>
      </c>
      <c r="C316" s="373" t="s">
        <v>1140</v>
      </c>
      <c r="D316" s="372" t="s">
        <v>363</v>
      </c>
    </row>
    <row r="317" spans="1:4" s="372" customFormat="1">
      <c r="A317" s="372" t="s">
        <v>1393</v>
      </c>
      <c r="B317" s="372" t="s">
        <v>1394</v>
      </c>
      <c r="C317" s="373" t="s">
        <v>1140</v>
      </c>
      <c r="D317" s="372" t="s">
        <v>984</v>
      </c>
    </row>
    <row r="318" spans="1:4" s="372" customFormat="1">
      <c r="A318" s="372" t="s">
        <v>319</v>
      </c>
      <c r="B318" s="372" t="s">
        <v>320</v>
      </c>
      <c r="C318" s="373" t="s">
        <v>1145</v>
      </c>
      <c r="D318" s="372" t="s">
        <v>1146</v>
      </c>
    </row>
    <row r="319" spans="1:4" s="372" customFormat="1">
      <c r="A319" s="372" t="s">
        <v>1087</v>
      </c>
      <c r="B319" s="372" t="s">
        <v>1088</v>
      </c>
      <c r="C319" s="373" t="s">
        <v>1140</v>
      </c>
      <c r="D319" s="372" t="s">
        <v>363</v>
      </c>
    </row>
    <row r="320" spans="1:4" s="372" customFormat="1">
      <c r="A320" s="372" t="s">
        <v>1089</v>
      </c>
      <c r="B320" s="372" t="s">
        <v>1090</v>
      </c>
      <c r="C320" s="373" t="s">
        <v>1140</v>
      </c>
      <c r="D320" s="372" t="s">
        <v>984</v>
      </c>
    </row>
    <row r="321" spans="1:4" s="372" customFormat="1">
      <c r="A321" s="372" t="s">
        <v>1091</v>
      </c>
      <c r="B321" s="372" t="s">
        <v>1092</v>
      </c>
      <c r="C321" s="373" t="s">
        <v>1140</v>
      </c>
      <c r="D321" s="372" t="s">
        <v>984</v>
      </c>
    </row>
    <row r="322" spans="1:4" s="372" customFormat="1">
      <c r="A322" s="372" t="s">
        <v>1093</v>
      </c>
      <c r="B322" s="372" t="s">
        <v>1094</v>
      </c>
      <c r="C322" s="373" t="s">
        <v>1140</v>
      </c>
      <c r="D322" s="372" t="s">
        <v>363</v>
      </c>
    </row>
    <row r="323" spans="1:4" s="372" customFormat="1">
      <c r="A323" s="372" t="s">
        <v>1095</v>
      </c>
      <c r="B323" s="372" t="s">
        <v>1096</v>
      </c>
      <c r="C323" s="373" t="s">
        <v>1145</v>
      </c>
      <c r="D323" s="372" t="s">
        <v>1583</v>
      </c>
    </row>
    <row r="324" spans="1:4" s="372" customFormat="1">
      <c r="A324" s="372" t="s">
        <v>1097</v>
      </c>
      <c r="B324" s="372" t="s">
        <v>1098</v>
      </c>
      <c r="C324" s="373" t="s">
        <v>1145</v>
      </c>
      <c r="D324" s="372" t="s">
        <v>1583</v>
      </c>
    </row>
    <row r="325" spans="1:4" s="372" customFormat="1">
      <c r="A325" s="372" t="s">
        <v>1099</v>
      </c>
      <c r="B325" s="372" t="s">
        <v>1100</v>
      </c>
      <c r="C325" s="373" t="s">
        <v>1145</v>
      </c>
      <c r="D325" s="372" t="s">
        <v>1583</v>
      </c>
    </row>
    <row r="326" spans="1:4" s="372" customFormat="1">
      <c r="A326" s="372" t="s">
        <v>1101</v>
      </c>
      <c r="B326" s="372" t="s">
        <v>1102</v>
      </c>
      <c r="C326" s="373" t="s">
        <v>1140</v>
      </c>
      <c r="D326" s="372" t="s">
        <v>363</v>
      </c>
    </row>
    <row r="327" spans="1:4" s="372" customFormat="1">
      <c r="A327" s="372" t="s">
        <v>1103</v>
      </c>
      <c r="B327" s="372" t="s">
        <v>1104</v>
      </c>
      <c r="C327" s="373" t="s">
        <v>1140</v>
      </c>
      <c r="D327" s="372" t="s">
        <v>363</v>
      </c>
    </row>
    <row r="328" spans="1:4" s="372" customFormat="1">
      <c r="A328" s="372" t="s">
        <v>1105</v>
      </c>
      <c r="B328" s="372" t="s">
        <v>1106</v>
      </c>
      <c r="C328" s="373" t="s">
        <v>1140</v>
      </c>
      <c r="D328" s="372" t="s">
        <v>363</v>
      </c>
    </row>
    <row r="329" spans="1:4" s="372" customFormat="1">
      <c r="A329" s="372" t="s">
        <v>1107</v>
      </c>
      <c r="B329" s="372" t="s">
        <v>1108</v>
      </c>
      <c r="C329" s="373" t="s">
        <v>1140</v>
      </c>
      <c r="D329" s="372" t="s">
        <v>363</v>
      </c>
    </row>
    <row r="330" spans="1:4" s="372" customFormat="1">
      <c r="A330" s="372" t="s">
        <v>1109</v>
      </c>
      <c r="B330" s="372" t="s">
        <v>1110</v>
      </c>
      <c r="C330" s="373" t="s">
        <v>1140</v>
      </c>
      <c r="D330" s="372" t="s">
        <v>363</v>
      </c>
    </row>
    <row r="331" spans="1:4" s="372" customFormat="1">
      <c r="A331" s="372" t="s">
        <v>1111</v>
      </c>
      <c r="B331" s="372" t="s">
        <v>1112</v>
      </c>
      <c r="C331" s="373" t="s">
        <v>1140</v>
      </c>
      <c r="D331" s="372" t="s">
        <v>363</v>
      </c>
    </row>
    <row r="332" spans="1:4" s="372" customFormat="1">
      <c r="A332" s="372" t="s">
        <v>1425</v>
      </c>
      <c r="B332" s="372" t="s">
        <v>1426</v>
      </c>
      <c r="C332" s="373" t="s">
        <v>1140</v>
      </c>
      <c r="D332" s="372" t="s">
        <v>363</v>
      </c>
    </row>
    <row r="333" spans="1:4" s="372" customFormat="1">
      <c r="A333" s="372" t="s">
        <v>1427</v>
      </c>
      <c r="B333" s="372" t="s">
        <v>1113</v>
      </c>
      <c r="C333" s="373" t="s">
        <v>1140</v>
      </c>
      <c r="D333" s="372" t="s">
        <v>363</v>
      </c>
    </row>
    <row r="334" spans="1:4" s="372" customFormat="1">
      <c r="A334" s="372" t="s">
        <v>1114</v>
      </c>
      <c r="B334" s="372" t="s">
        <v>1428</v>
      </c>
      <c r="C334" s="373" t="s">
        <v>1145</v>
      </c>
      <c r="D334" s="372" t="s">
        <v>983</v>
      </c>
    </row>
    <row r="335" spans="1:4" s="372" customFormat="1">
      <c r="A335" s="372" t="s">
        <v>1115</v>
      </c>
      <c r="B335" s="372" t="s">
        <v>1116</v>
      </c>
      <c r="C335" s="373" t="s">
        <v>1140</v>
      </c>
      <c r="D335" s="372" t="s">
        <v>984</v>
      </c>
    </row>
    <row r="336" spans="1:4" s="372" customFormat="1">
      <c r="A336" s="372" t="s">
        <v>1117</v>
      </c>
      <c r="B336" s="372" t="s">
        <v>1253</v>
      </c>
      <c r="C336" s="373" t="s">
        <v>1140</v>
      </c>
      <c r="D336" s="372" t="s">
        <v>363</v>
      </c>
    </row>
    <row r="337" spans="1:4" s="372" customFormat="1">
      <c r="A337" s="372" t="s">
        <v>1118</v>
      </c>
      <c r="B337" s="372" t="s">
        <v>1119</v>
      </c>
      <c r="C337" s="373" t="s">
        <v>1140</v>
      </c>
      <c r="D337" s="372" t="s">
        <v>363</v>
      </c>
    </row>
    <row r="338" spans="1:4" s="372" customFormat="1">
      <c r="A338" s="372" t="s">
        <v>375</v>
      </c>
      <c r="B338" s="372" t="s">
        <v>1494</v>
      </c>
      <c r="C338" s="373" t="s">
        <v>1140</v>
      </c>
      <c r="D338" s="372" t="s">
        <v>1162</v>
      </c>
    </row>
    <row r="339" spans="1:4" s="372" customFormat="1">
      <c r="A339" s="372" t="s">
        <v>1120</v>
      </c>
      <c r="B339" s="372" t="s">
        <v>1254</v>
      </c>
      <c r="C339" s="373" t="s">
        <v>1140</v>
      </c>
      <c r="D339" s="372" t="s">
        <v>984</v>
      </c>
    </row>
    <row r="340" spans="1:4" s="372" customFormat="1">
      <c r="A340" s="372" t="s">
        <v>1121</v>
      </c>
      <c r="B340" s="372" t="s">
        <v>1122</v>
      </c>
      <c r="C340" s="373" t="s">
        <v>1145</v>
      </c>
      <c r="D340" s="372" t="s">
        <v>984</v>
      </c>
    </row>
    <row r="341" spans="1:4" s="372" customFormat="1">
      <c r="A341" s="372" t="s">
        <v>1123</v>
      </c>
      <c r="B341" s="372" t="s">
        <v>1124</v>
      </c>
      <c r="C341" s="373" t="s">
        <v>1145</v>
      </c>
      <c r="D341" s="372" t="s">
        <v>984</v>
      </c>
    </row>
    <row r="342" spans="1:4" s="372" customFormat="1">
      <c r="A342" s="372" t="s">
        <v>1125</v>
      </c>
      <c r="B342" s="372" t="s">
        <v>1429</v>
      </c>
      <c r="C342" s="373" t="s">
        <v>1140</v>
      </c>
      <c r="D342" s="372" t="s">
        <v>984</v>
      </c>
    </row>
    <row r="343" spans="1:4" s="372" customFormat="1">
      <c r="A343" s="372" t="s">
        <v>1126</v>
      </c>
      <c r="B343" s="372" t="e">
        <v>#N/A</v>
      </c>
      <c r="C343" s="373" t="s">
        <v>1140</v>
      </c>
      <c r="D343" s="372" t="s">
        <v>363</v>
      </c>
    </row>
    <row r="344" spans="1:4" s="372" customFormat="1">
      <c r="A344" s="372" t="s">
        <v>1255</v>
      </c>
      <c r="B344" s="372" t="s">
        <v>1203</v>
      </c>
      <c r="C344" s="373" t="s">
        <v>1145</v>
      </c>
      <c r="D344" s="372" t="s">
        <v>1146</v>
      </c>
    </row>
    <row r="345" spans="1:4" s="372" customFormat="1">
      <c r="A345" s="372" t="s">
        <v>1127</v>
      </c>
      <c r="B345" s="372" t="s">
        <v>1128</v>
      </c>
      <c r="C345" s="373" t="s">
        <v>1145</v>
      </c>
      <c r="D345" s="372" t="s">
        <v>1146</v>
      </c>
    </row>
    <row r="346" spans="1:4" s="372" customFormat="1">
      <c r="A346" s="372" t="s">
        <v>1129</v>
      </c>
      <c r="B346" s="372" t="s">
        <v>1130</v>
      </c>
      <c r="C346" s="373" t="s">
        <v>1145</v>
      </c>
      <c r="D346" s="372" t="s">
        <v>1146</v>
      </c>
    </row>
    <row r="347" spans="1:4" s="372" customFormat="1">
      <c r="A347" s="372" t="s">
        <v>1395</v>
      </c>
      <c r="B347" s="372" t="s">
        <v>1396</v>
      </c>
      <c r="C347" s="373" t="s">
        <v>1140</v>
      </c>
      <c r="D347" s="372" t="s">
        <v>363</v>
      </c>
    </row>
    <row r="348" spans="1:4" s="372" customFormat="1">
      <c r="A348" s="372" t="s">
        <v>1131</v>
      </c>
      <c r="B348" s="372" t="s">
        <v>1132</v>
      </c>
      <c r="C348" s="373" t="s">
        <v>1140</v>
      </c>
      <c r="D348" s="372" t="s">
        <v>984</v>
      </c>
    </row>
    <row r="349" spans="1:4" s="372" customFormat="1">
      <c r="A349" s="372" t="s">
        <v>1133</v>
      </c>
      <c r="B349" s="372" t="s">
        <v>1134</v>
      </c>
      <c r="C349" s="373" t="s">
        <v>1140</v>
      </c>
      <c r="D349" s="372" t="s">
        <v>984</v>
      </c>
    </row>
    <row r="350" spans="1:4" s="372" customFormat="1">
      <c r="A350" s="372" t="s">
        <v>1135</v>
      </c>
      <c r="B350" s="372" t="s">
        <v>1136</v>
      </c>
      <c r="C350" s="373" t="s">
        <v>1140</v>
      </c>
      <c r="D350" s="372" t="s">
        <v>984</v>
      </c>
    </row>
    <row r="351" spans="1:4" s="372" customFormat="1">
      <c r="A351" s="372" t="s">
        <v>1137</v>
      </c>
      <c r="B351" s="372" t="s">
        <v>1204</v>
      </c>
      <c r="C351" s="373" t="s">
        <v>1140</v>
      </c>
      <c r="D351" s="372" t="s">
        <v>984</v>
      </c>
    </row>
    <row r="352" spans="1:4" s="372" customFormat="1">
      <c r="A352" s="372" t="s">
        <v>1138</v>
      </c>
      <c r="B352" s="372" t="s">
        <v>324</v>
      </c>
      <c r="C352" s="373" t="s">
        <v>1145</v>
      </c>
      <c r="D352" s="372" t="s">
        <v>1583</v>
      </c>
    </row>
    <row r="353" spans="1:4" s="372" customFormat="1">
      <c r="A353" s="372" t="s">
        <v>325</v>
      </c>
      <c r="B353" s="372" t="s">
        <v>326</v>
      </c>
      <c r="C353" s="373" t="s">
        <v>1145</v>
      </c>
      <c r="D353" s="372" t="s">
        <v>1583</v>
      </c>
    </row>
    <row r="354" spans="1:4" s="372" customFormat="1">
      <c r="A354" s="372" t="s">
        <v>327</v>
      </c>
      <c r="B354" s="372" t="s">
        <v>54</v>
      </c>
      <c r="C354" s="373" t="s">
        <v>1145</v>
      </c>
      <c r="D354" s="372" t="s">
        <v>1583</v>
      </c>
    </row>
    <row r="355" spans="1:4" s="372" customFormat="1">
      <c r="A355" s="372" t="s">
        <v>55</v>
      </c>
      <c r="B355" s="372" t="s">
        <v>56</v>
      </c>
      <c r="C355" s="373" t="s">
        <v>1145</v>
      </c>
      <c r="D355" s="372" t="s">
        <v>1583</v>
      </c>
    </row>
    <row r="356" spans="1:4" s="372" customFormat="1">
      <c r="A356" s="372" t="s">
        <v>57</v>
      </c>
      <c r="B356" s="372" t="s">
        <v>58</v>
      </c>
      <c r="C356" s="373" t="s">
        <v>1140</v>
      </c>
      <c r="D356" s="372" t="s">
        <v>984</v>
      </c>
    </row>
    <row r="357" spans="1:4" s="372" customFormat="1">
      <c r="A357" s="372" t="s">
        <v>1397</v>
      </c>
      <c r="B357" s="372" t="s">
        <v>1398</v>
      </c>
      <c r="C357" s="373" t="s">
        <v>1140</v>
      </c>
      <c r="D357" s="372" t="s">
        <v>1162</v>
      </c>
    </row>
    <row r="358" spans="1:4" s="372" customFormat="1">
      <c r="A358" s="372" t="s">
        <v>59</v>
      </c>
      <c r="B358" s="372" t="s">
        <v>60</v>
      </c>
      <c r="C358" s="373" t="s">
        <v>1145</v>
      </c>
      <c r="D358" s="372" t="s">
        <v>983</v>
      </c>
    </row>
    <row r="359" spans="1:4" s="372" customFormat="1">
      <c r="A359" s="372" t="s">
        <v>61</v>
      </c>
      <c r="B359" s="372" t="s">
        <v>62</v>
      </c>
      <c r="C359" s="373" t="s">
        <v>1140</v>
      </c>
      <c r="D359" s="372" t="s">
        <v>1162</v>
      </c>
    </row>
    <row r="360" spans="1:4" s="372" customFormat="1">
      <c r="A360" s="372" t="s">
        <v>63</v>
      </c>
      <c r="B360" s="372" t="s">
        <v>64</v>
      </c>
      <c r="C360" s="373" t="s">
        <v>1140</v>
      </c>
      <c r="D360" s="372" t="s">
        <v>984</v>
      </c>
    </row>
    <row r="361" spans="1:4" s="372" customFormat="1">
      <c r="A361" s="372" t="s">
        <v>65</v>
      </c>
      <c r="B361" s="372" t="s">
        <v>66</v>
      </c>
      <c r="C361" s="373" t="s">
        <v>1140</v>
      </c>
      <c r="D361" s="372" t="s">
        <v>1162</v>
      </c>
    </row>
    <row r="362" spans="1:4" s="372" customFormat="1">
      <c r="A362" s="372" t="s">
        <v>67</v>
      </c>
      <c r="B362" s="372" t="s">
        <v>68</v>
      </c>
      <c r="C362" s="373" t="s">
        <v>1145</v>
      </c>
      <c r="D362" s="372" t="s">
        <v>1146</v>
      </c>
    </row>
    <row r="363" spans="1:4" s="372" customFormat="1">
      <c r="A363" s="372" t="s">
        <v>69</v>
      </c>
      <c r="B363" s="372" t="s">
        <v>70</v>
      </c>
      <c r="C363" s="373" t="s">
        <v>1145</v>
      </c>
      <c r="D363" s="372" t="s">
        <v>1146</v>
      </c>
    </row>
    <row r="364" spans="1:4" s="372" customFormat="1">
      <c r="A364" s="372" t="s">
        <v>71</v>
      </c>
      <c r="B364" s="372" t="s">
        <v>72</v>
      </c>
      <c r="C364" s="373" t="s">
        <v>1140</v>
      </c>
      <c r="D364" s="372" t="s">
        <v>363</v>
      </c>
    </row>
    <row r="365" spans="1:4" s="372" customFormat="1">
      <c r="A365" s="372" t="s">
        <v>73</v>
      </c>
      <c r="B365" s="372" t="s">
        <v>1205</v>
      </c>
      <c r="C365" s="373" t="s">
        <v>1140</v>
      </c>
      <c r="D365" s="372" t="s">
        <v>1162</v>
      </c>
    </row>
    <row r="366" spans="1:4" s="372" customFormat="1">
      <c r="A366" s="372" t="s">
        <v>74</v>
      </c>
      <c r="B366" s="372" t="s">
        <v>1206</v>
      </c>
      <c r="C366" s="373" t="s">
        <v>1140</v>
      </c>
      <c r="D366" s="372" t="s">
        <v>1162</v>
      </c>
    </row>
    <row r="367" spans="1:4" s="372" customFormat="1">
      <c r="A367" s="372" t="s">
        <v>75</v>
      </c>
      <c r="B367" s="372" t="s">
        <v>1207</v>
      </c>
      <c r="C367" s="373" t="s">
        <v>1140</v>
      </c>
      <c r="D367" s="372" t="s">
        <v>1162</v>
      </c>
    </row>
    <row r="368" spans="1:4" s="372" customFormat="1">
      <c r="A368" s="372" t="s">
        <v>76</v>
      </c>
      <c r="B368" s="372" t="s">
        <v>77</v>
      </c>
      <c r="C368" s="373" t="s">
        <v>1140</v>
      </c>
      <c r="D368" s="372" t="s">
        <v>1162</v>
      </c>
    </row>
    <row r="369" spans="1:4" s="372" customFormat="1">
      <c r="A369" s="372" t="s">
        <v>78</v>
      </c>
      <c r="B369" s="372" t="s">
        <v>79</v>
      </c>
      <c r="C369" s="373" t="s">
        <v>1140</v>
      </c>
      <c r="D369" s="372" t="s">
        <v>363</v>
      </c>
    </row>
    <row r="370" spans="1:4" s="372" customFormat="1">
      <c r="A370" s="372" t="s">
        <v>80</v>
      </c>
      <c r="B370" s="372" t="s">
        <v>80</v>
      </c>
      <c r="C370" s="373" t="s">
        <v>1140</v>
      </c>
      <c r="D370" s="372" t="s">
        <v>984</v>
      </c>
    </row>
    <row r="371" spans="1:4" s="372" customFormat="1">
      <c r="A371" s="372" t="s">
        <v>81</v>
      </c>
      <c r="B371" s="372" t="s">
        <v>82</v>
      </c>
      <c r="C371" s="373" t="s">
        <v>1140</v>
      </c>
      <c r="D371" s="372" t="s">
        <v>363</v>
      </c>
    </row>
    <row r="372" spans="1:4" s="372" customFormat="1">
      <c r="A372" s="372" t="s">
        <v>83</v>
      </c>
      <c r="B372" s="372" t="s">
        <v>84</v>
      </c>
      <c r="C372" s="373" t="s">
        <v>1140</v>
      </c>
      <c r="D372" s="372" t="s">
        <v>984</v>
      </c>
    </row>
    <row r="373" spans="1:4" s="372" customFormat="1">
      <c r="A373" s="372" t="s">
        <v>85</v>
      </c>
      <c r="B373" s="372" t="s">
        <v>86</v>
      </c>
      <c r="C373" s="373" t="s">
        <v>1140</v>
      </c>
      <c r="D373" s="372" t="s">
        <v>1162</v>
      </c>
    </row>
    <row r="374" spans="1:4" s="372" customFormat="1">
      <c r="A374" s="372" t="s">
        <v>1495</v>
      </c>
      <c r="B374" s="372" t="s">
        <v>1496</v>
      </c>
      <c r="C374" s="373" t="s">
        <v>1140</v>
      </c>
      <c r="D374" s="372" t="s">
        <v>1162</v>
      </c>
    </row>
    <row r="375" spans="1:4" s="372" customFormat="1">
      <c r="A375" s="372" t="s">
        <v>87</v>
      </c>
      <c r="B375" s="372" t="s">
        <v>1497</v>
      </c>
      <c r="C375" s="373" t="s">
        <v>1140</v>
      </c>
      <c r="D375" s="372" t="s">
        <v>984</v>
      </c>
    </row>
    <row r="376" spans="1:4" s="372" customFormat="1">
      <c r="A376" s="372" t="s">
        <v>88</v>
      </c>
      <c r="B376" s="372" t="s">
        <v>1430</v>
      </c>
      <c r="C376" s="373" t="s">
        <v>1140</v>
      </c>
      <c r="D376" s="372" t="s">
        <v>363</v>
      </c>
    </row>
    <row r="377" spans="1:4" s="372" customFormat="1">
      <c r="A377" s="372" t="s">
        <v>89</v>
      </c>
      <c r="B377" s="372" t="s">
        <v>90</v>
      </c>
      <c r="C377" s="373" t="s">
        <v>1145</v>
      </c>
      <c r="D377" s="372" t="s">
        <v>984</v>
      </c>
    </row>
    <row r="378" spans="1:4" s="372" customFormat="1">
      <c r="A378" s="372" t="s">
        <v>91</v>
      </c>
      <c r="B378" s="372" t="s">
        <v>92</v>
      </c>
      <c r="C378" s="373" t="s">
        <v>1140</v>
      </c>
      <c r="D378" s="372" t="s">
        <v>363</v>
      </c>
    </row>
    <row r="379" spans="1:4" s="372" customFormat="1">
      <c r="A379" s="372" t="s">
        <v>93</v>
      </c>
      <c r="B379" s="372" t="s">
        <v>94</v>
      </c>
      <c r="C379" s="373" t="s">
        <v>1140</v>
      </c>
      <c r="D379" s="372" t="s">
        <v>363</v>
      </c>
    </row>
    <row r="380" spans="1:4" s="372" customFormat="1">
      <c r="A380" s="372" t="s">
        <v>1498</v>
      </c>
      <c r="B380" s="372" t="s">
        <v>1499</v>
      </c>
      <c r="C380" s="373" t="s">
        <v>1140</v>
      </c>
      <c r="D380" s="372" t="s">
        <v>363</v>
      </c>
    </row>
    <row r="381" spans="1:4" s="372" customFormat="1">
      <c r="A381" s="372" t="s">
        <v>95</v>
      </c>
      <c r="B381" s="372" t="s">
        <v>96</v>
      </c>
      <c r="C381" s="373" t="s">
        <v>1140</v>
      </c>
      <c r="D381" s="372" t="s">
        <v>363</v>
      </c>
    </row>
    <row r="382" spans="1:4" s="372" customFormat="1">
      <c r="A382" s="372" t="s">
        <v>97</v>
      </c>
      <c r="B382" s="372" t="s">
        <v>98</v>
      </c>
      <c r="C382" s="373" t="s">
        <v>1140</v>
      </c>
      <c r="D382" s="372" t="s">
        <v>363</v>
      </c>
    </row>
    <row r="383" spans="1:4" s="372" customFormat="1">
      <c r="A383" s="372" t="s">
        <v>99</v>
      </c>
      <c r="B383" s="372" t="s">
        <v>100</v>
      </c>
      <c r="C383" s="373" t="s">
        <v>1140</v>
      </c>
      <c r="D383" s="372" t="s">
        <v>984</v>
      </c>
    </row>
    <row r="384" spans="1:4" s="372" customFormat="1">
      <c r="A384" s="372" t="s">
        <v>101</v>
      </c>
      <c r="B384" s="372" t="s">
        <v>102</v>
      </c>
      <c r="C384" s="373" t="s">
        <v>1145</v>
      </c>
      <c r="D384" s="372" t="s">
        <v>1146</v>
      </c>
    </row>
    <row r="385" spans="1:4" s="372" customFormat="1">
      <c r="A385" s="372" t="s">
        <v>103</v>
      </c>
      <c r="B385" s="372" t="s">
        <v>104</v>
      </c>
      <c r="C385" s="373" t="s">
        <v>1140</v>
      </c>
      <c r="D385" s="372" t="s">
        <v>1162</v>
      </c>
    </row>
    <row r="386" spans="1:4" s="372" customFormat="1">
      <c r="A386" s="372" t="s">
        <v>105</v>
      </c>
      <c r="B386" s="372" t="s">
        <v>106</v>
      </c>
      <c r="C386" s="373" t="s">
        <v>1140</v>
      </c>
      <c r="D386" s="372" t="s">
        <v>1162</v>
      </c>
    </row>
    <row r="387" spans="1:4" s="372" customFormat="1">
      <c r="A387" s="372" t="s">
        <v>107</v>
      </c>
      <c r="B387" s="372" t="s">
        <v>108</v>
      </c>
      <c r="C387" s="373" t="s">
        <v>1140</v>
      </c>
      <c r="D387" s="372" t="s">
        <v>363</v>
      </c>
    </row>
    <row r="388" spans="1:4" s="372" customFormat="1">
      <c r="A388" s="372" t="s">
        <v>518</v>
      </c>
      <c r="B388" s="372" t="s">
        <v>519</v>
      </c>
      <c r="C388" s="373" t="s">
        <v>1140</v>
      </c>
      <c r="D388" s="372" t="s">
        <v>363</v>
      </c>
    </row>
    <row r="389" spans="1:4" s="372" customFormat="1">
      <c r="A389" s="372" t="s">
        <v>1399</v>
      </c>
      <c r="B389" s="372" t="s">
        <v>1400</v>
      </c>
      <c r="C389" s="373" t="s">
        <v>1140</v>
      </c>
      <c r="D389" s="372" t="s">
        <v>1162</v>
      </c>
    </row>
    <row r="390" spans="1:4" s="372" customFormat="1">
      <c r="A390" s="372" t="s">
        <v>1208</v>
      </c>
      <c r="B390" s="372" t="s">
        <v>1209</v>
      </c>
      <c r="C390" s="373" t="s">
        <v>1145</v>
      </c>
      <c r="D390" s="372" t="s">
        <v>1146</v>
      </c>
    </row>
    <row r="391" spans="1:4" s="372" customFormat="1">
      <c r="A391" s="372" t="s">
        <v>1599</v>
      </c>
      <c r="B391" s="372" t="s">
        <v>1600</v>
      </c>
      <c r="C391" s="373" t="s">
        <v>1145</v>
      </c>
      <c r="D391" s="372" t="s">
        <v>1146</v>
      </c>
    </row>
    <row r="392" spans="1:4" s="372" customFormat="1">
      <c r="A392" s="372" t="s">
        <v>1210</v>
      </c>
      <c r="B392" s="372" t="s">
        <v>1211</v>
      </c>
      <c r="C392" s="373" t="s">
        <v>1145</v>
      </c>
      <c r="D392" s="372" t="s">
        <v>1146</v>
      </c>
    </row>
    <row r="393" spans="1:4" s="372" customFormat="1">
      <c r="A393" s="372" t="s">
        <v>203</v>
      </c>
      <c r="B393" s="372" t="s">
        <v>204</v>
      </c>
      <c r="C393" s="373" t="s">
        <v>1145</v>
      </c>
      <c r="D393" s="372" t="s">
        <v>1146</v>
      </c>
    </row>
    <row r="394" spans="1:4" s="372" customFormat="1">
      <c r="A394" s="372" t="s">
        <v>205</v>
      </c>
      <c r="B394" s="372" t="s">
        <v>1500</v>
      </c>
      <c r="C394" s="373" t="s">
        <v>1145</v>
      </c>
      <c r="D394" s="372" t="s">
        <v>1146</v>
      </c>
    </row>
    <row r="395" spans="1:4" s="372" customFormat="1">
      <c r="A395" s="372" t="s">
        <v>376</v>
      </c>
      <c r="B395" s="372" t="s">
        <v>377</v>
      </c>
      <c r="C395" s="373" t="s">
        <v>1145</v>
      </c>
      <c r="D395" s="372" t="s">
        <v>1146</v>
      </c>
    </row>
    <row r="396" spans="1:4" s="372" customFormat="1">
      <c r="A396" s="372" t="s">
        <v>206</v>
      </c>
      <c r="B396" s="372" t="s">
        <v>679</v>
      </c>
      <c r="C396" s="373" t="s">
        <v>1140</v>
      </c>
      <c r="D396" s="372" t="s">
        <v>1162</v>
      </c>
    </row>
    <row r="397" spans="1:4" s="372" customFormat="1">
      <c r="A397" s="372" t="s">
        <v>680</v>
      </c>
      <c r="B397" s="372" t="s">
        <v>681</v>
      </c>
      <c r="C397" s="373" t="s">
        <v>1140</v>
      </c>
      <c r="D397" s="372" t="s">
        <v>363</v>
      </c>
    </row>
    <row r="398" spans="1:4" s="372" customFormat="1">
      <c r="A398" s="372" t="s">
        <v>682</v>
      </c>
      <c r="B398" s="372" t="s">
        <v>682</v>
      </c>
      <c r="C398" s="373" t="s">
        <v>1140</v>
      </c>
      <c r="D398" s="372" t="s">
        <v>1162</v>
      </c>
    </row>
    <row r="399" spans="1:4" s="372" customFormat="1">
      <c r="A399" s="372" t="s">
        <v>683</v>
      </c>
      <c r="B399" s="372" t="s">
        <v>684</v>
      </c>
      <c r="C399" s="373" t="s">
        <v>1145</v>
      </c>
      <c r="D399" s="372" t="s">
        <v>983</v>
      </c>
    </row>
    <row r="400" spans="1:4" s="372" customFormat="1">
      <c r="A400" s="372" t="s">
        <v>685</v>
      </c>
      <c r="B400" s="372" t="s">
        <v>686</v>
      </c>
      <c r="C400" s="373" t="s">
        <v>1145</v>
      </c>
      <c r="D400" s="372" t="s">
        <v>983</v>
      </c>
    </row>
    <row r="401" spans="1:4" s="372" customFormat="1">
      <c r="A401" s="372" t="s">
        <v>687</v>
      </c>
      <c r="B401" s="372" t="s">
        <v>1331</v>
      </c>
      <c r="C401" s="373" t="s">
        <v>1145</v>
      </c>
      <c r="D401" s="372" t="s">
        <v>983</v>
      </c>
    </row>
    <row r="402" spans="1:4" s="372" customFormat="1">
      <c r="A402" s="372" t="s">
        <v>1332</v>
      </c>
      <c r="B402" s="372" t="s">
        <v>1259</v>
      </c>
      <c r="C402" s="373" t="s">
        <v>1140</v>
      </c>
      <c r="D402" s="372" t="s">
        <v>1162</v>
      </c>
    </row>
    <row r="403" spans="1:4" s="372" customFormat="1">
      <c r="A403" s="372" t="s">
        <v>1212</v>
      </c>
      <c r="B403" s="372" t="s">
        <v>1213</v>
      </c>
      <c r="C403" s="373" t="s">
        <v>1145</v>
      </c>
      <c r="D403" s="372" t="s">
        <v>1146</v>
      </c>
    </row>
    <row r="404" spans="1:4" s="372" customFormat="1">
      <c r="A404" s="372" t="s">
        <v>1260</v>
      </c>
      <c r="B404" s="372" t="s">
        <v>1261</v>
      </c>
      <c r="C404" s="373" t="s">
        <v>1145</v>
      </c>
      <c r="D404" s="372" t="s">
        <v>983</v>
      </c>
    </row>
    <row r="405" spans="1:4" s="372" customFormat="1">
      <c r="A405" s="372" t="s">
        <v>1262</v>
      </c>
      <c r="B405" s="372" t="s">
        <v>1263</v>
      </c>
      <c r="C405" s="373" t="s">
        <v>1140</v>
      </c>
      <c r="D405" s="372" t="s">
        <v>363</v>
      </c>
    </row>
    <row r="406" spans="1:4" s="372" customFormat="1">
      <c r="A406" s="372" t="s">
        <v>1501</v>
      </c>
      <c r="B406" s="372" t="s">
        <v>1502</v>
      </c>
      <c r="C406" s="373" t="s">
        <v>1145</v>
      </c>
      <c r="D406" s="372" t="s">
        <v>983</v>
      </c>
    </row>
    <row r="407" spans="1:4" s="372" customFormat="1">
      <c r="A407" s="372" t="s">
        <v>1264</v>
      </c>
      <c r="B407" s="372" t="s">
        <v>1265</v>
      </c>
      <c r="C407" s="373" t="s">
        <v>1145</v>
      </c>
      <c r="D407" s="372" t="s">
        <v>983</v>
      </c>
    </row>
    <row r="408" spans="1:4" s="372" customFormat="1">
      <c r="A408" s="372" t="s">
        <v>1266</v>
      </c>
      <c r="B408" s="372" t="s">
        <v>1267</v>
      </c>
      <c r="C408" s="373" t="s">
        <v>1145</v>
      </c>
      <c r="D408" s="372" t="s">
        <v>983</v>
      </c>
    </row>
    <row r="409" spans="1:4" s="372" customFormat="1">
      <c r="A409" s="372" t="s">
        <v>1268</v>
      </c>
      <c r="B409" s="372" t="s">
        <v>1269</v>
      </c>
      <c r="C409" s="373" t="s">
        <v>1140</v>
      </c>
      <c r="D409" s="372" t="s">
        <v>984</v>
      </c>
    </row>
    <row r="410" spans="1:4" s="372" customFormat="1">
      <c r="A410" s="372" t="s">
        <v>1270</v>
      </c>
      <c r="B410" s="372" t="s">
        <v>1271</v>
      </c>
      <c r="C410" s="373" t="s">
        <v>1140</v>
      </c>
      <c r="D410" s="372" t="s">
        <v>984</v>
      </c>
    </row>
    <row r="411" spans="1:4" s="372" customFormat="1">
      <c r="A411" s="372" t="s">
        <v>1272</v>
      </c>
      <c r="B411" s="372" t="s">
        <v>1273</v>
      </c>
      <c r="C411" s="373" t="s">
        <v>1140</v>
      </c>
      <c r="D411" s="372" t="s">
        <v>984</v>
      </c>
    </row>
    <row r="412" spans="1:4" s="372" customFormat="1">
      <c r="A412" s="372" t="s">
        <v>1274</v>
      </c>
      <c r="B412" s="372" t="s">
        <v>1275</v>
      </c>
      <c r="C412" s="373" t="s">
        <v>1140</v>
      </c>
      <c r="D412" s="372" t="s">
        <v>984</v>
      </c>
    </row>
    <row r="413" spans="1:4" s="372" customFormat="1">
      <c r="A413" s="372" t="s">
        <v>1276</v>
      </c>
      <c r="B413" s="372" t="s">
        <v>689</v>
      </c>
      <c r="C413" s="373" t="s">
        <v>1140</v>
      </c>
      <c r="D413" s="372" t="s">
        <v>984</v>
      </c>
    </row>
    <row r="414" spans="1:4" s="372" customFormat="1">
      <c r="A414" s="372" t="s">
        <v>1308</v>
      </c>
      <c r="B414" s="372" t="s">
        <v>1309</v>
      </c>
      <c r="C414" s="373" t="s">
        <v>1140</v>
      </c>
      <c r="D414" s="372" t="s">
        <v>984</v>
      </c>
    </row>
    <row r="415" spans="1:4" s="372" customFormat="1">
      <c r="A415" s="372" t="s">
        <v>1310</v>
      </c>
      <c r="B415" s="372" t="s">
        <v>1311</v>
      </c>
      <c r="C415" s="373" t="s">
        <v>1140</v>
      </c>
      <c r="D415" s="372" t="s">
        <v>984</v>
      </c>
    </row>
    <row r="416" spans="1:4" s="372" customFormat="1">
      <c r="A416" s="372" t="s">
        <v>1312</v>
      </c>
      <c r="B416" s="372" t="s">
        <v>1601</v>
      </c>
      <c r="C416" s="373" t="s">
        <v>1145</v>
      </c>
      <c r="D416" s="372" t="s">
        <v>984</v>
      </c>
    </row>
    <row r="417" spans="1:4" s="372" customFormat="1">
      <c r="A417" s="372" t="s">
        <v>378</v>
      </c>
      <c r="B417" s="372" t="s">
        <v>1503</v>
      </c>
      <c r="C417" s="373" t="s">
        <v>1145</v>
      </c>
      <c r="D417" s="372" t="s">
        <v>1583</v>
      </c>
    </row>
    <row r="418" spans="1:4" s="372" customFormat="1">
      <c r="A418" s="372" t="s">
        <v>1313</v>
      </c>
      <c r="B418" s="372" t="s">
        <v>1314</v>
      </c>
      <c r="C418" s="373" t="s">
        <v>1145</v>
      </c>
      <c r="D418" s="372" t="s">
        <v>1583</v>
      </c>
    </row>
    <row r="419" spans="1:4" s="372" customFormat="1">
      <c r="A419" s="372" t="s">
        <v>1315</v>
      </c>
      <c r="B419" s="372" t="s">
        <v>1316</v>
      </c>
      <c r="C419" s="373" t="s">
        <v>1145</v>
      </c>
      <c r="D419" s="372" t="s">
        <v>1583</v>
      </c>
    </row>
    <row r="420" spans="1:4" s="372" customFormat="1">
      <c r="A420" s="372" t="s">
        <v>1317</v>
      </c>
      <c r="B420" s="372" t="s">
        <v>1318</v>
      </c>
      <c r="C420" s="373" t="s">
        <v>1145</v>
      </c>
      <c r="D420" s="372" t="s">
        <v>1583</v>
      </c>
    </row>
    <row r="421" spans="1:4" s="372" customFormat="1">
      <c r="A421" s="372" t="s">
        <v>1319</v>
      </c>
      <c r="B421" s="372" t="s">
        <v>1320</v>
      </c>
      <c r="C421" s="373" t="s">
        <v>1145</v>
      </c>
      <c r="D421" s="372" t="s">
        <v>1583</v>
      </c>
    </row>
    <row r="422" spans="1:4" s="372" customFormat="1">
      <c r="A422" s="372" t="s">
        <v>1321</v>
      </c>
      <c r="B422" s="372" t="s">
        <v>1214</v>
      </c>
      <c r="C422" s="373" t="s">
        <v>1140</v>
      </c>
      <c r="D422" s="372" t="s">
        <v>984</v>
      </c>
    </row>
    <row r="423" spans="1:4" s="372" customFormat="1">
      <c r="A423" s="372" t="s">
        <v>1322</v>
      </c>
      <c r="B423" s="372" t="s">
        <v>1323</v>
      </c>
      <c r="C423" s="373" t="s">
        <v>1140</v>
      </c>
      <c r="D423" s="372" t="s">
        <v>363</v>
      </c>
    </row>
    <row r="424" spans="1:4" s="372" customFormat="1">
      <c r="A424" s="372" t="s">
        <v>1324</v>
      </c>
      <c r="B424" s="372" t="s">
        <v>1215</v>
      </c>
      <c r="C424" s="373" t="s">
        <v>1140</v>
      </c>
      <c r="D424" s="372" t="s">
        <v>984</v>
      </c>
    </row>
    <row r="425" spans="1:4" s="372" customFormat="1">
      <c r="A425" s="372" t="s">
        <v>1325</v>
      </c>
      <c r="B425" s="372" t="s">
        <v>1326</v>
      </c>
      <c r="C425" s="373" t="s">
        <v>1145</v>
      </c>
      <c r="D425" s="372" t="s">
        <v>1146</v>
      </c>
    </row>
    <row r="426" spans="1:4" s="372" customFormat="1">
      <c r="A426" s="372" t="s">
        <v>1327</v>
      </c>
      <c r="B426" s="372" t="s">
        <v>1328</v>
      </c>
      <c r="C426" s="373" t="s">
        <v>1145</v>
      </c>
      <c r="D426" s="372" t="s">
        <v>1146</v>
      </c>
    </row>
    <row r="427" spans="1:4" s="372" customFormat="1">
      <c r="A427" s="372" t="s">
        <v>1329</v>
      </c>
      <c r="B427" s="372" t="s">
        <v>329</v>
      </c>
      <c r="C427" s="373" t="s">
        <v>1145</v>
      </c>
      <c r="D427" s="372" t="s">
        <v>1146</v>
      </c>
    </row>
    <row r="428" spans="1:4" s="372" customFormat="1">
      <c r="A428" s="372" t="s">
        <v>330</v>
      </c>
      <c r="B428" s="372" t="s">
        <v>331</v>
      </c>
      <c r="C428" s="373" t="s">
        <v>1140</v>
      </c>
      <c r="D428" s="372" t="s">
        <v>363</v>
      </c>
    </row>
    <row r="429" spans="1:4" s="372" customFormat="1">
      <c r="A429" s="372" t="s">
        <v>332</v>
      </c>
      <c r="B429" s="372" t="s">
        <v>333</v>
      </c>
      <c r="C429" s="373" t="s">
        <v>1140</v>
      </c>
      <c r="D429" s="372" t="s">
        <v>363</v>
      </c>
    </row>
    <row r="430" spans="1:4" s="372" customFormat="1">
      <c r="A430" s="372" t="s">
        <v>334</v>
      </c>
      <c r="B430" s="372" t="s">
        <v>335</v>
      </c>
      <c r="C430" s="373" t="s">
        <v>1140</v>
      </c>
      <c r="D430" s="372" t="s">
        <v>363</v>
      </c>
    </row>
    <row r="431" spans="1:4" s="372" customFormat="1">
      <c r="A431" s="372" t="s">
        <v>336</v>
      </c>
      <c r="B431" s="372" t="s">
        <v>1216</v>
      </c>
      <c r="C431" s="373" t="s">
        <v>1140</v>
      </c>
      <c r="D431" s="372" t="s">
        <v>984</v>
      </c>
    </row>
    <row r="432" spans="1:4" s="372" customFormat="1">
      <c r="A432" s="372" t="s">
        <v>337</v>
      </c>
      <c r="B432" s="372" t="s">
        <v>338</v>
      </c>
      <c r="C432" s="373" t="s">
        <v>1145</v>
      </c>
      <c r="D432" s="372" t="s">
        <v>984</v>
      </c>
    </row>
    <row r="433" spans="1:4" s="372" customFormat="1">
      <c r="A433" s="372" t="s">
        <v>339</v>
      </c>
      <c r="B433" s="372" t="s">
        <v>340</v>
      </c>
      <c r="C433" s="373" t="s">
        <v>1140</v>
      </c>
      <c r="D433" s="372" t="s">
        <v>363</v>
      </c>
    </row>
    <row r="434" spans="1:4" s="372" customFormat="1">
      <c r="A434" s="372" t="s">
        <v>341</v>
      </c>
      <c r="B434" s="372" t="s">
        <v>348</v>
      </c>
      <c r="C434" s="373" t="s">
        <v>1140</v>
      </c>
      <c r="D434" s="372" t="s">
        <v>363</v>
      </c>
    </row>
    <row r="435" spans="1:4" s="372" customFormat="1">
      <c r="A435" s="372" t="s">
        <v>349</v>
      </c>
      <c r="B435" s="372" t="s">
        <v>350</v>
      </c>
      <c r="C435" s="373" t="s">
        <v>1140</v>
      </c>
      <c r="D435" s="372" t="s">
        <v>363</v>
      </c>
    </row>
    <row r="436" spans="1:4" s="372" customFormat="1">
      <c r="A436" s="372" t="s">
        <v>351</v>
      </c>
      <c r="B436" s="372" t="s">
        <v>352</v>
      </c>
      <c r="C436" s="373" t="s">
        <v>1140</v>
      </c>
      <c r="D436" s="372" t="s">
        <v>363</v>
      </c>
    </row>
    <row r="437" spans="1:4" s="372" customFormat="1">
      <c r="A437" s="372" t="s">
        <v>353</v>
      </c>
      <c r="B437" s="372" t="s">
        <v>24</v>
      </c>
      <c r="C437" s="373" t="s">
        <v>1140</v>
      </c>
      <c r="D437" s="372" t="s">
        <v>1162</v>
      </c>
    </row>
    <row r="438" spans="1:4" s="372" customFormat="1">
      <c r="A438" s="372" t="s">
        <v>354</v>
      </c>
      <c r="B438" s="372" t="s">
        <v>355</v>
      </c>
      <c r="C438" s="373" t="s">
        <v>1140</v>
      </c>
      <c r="D438" s="372" t="s">
        <v>984</v>
      </c>
    </row>
    <row r="439" spans="1:4" s="372" customFormat="1">
      <c r="A439" s="372" t="s">
        <v>565</v>
      </c>
      <c r="B439" s="372" t="s">
        <v>566</v>
      </c>
      <c r="C439" s="373" t="s">
        <v>1145</v>
      </c>
      <c r="D439" s="372" t="s">
        <v>1583</v>
      </c>
    </row>
    <row r="440" spans="1:4" s="372" customFormat="1">
      <c r="A440" s="372" t="s">
        <v>567</v>
      </c>
      <c r="B440" s="372" t="s">
        <v>568</v>
      </c>
      <c r="C440" s="373" t="s">
        <v>1140</v>
      </c>
      <c r="D440" s="372" t="s">
        <v>363</v>
      </c>
    </row>
    <row r="441" spans="1:4" s="372" customFormat="1">
      <c r="A441" s="372" t="s">
        <v>569</v>
      </c>
      <c r="B441" s="372" t="s">
        <v>570</v>
      </c>
      <c r="C441" s="373" t="s">
        <v>1140</v>
      </c>
      <c r="D441" s="372" t="s">
        <v>1162</v>
      </c>
    </row>
    <row r="442" spans="1:4" s="372" customFormat="1">
      <c r="A442" s="372" t="s">
        <v>571</v>
      </c>
      <c r="B442" s="372" t="s">
        <v>572</v>
      </c>
      <c r="C442" s="373" t="s">
        <v>1140</v>
      </c>
      <c r="D442" s="372" t="s">
        <v>1162</v>
      </c>
    </row>
    <row r="443" spans="1:4" s="372" customFormat="1">
      <c r="A443" s="372" t="s">
        <v>573</v>
      </c>
      <c r="B443" s="372" t="s">
        <v>574</v>
      </c>
      <c r="C443" s="373" t="s">
        <v>1140</v>
      </c>
      <c r="D443" s="372" t="s">
        <v>1162</v>
      </c>
    </row>
    <row r="444" spans="1:4" s="372" customFormat="1">
      <c r="A444" s="372" t="s">
        <v>575</v>
      </c>
      <c r="B444" s="372" t="s">
        <v>576</v>
      </c>
      <c r="C444" s="373" t="s">
        <v>1140</v>
      </c>
      <c r="D444" s="372" t="s">
        <v>1162</v>
      </c>
    </row>
    <row r="445" spans="1:4" s="372" customFormat="1">
      <c r="A445" s="372" t="s">
        <v>1421</v>
      </c>
      <c r="B445" s="372" t="s">
        <v>1504</v>
      </c>
      <c r="C445" s="373" t="s">
        <v>1145</v>
      </c>
      <c r="D445" s="372" t="s">
        <v>1583</v>
      </c>
    </row>
    <row r="446" spans="1:4" s="372" customFormat="1">
      <c r="A446" s="372" t="s">
        <v>577</v>
      </c>
      <c r="B446" s="372" t="s">
        <v>578</v>
      </c>
      <c r="C446" s="373" t="s">
        <v>1140</v>
      </c>
      <c r="D446" s="372" t="s">
        <v>363</v>
      </c>
    </row>
    <row r="447" spans="1:4" s="372" customFormat="1">
      <c r="A447" s="372" t="s">
        <v>579</v>
      </c>
      <c r="B447" s="372" t="s">
        <v>579</v>
      </c>
      <c r="C447" s="373" t="s">
        <v>1140</v>
      </c>
      <c r="D447" s="372" t="s">
        <v>984</v>
      </c>
    </row>
    <row r="448" spans="1:4" s="372" customFormat="1">
      <c r="A448" s="372" t="s">
        <v>25</v>
      </c>
      <c r="B448" s="372" t="s">
        <v>26</v>
      </c>
      <c r="C448" s="373" t="s">
        <v>1145</v>
      </c>
      <c r="D448" s="372" t="s">
        <v>1146</v>
      </c>
    </row>
    <row r="449" spans="1:4" s="372" customFormat="1">
      <c r="A449" s="372" t="s">
        <v>580</v>
      </c>
      <c r="B449" s="372" t="s">
        <v>581</v>
      </c>
      <c r="C449" s="373" t="s">
        <v>1145</v>
      </c>
      <c r="D449" s="372" t="s">
        <v>1146</v>
      </c>
    </row>
    <row r="450" spans="1:4" s="372" customFormat="1">
      <c r="A450" s="372" t="s">
        <v>582</v>
      </c>
      <c r="B450" s="372" t="s">
        <v>582</v>
      </c>
      <c r="C450" s="373" t="s">
        <v>1145</v>
      </c>
      <c r="D450" s="372" t="s">
        <v>1146</v>
      </c>
    </row>
    <row r="451" spans="1:4" s="372" customFormat="1">
      <c r="A451" s="372" t="s">
        <v>583</v>
      </c>
      <c r="B451" s="372" t="s">
        <v>584</v>
      </c>
      <c r="C451" s="373" t="s">
        <v>1140</v>
      </c>
      <c r="D451" s="372" t="s">
        <v>984</v>
      </c>
    </row>
    <row r="452" spans="1:4" s="372" customFormat="1">
      <c r="A452" s="372" t="s">
        <v>1401</v>
      </c>
      <c r="B452" s="372" t="s">
        <v>1505</v>
      </c>
      <c r="C452" s="373" t="s">
        <v>1145</v>
      </c>
      <c r="D452" s="372" t="s">
        <v>983</v>
      </c>
    </row>
    <row r="453" spans="1:4" s="372" customFormat="1">
      <c r="A453" s="372" t="s">
        <v>1402</v>
      </c>
      <c r="B453" s="372" t="s">
        <v>1506</v>
      </c>
      <c r="C453" s="373" t="s">
        <v>1145</v>
      </c>
      <c r="D453" s="372" t="s">
        <v>983</v>
      </c>
    </row>
    <row r="454" spans="1:4" s="372" customFormat="1">
      <c r="A454" s="372" t="s">
        <v>1403</v>
      </c>
      <c r="B454" s="372" t="s">
        <v>1507</v>
      </c>
      <c r="C454" s="373" t="s">
        <v>1145</v>
      </c>
      <c r="D454" s="372" t="s">
        <v>983</v>
      </c>
    </row>
    <row r="455" spans="1:4" s="372" customFormat="1">
      <c r="A455" s="372" t="s">
        <v>1404</v>
      </c>
      <c r="B455" s="372" t="s">
        <v>1508</v>
      </c>
      <c r="C455" s="373" t="s">
        <v>1145</v>
      </c>
      <c r="D455" s="372" t="s">
        <v>983</v>
      </c>
    </row>
    <row r="456" spans="1:4" s="372" customFormat="1">
      <c r="A456" s="372" t="s">
        <v>585</v>
      </c>
      <c r="B456" s="372" t="s">
        <v>586</v>
      </c>
      <c r="C456" s="373" t="s">
        <v>1145</v>
      </c>
      <c r="D456" s="372" t="s">
        <v>983</v>
      </c>
    </row>
    <row r="457" spans="1:4" s="372" customFormat="1">
      <c r="A457" s="372" t="s">
        <v>587</v>
      </c>
      <c r="B457" s="372" t="s">
        <v>588</v>
      </c>
      <c r="C457" s="373" t="s">
        <v>1145</v>
      </c>
      <c r="D457" s="372" t="s">
        <v>983</v>
      </c>
    </row>
    <row r="458" spans="1:4" s="372" customFormat="1">
      <c r="A458" s="372" t="s">
        <v>589</v>
      </c>
      <c r="B458" s="372" t="s">
        <v>590</v>
      </c>
      <c r="C458" s="373" t="s">
        <v>1140</v>
      </c>
      <c r="D458" s="372" t="s">
        <v>363</v>
      </c>
    </row>
    <row r="459" spans="1:4" s="372" customFormat="1">
      <c r="A459" s="372" t="s">
        <v>379</v>
      </c>
      <c r="B459" s="372" t="s">
        <v>379</v>
      </c>
      <c r="C459" s="373" t="s">
        <v>1145</v>
      </c>
      <c r="D459" s="372" t="s">
        <v>983</v>
      </c>
    </row>
    <row r="460" spans="1:4" s="372" customFormat="1">
      <c r="A460" s="372" t="s">
        <v>591</v>
      </c>
      <c r="B460" s="372" t="s">
        <v>592</v>
      </c>
      <c r="C460" s="373" t="s">
        <v>1145</v>
      </c>
      <c r="D460" s="372" t="s">
        <v>1583</v>
      </c>
    </row>
    <row r="461" spans="1:4" s="372" customFormat="1">
      <c r="A461" s="372" t="s">
        <v>593</v>
      </c>
      <c r="B461" s="372" t="s">
        <v>594</v>
      </c>
      <c r="C461" s="373" t="s">
        <v>1145</v>
      </c>
      <c r="D461" s="372" t="s">
        <v>1583</v>
      </c>
    </row>
    <row r="462" spans="1:4" s="372" customFormat="1">
      <c r="A462" s="372" t="s">
        <v>595</v>
      </c>
      <c r="B462" s="372" t="s">
        <v>596</v>
      </c>
      <c r="C462" s="373" t="s">
        <v>1145</v>
      </c>
      <c r="D462" s="372" t="s">
        <v>1583</v>
      </c>
    </row>
    <row r="463" spans="1:4" s="372" customFormat="1">
      <c r="A463" s="372" t="s">
        <v>1405</v>
      </c>
      <c r="B463" s="372" t="s">
        <v>1509</v>
      </c>
      <c r="C463" s="373" t="s">
        <v>1145</v>
      </c>
      <c r="D463" s="372" t="s">
        <v>1583</v>
      </c>
    </row>
    <row r="464" spans="1:4" s="372" customFormat="1">
      <c r="A464" s="372" t="s">
        <v>597</v>
      </c>
      <c r="B464" s="372" t="s">
        <v>598</v>
      </c>
      <c r="C464" s="373" t="s">
        <v>1140</v>
      </c>
      <c r="D464" s="372" t="s">
        <v>363</v>
      </c>
    </row>
    <row r="465" spans="1:4" s="372" customFormat="1">
      <c r="A465" s="372" t="s">
        <v>380</v>
      </c>
      <c r="B465" s="372" t="s">
        <v>381</v>
      </c>
      <c r="C465" s="373" t="s">
        <v>1140</v>
      </c>
      <c r="D465" s="372" t="s">
        <v>1162</v>
      </c>
    </row>
    <row r="466" spans="1:4" s="372" customFormat="1">
      <c r="A466" s="372" t="s">
        <v>599</v>
      </c>
      <c r="B466" s="372" t="s">
        <v>1431</v>
      </c>
      <c r="C466" s="373" t="s">
        <v>1140</v>
      </c>
      <c r="D466" s="372" t="s">
        <v>363</v>
      </c>
    </row>
    <row r="467" spans="1:4" s="372" customFormat="1">
      <c r="A467" s="372" t="s">
        <v>600</v>
      </c>
      <c r="B467" s="372" t="s">
        <v>27</v>
      </c>
      <c r="C467" s="373" t="s">
        <v>1140</v>
      </c>
      <c r="D467" s="372" t="s">
        <v>363</v>
      </c>
    </row>
    <row r="468" spans="1:4" s="372" customFormat="1">
      <c r="A468" s="372" t="s">
        <v>601</v>
      </c>
      <c r="B468" s="372" t="s">
        <v>1432</v>
      </c>
      <c r="C468" s="373" t="s">
        <v>1145</v>
      </c>
      <c r="D468" s="372" t="s">
        <v>1146</v>
      </c>
    </row>
    <row r="469" spans="1:4" s="372" customFormat="1">
      <c r="A469" s="372" t="s">
        <v>382</v>
      </c>
      <c r="B469" s="372" t="s">
        <v>383</v>
      </c>
      <c r="C469" s="373" t="s">
        <v>1145</v>
      </c>
      <c r="D469" s="372" t="s">
        <v>1146</v>
      </c>
    </row>
    <row r="470" spans="1:4" s="372" customFormat="1">
      <c r="A470" s="372" t="s">
        <v>602</v>
      </c>
      <c r="B470" s="372" t="s">
        <v>603</v>
      </c>
      <c r="C470" s="373" t="s">
        <v>1145</v>
      </c>
      <c r="D470" s="372" t="s">
        <v>1146</v>
      </c>
    </row>
    <row r="471" spans="1:4" s="372" customFormat="1">
      <c r="A471" s="372" t="s">
        <v>604</v>
      </c>
      <c r="B471" s="372" t="s">
        <v>605</v>
      </c>
      <c r="C471" s="373" t="s">
        <v>1145</v>
      </c>
      <c r="D471" s="372" t="s">
        <v>1146</v>
      </c>
    </row>
    <row r="472" spans="1:4" s="372" customFormat="1">
      <c r="A472" s="372" t="s">
        <v>606</v>
      </c>
      <c r="B472" s="372" t="s">
        <v>28</v>
      </c>
      <c r="C472" s="373" t="s">
        <v>1140</v>
      </c>
      <c r="D472" s="372" t="s">
        <v>1162</v>
      </c>
    </row>
    <row r="473" spans="1:4" s="372" customFormat="1">
      <c r="A473" s="372" t="s">
        <v>607</v>
      </c>
      <c r="B473" s="372" t="s">
        <v>608</v>
      </c>
      <c r="C473" s="373" t="s">
        <v>1145</v>
      </c>
      <c r="D473" s="372" t="s">
        <v>1583</v>
      </c>
    </row>
    <row r="474" spans="1:4" s="372" customFormat="1">
      <c r="A474" s="372" t="s">
        <v>609</v>
      </c>
      <c r="B474" s="372" t="s">
        <v>610</v>
      </c>
      <c r="C474" s="373" t="s">
        <v>1145</v>
      </c>
      <c r="D474" s="372" t="s">
        <v>983</v>
      </c>
    </row>
    <row r="475" spans="1:4" s="372" customFormat="1">
      <c r="A475" s="372" t="s">
        <v>384</v>
      </c>
      <c r="B475" s="372" t="s">
        <v>384</v>
      </c>
      <c r="C475" s="373" t="s">
        <v>1145</v>
      </c>
      <c r="D475" s="372" t="s">
        <v>984</v>
      </c>
    </row>
    <row r="476" spans="1:4" s="372" customFormat="1">
      <c r="A476" s="372" t="s">
        <v>611</v>
      </c>
      <c r="B476" s="372" t="s">
        <v>612</v>
      </c>
      <c r="C476" s="373" t="s">
        <v>1140</v>
      </c>
      <c r="D476" s="372" t="s">
        <v>363</v>
      </c>
    </row>
    <row r="477" spans="1:4" s="372" customFormat="1">
      <c r="A477" s="372" t="s">
        <v>613</v>
      </c>
      <c r="B477" s="372" t="s">
        <v>614</v>
      </c>
      <c r="C477" s="373" t="s">
        <v>1140</v>
      </c>
      <c r="D477" s="372" t="s">
        <v>363</v>
      </c>
    </row>
    <row r="478" spans="1:4" s="372" customFormat="1">
      <c r="A478" s="372" t="s">
        <v>615</v>
      </c>
      <c r="B478" s="372" t="s">
        <v>616</v>
      </c>
      <c r="C478" s="373" t="s">
        <v>1140</v>
      </c>
      <c r="D478" s="372" t="s">
        <v>984</v>
      </c>
    </row>
    <row r="479" spans="1:4" s="372" customFormat="1">
      <c r="A479" s="372" t="s">
        <v>617</v>
      </c>
      <c r="B479" s="372" t="s">
        <v>618</v>
      </c>
      <c r="C479" s="373" t="s">
        <v>1140</v>
      </c>
      <c r="D479" s="372" t="s">
        <v>984</v>
      </c>
    </row>
    <row r="480" spans="1:4" s="372" customFormat="1">
      <c r="A480" s="372" t="s">
        <v>619</v>
      </c>
      <c r="B480" s="372" t="s">
        <v>29</v>
      </c>
      <c r="C480" s="373" t="s">
        <v>1140</v>
      </c>
      <c r="D480" s="372" t="s">
        <v>984</v>
      </c>
    </row>
    <row r="481" spans="1:4" s="372" customFormat="1">
      <c r="A481" s="372" t="s">
        <v>620</v>
      </c>
      <c r="B481" s="372" t="s">
        <v>621</v>
      </c>
      <c r="C481" s="373" t="s">
        <v>1140</v>
      </c>
      <c r="D481" s="372" t="s">
        <v>984</v>
      </c>
    </row>
    <row r="482" spans="1:4" s="372" customFormat="1">
      <c r="A482" s="372" t="s">
        <v>622</v>
      </c>
      <c r="B482" s="372" t="s">
        <v>623</v>
      </c>
      <c r="C482" s="373" t="s">
        <v>1140</v>
      </c>
      <c r="D482" s="372" t="s">
        <v>984</v>
      </c>
    </row>
    <row r="483" spans="1:4" s="372" customFormat="1">
      <c r="A483" s="372" t="s">
        <v>624</v>
      </c>
      <c r="B483" s="372" t="s">
        <v>625</v>
      </c>
      <c r="C483" s="373" t="s">
        <v>1140</v>
      </c>
      <c r="D483" s="372" t="s">
        <v>984</v>
      </c>
    </row>
    <row r="484" spans="1:4" s="372" customFormat="1">
      <c r="A484" s="372" t="s">
        <v>626</v>
      </c>
      <c r="B484" s="372" t="s">
        <v>627</v>
      </c>
      <c r="C484" s="373" t="s">
        <v>1140</v>
      </c>
      <c r="D484" s="372" t="s">
        <v>984</v>
      </c>
    </row>
    <row r="485" spans="1:4" s="372" customFormat="1">
      <c r="A485" s="372" t="s">
        <v>628</v>
      </c>
      <c r="B485" s="372" t="s">
        <v>629</v>
      </c>
      <c r="C485" s="373" t="s">
        <v>1140</v>
      </c>
      <c r="D485" s="372" t="s">
        <v>984</v>
      </c>
    </row>
    <row r="486" spans="1:4" s="372" customFormat="1">
      <c r="A486" s="372" t="s">
        <v>630</v>
      </c>
      <c r="B486" s="372" t="s">
        <v>631</v>
      </c>
      <c r="C486" s="373" t="s">
        <v>1140</v>
      </c>
      <c r="D486" s="372" t="s">
        <v>984</v>
      </c>
    </row>
    <row r="487" spans="1:4" s="372" customFormat="1">
      <c r="A487" s="372" t="s">
        <v>632</v>
      </c>
      <c r="B487" s="372" t="s">
        <v>633</v>
      </c>
      <c r="C487" s="373" t="s">
        <v>1140</v>
      </c>
      <c r="D487" s="372" t="s">
        <v>984</v>
      </c>
    </row>
    <row r="488" spans="1:4" s="372" customFormat="1">
      <c r="A488" s="372" t="s">
        <v>634</v>
      </c>
      <c r="B488" s="372" t="s">
        <v>635</v>
      </c>
      <c r="C488" s="373" t="s">
        <v>1140</v>
      </c>
      <c r="D488" s="372" t="s">
        <v>984</v>
      </c>
    </row>
    <row r="489" spans="1:4" s="372" customFormat="1">
      <c r="A489" s="372" t="s">
        <v>636</v>
      </c>
      <c r="B489" s="372" t="s">
        <v>637</v>
      </c>
      <c r="C489" s="373" t="s">
        <v>1140</v>
      </c>
      <c r="D489" s="372" t="s">
        <v>1162</v>
      </c>
    </row>
    <row r="490" spans="1:4" s="372" customFormat="1">
      <c r="A490" s="372" t="s">
        <v>638</v>
      </c>
      <c r="B490" s="372" t="s">
        <v>639</v>
      </c>
      <c r="C490" s="373" t="s">
        <v>1140</v>
      </c>
      <c r="D490" s="372" t="s">
        <v>1162</v>
      </c>
    </row>
    <row r="491" spans="1:4" s="372" customFormat="1">
      <c r="A491" s="372" t="s">
        <v>640</v>
      </c>
      <c r="B491" s="372" t="s">
        <v>641</v>
      </c>
      <c r="C491" s="373" t="s">
        <v>1140</v>
      </c>
      <c r="D491" s="372" t="s">
        <v>1162</v>
      </c>
    </row>
    <row r="492" spans="1:4" s="372" customFormat="1">
      <c r="A492" s="372" t="s">
        <v>642</v>
      </c>
      <c r="B492" s="372" t="s">
        <v>643</v>
      </c>
      <c r="C492" s="373" t="s">
        <v>1140</v>
      </c>
      <c r="D492" s="372" t="s">
        <v>363</v>
      </c>
    </row>
    <row r="493" spans="1:4" s="372" customFormat="1">
      <c r="A493" s="372" t="s">
        <v>644</v>
      </c>
      <c r="B493" s="372" t="s">
        <v>645</v>
      </c>
      <c r="C493" s="373" t="s">
        <v>1140</v>
      </c>
      <c r="D493" s="372" t="s">
        <v>363</v>
      </c>
    </row>
    <row r="494" spans="1:4" s="372" customFormat="1">
      <c r="A494" s="372" t="s">
        <v>1406</v>
      </c>
      <c r="B494" s="372" t="s">
        <v>1407</v>
      </c>
      <c r="C494" s="373" t="s">
        <v>1140</v>
      </c>
      <c r="D494" s="372" t="s">
        <v>363</v>
      </c>
    </row>
    <row r="495" spans="1:4" s="372" customFormat="1">
      <c r="A495" s="372" t="s">
        <v>385</v>
      </c>
      <c r="B495" s="372" t="s">
        <v>386</v>
      </c>
      <c r="C495" s="373" t="s">
        <v>1140</v>
      </c>
      <c r="D495" s="372" t="s">
        <v>984</v>
      </c>
    </row>
    <row r="496" spans="1:4" s="372" customFormat="1">
      <c r="A496" s="372" t="s">
        <v>387</v>
      </c>
      <c r="B496" s="372" t="s">
        <v>388</v>
      </c>
      <c r="C496" s="373" t="s">
        <v>1140</v>
      </c>
      <c r="D496" s="372" t="s">
        <v>363</v>
      </c>
    </row>
    <row r="497" spans="1:4" s="372" customFormat="1">
      <c r="A497" s="372" t="s">
        <v>646</v>
      </c>
      <c r="B497" s="372" t="s">
        <v>647</v>
      </c>
      <c r="C497" s="373" t="s">
        <v>1140</v>
      </c>
      <c r="D497" s="372" t="s">
        <v>363</v>
      </c>
    </row>
    <row r="498" spans="1:4" s="372" customFormat="1">
      <c r="A498" s="372" t="s">
        <v>648</v>
      </c>
      <c r="B498" s="372" t="s">
        <v>649</v>
      </c>
      <c r="C498" s="373" t="s">
        <v>1140</v>
      </c>
      <c r="D498" s="372" t="s">
        <v>363</v>
      </c>
    </row>
    <row r="499" spans="1:4" s="372" customFormat="1">
      <c r="A499" s="372" t="s">
        <v>650</v>
      </c>
      <c r="B499" s="372" t="s">
        <v>651</v>
      </c>
      <c r="C499" s="373" t="s">
        <v>1140</v>
      </c>
      <c r="D499" s="372" t="s">
        <v>363</v>
      </c>
    </row>
    <row r="500" spans="1:4" s="372" customFormat="1">
      <c r="A500" s="372" t="s">
        <v>652</v>
      </c>
      <c r="B500" s="372" t="s">
        <v>653</v>
      </c>
      <c r="C500" s="373" t="s">
        <v>1140</v>
      </c>
      <c r="D500" s="372" t="s">
        <v>363</v>
      </c>
    </row>
    <row r="501" spans="1:4" s="372" customFormat="1">
      <c r="A501" s="372" t="s">
        <v>654</v>
      </c>
      <c r="B501" s="372" t="s">
        <v>655</v>
      </c>
      <c r="C501" s="373" t="s">
        <v>1140</v>
      </c>
      <c r="D501" s="372" t="s">
        <v>363</v>
      </c>
    </row>
    <row r="502" spans="1:4" s="372" customFormat="1">
      <c r="A502" s="372" t="s">
        <v>656</v>
      </c>
      <c r="B502" s="372" t="s">
        <v>657</v>
      </c>
      <c r="C502" s="373" t="s">
        <v>1140</v>
      </c>
      <c r="D502" s="372" t="s">
        <v>363</v>
      </c>
    </row>
    <row r="503" spans="1:4" s="372" customFormat="1">
      <c r="A503" s="372" t="s">
        <v>658</v>
      </c>
      <c r="B503" s="372" t="s">
        <v>658</v>
      </c>
      <c r="C503" s="373" t="s">
        <v>1140</v>
      </c>
      <c r="D503" s="372" t="s">
        <v>984</v>
      </c>
    </row>
    <row r="504" spans="1:4" s="372" customFormat="1">
      <c r="A504" s="372" t="s">
        <v>659</v>
      </c>
      <c r="B504" s="372" t="s">
        <v>742</v>
      </c>
      <c r="C504" s="373" t="s">
        <v>1145</v>
      </c>
      <c r="D504" s="372" t="s">
        <v>1583</v>
      </c>
    </row>
    <row r="505" spans="1:4" s="372" customFormat="1">
      <c r="A505" s="372" t="s">
        <v>743</v>
      </c>
      <c r="B505" s="372" t="s">
        <v>1343</v>
      </c>
      <c r="C505" s="373" t="s">
        <v>1145</v>
      </c>
      <c r="D505" s="372" t="s">
        <v>1583</v>
      </c>
    </row>
    <row r="506" spans="1:4" s="372" customFormat="1">
      <c r="A506" s="372" t="s">
        <v>30</v>
      </c>
      <c r="B506" s="372" t="s">
        <v>31</v>
      </c>
      <c r="C506" s="373" t="s">
        <v>1145</v>
      </c>
      <c r="D506" s="372" t="s">
        <v>1146</v>
      </c>
    </row>
    <row r="507" spans="1:4" s="372" customFormat="1">
      <c r="A507" s="372" t="s">
        <v>1344</v>
      </c>
      <c r="B507" s="372" t="s">
        <v>1345</v>
      </c>
      <c r="C507" s="373" t="s">
        <v>1140</v>
      </c>
      <c r="D507" s="372" t="s">
        <v>363</v>
      </c>
    </row>
    <row r="508" spans="1:4" s="372" customFormat="1">
      <c r="A508" s="372" t="s">
        <v>1346</v>
      </c>
      <c r="B508" s="372" t="s">
        <v>1347</v>
      </c>
      <c r="C508" s="373" t="s">
        <v>1140</v>
      </c>
      <c r="D508" s="372" t="s">
        <v>363</v>
      </c>
    </row>
    <row r="509" spans="1:4" s="372" customFormat="1">
      <c r="A509" s="372" t="s">
        <v>1348</v>
      </c>
      <c r="B509" s="372" t="s">
        <v>1349</v>
      </c>
      <c r="C509" s="373" t="s">
        <v>1145</v>
      </c>
      <c r="D509" s="372" t="s">
        <v>983</v>
      </c>
    </row>
    <row r="510" spans="1:4" s="372" customFormat="1">
      <c r="A510" s="372" t="s">
        <v>1350</v>
      </c>
      <c r="B510" s="372" t="s">
        <v>1351</v>
      </c>
      <c r="C510" s="373" t="s">
        <v>1145</v>
      </c>
      <c r="D510" s="372" t="s">
        <v>983</v>
      </c>
    </row>
    <row r="511" spans="1:4" s="372" customFormat="1">
      <c r="A511" s="372" t="s">
        <v>1352</v>
      </c>
      <c r="B511" s="372" t="s">
        <v>1353</v>
      </c>
      <c r="C511" s="373" t="s">
        <v>1145</v>
      </c>
      <c r="D511" s="372" t="s">
        <v>983</v>
      </c>
    </row>
    <row r="512" spans="1:4" s="372" customFormat="1">
      <c r="A512" s="372" t="s">
        <v>1354</v>
      </c>
      <c r="B512" s="372" t="s">
        <v>1354</v>
      </c>
      <c r="C512" s="373" t="s">
        <v>1145</v>
      </c>
      <c r="D512" s="372" t="s">
        <v>983</v>
      </c>
    </row>
    <row r="513" spans="1:4" s="372" customFormat="1">
      <c r="A513" s="372" t="s">
        <v>1355</v>
      </c>
      <c r="B513" s="372" t="s">
        <v>1356</v>
      </c>
      <c r="C513" s="373" t="s">
        <v>1140</v>
      </c>
      <c r="D513" s="372" t="s">
        <v>984</v>
      </c>
    </row>
    <row r="514" spans="1:4" s="372" customFormat="1">
      <c r="A514" s="372" t="s">
        <v>1357</v>
      </c>
      <c r="B514" s="372" t="s">
        <v>1358</v>
      </c>
      <c r="C514" s="373" t="s">
        <v>1145</v>
      </c>
      <c r="D514" s="372" t="s">
        <v>1146</v>
      </c>
    </row>
    <row r="515" spans="1:4" s="372" customFormat="1">
      <c r="A515" s="372" t="s">
        <v>1359</v>
      </c>
      <c r="B515" s="372" t="s">
        <v>1360</v>
      </c>
      <c r="C515" s="373" t="s">
        <v>1145</v>
      </c>
      <c r="D515" s="372" t="s">
        <v>1146</v>
      </c>
    </row>
    <row r="516" spans="1:4" s="372" customFormat="1">
      <c r="A516" s="372" t="s">
        <v>1361</v>
      </c>
      <c r="B516" s="372" t="s">
        <v>1362</v>
      </c>
      <c r="C516" s="373" t="s">
        <v>1145</v>
      </c>
      <c r="D516" s="372" t="s">
        <v>1146</v>
      </c>
    </row>
    <row r="517" spans="1:4" s="372" customFormat="1">
      <c r="A517" s="372" t="s">
        <v>1363</v>
      </c>
      <c r="B517" s="372" t="s">
        <v>1364</v>
      </c>
      <c r="C517" s="373" t="s">
        <v>1145</v>
      </c>
      <c r="D517" s="372" t="s">
        <v>1146</v>
      </c>
    </row>
    <row r="518" spans="1:4" s="372" customFormat="1">
      <c r="A518" s="372" t="s">
        <v>1365</v>
      </c>
      <c r="B518" s="372" t="s">
        <v>1366</v>
      </c>
      <c r="C518" s="373" t="s">
        <v>1145</v>
      </c>
      <c r="D518" s="372" t="s">
        <v>1146</v>
      </c>
    </row>
    <row r="519" spans="1:4" s="372" customFormat="1">
      <c r="A519" s="372" t="s">
        <v>1408</v>
      </c>
      <c r="B519" s="372" t="s">
        <v>1409</v>
      </c>
      <c r="C519" s="373" t="s">
        <v>1145</v>
      </c>
      <c r="D519" s="372" t="s">
        <v>1146</v>
      </c>
    </row>
    <row r="520" spans="1:4" s="372" customFormat="1">
      <c r="A520" s="372" t="s">
        <v>1367</v>
      </c>
      <c r="B520" s="372" t="s">
        <v>1368</v>
      </c>
      <c r="C520" s="373" t="s">
        <v>1140</v>
      </c>
      <c r="D520" s="372" t="s">
        <v>1162</v>
      </c>
    </row>
    <row r="521" spans="1:4" s="372" customFormat="1">
      <c r="A521" s="372" t="s">
        <v>1369</v>
      </c>
      <c r="B521" s="372" t="s">
        <v>1602</v>
      </c>
      <c r="C521" s="373" t="s">
        <v>1140</v>
      </c>
      <c r="D521" s="372" t="s">
        <v>984</v>
      </c>
    </row>
    <row r="522" spans="1:4" s="372" customFormat="1">
      <c r="A522" s="372" t="s">
        <v>1370</v>
      </c>
      <c r="B522" s="372" t="s">
        <v>1371</v>
      </c>
      <c r="C522" s="373" t="s">
        <v>1140</v>
      </c>
      <c r="D522" s="372" t="s">
        <v>363</v>
      </c>
    </row>
    <row r="523" spans="1:4" s="372" customFormat="1">
      <c r="A523" s="372" t="s">
        <v>1372</v>
      </c>
      <c r="B523" s="372" t="s">
        <v>1373</v>
      </c>
      <c r="C523" s="373" t="s">
        <v>1140</v>
      </c>
      <c r="D523" s="372" t="s">
        <v>363</v>
      </c>
    </row>
    <row r="524" spans="1:4" s="372" customFormat="1">
      <c r="A524" s="372" t="s">
        <v>781</v>
      </c>
      <c r="B524" s="372" t="s">
        <v>782</v>
      </c>
      <c r="C524" s="373" t="s">
        <v>1140</v>
      </c>
      <c r="D524" s="372" t="s">
        <v>1162</v>
      </c>
    </row>
    <row r="525" spans="1:4" s="372" customFormat="1">
      <c r="A525" s="372" t="s">
        <v>1510</v>
      </c>
      <c r="B525" s="372" t="s">
        <v>1511</v>
      </c>
      <c r="C525" s="373" t="s">
        <v>1145</v>
      </c>
      <c r="D525" s="372" t="s">
        <v>1146</v>
      </c>
    </row>
    <row r="526" spans="1:4" s="372" customFormat="1">
      <c r="A526" s="372" t="s">
        <v>1512</v>
      </c>
      <c r="B526" s="372" t="s">
        <v>1513</v>
      </c>
      <c r="C526" s="373" t="s">
        <v>1145</v>
      </c>
      <c r="D526" s="372" t="s">
        <v>1146</v>
      </c>
    </row>
    <row r="527" spans="1:4" s="372" customFormat="1">
      <c r="A527" s="372" t="s">
        <v>783</v>
      </c>
      <c r="B527" s="372" t="s">
        <v>784</v>
      </c>
      <c r="C527" s="373" t="s">
        <v>1145</v>
      </c>
      <c r="D527" s="372" t="s">
        <v>1146</v>
      </c>
    </row>
    <row r="528" spans="1:4" s="372" customFormat="1">
      <c r="A528" s="372" t="s">
        <v>785</v>
      </c>
      <c r="B528" s="372" t="s">
        <v>786</v>
      </c>
      <c r="C528" s="373" t="s">
        <v>1145</v>
      </c>
      <c r="D528" s="372" t="s">
        <v>1146</v>
      </c>
    </row>
    <row r="529" spans="1:4" s="372" customFormat="1">
      <c r="A529" s="372" t="s">
        <v>787</v>
      </c>
      <c r="B529" s="372" t="s">
        <v>788</v>
      </c>
      <c r="C529" s="373" t="s">
        <v>1145</v>
      </c>
      <c r="D529" s="372" t="s">
        <v>1146</v>
      </c>
    </row>
    <row r="530" spans="1:4" s="372" customFormat="1">
      <c r="A530" s="372" t="s">
        <v>789</v>
      </c>
      <c r="B530" s="372" t="s">
        <v>218</v>
      </c>
      <c r="C530" s="373" t="s">
        <v>1140</v>
      </c>
      <c r="D530" s="372" t="s">
        <v>984</v>
      </c>
    </row>
    <row r="531" spans="1:4" s="372" customFormat="1">
      <c r="A531" s="372" t="s">
        <v>219</v>
      </c>
      <c r="B531" s="372" t="s">
        <v>220</v>
      </c>
      <c r="C531" s="373" t="s">
        <v>1140</v>
      </c>
      <c r="D531" s="372" t="s">
        <v>984</v>
      </c>
    </row>
    <row r="532" spans="1:4" s="372" customFormat="1">
      <c r="A532" s="372" t="s">
        <v>221</v>
      </c>
      <c r="B532" s="372" t="s">
        <v>222</v>
      </c>
      <c r="C532" s="373" t="s">
        <v>1145</v>
      </c>
      <c r="D532" s="372" t="s">
        <v>1583</v>
      </c>
    </row>
    <row r="533" spans="1:4" s="372" customFormat="1">
      <c r="A533" s="372" t="s">
        <v>223</v>
      </c>
      <c r="B533" s="372" t="s">
        <v>224</v>
      </c>
      <c r="C533" s="373" t="s">
        <v>1140</v>
      </c>
      <c r="D533" s="372" t="s">
        <v>984</v>
      </c>
    </row>
    <row r="534" spans="1:4" s="372" customFormat="1">
      <c r="A534" s="372" t="s">
        <v>225</v>
      </c>
      <c r="B534" s="372" t="s">
        <v>1514</v>
      </c>
      <c r="C534" s="373" t="s">
        <v>1140</v>
      </c>
      <c r="D534" s="372" t="s">
        <v>363</v>
      </c>
    </row>
    <row r="535" spans="1:4" s="372" customFormat="1">
      <c r="A535" s="372" t="s">
        <v>226</v>
      </c>
      <c r="B535" s="372" t="s">
        <v>227</v>
      </c>
      <c r="C535" s="373" t="s">
        <v>1145</v>
      </c>
      <c r="D535" s="372" t="s">
        <v>1146</v>
      </c>
    </row>
    <row r="536" spans="1:4" s="372" customFormat="1">
      <c r="A536" s="372" t="s">
        <v>228</v>
      </c>
      <c r="B536" s="372" t="s">
        <v>229</v>
      </c>
      <c r="C536" s="373" t="s">
        <v>1140</v>
      </c>
      <c r="D536" s="372" t="s">
        <v>984</v>
      </c>
    </row>
    <row r="537" spans="1:4" s="372" customFormat="1">
      <c r="A537" s="372" t="s">
        <v>1515</v>
      </c>
      <c r="B537" s="372" t="s">
        <v>1516</v>
      </c>
      <c r="C537" s="373" t="s">
        <v>1145</v>
      </c>
      <c r="D537" s="372" t="s">
        <v>983</v>
      </c>
    </row>
    <row r="538" spans="1:4" s="372" customFormat="1">
      <c r="A538" s="372" t="s">
        <v>389</v>
      </c>
      <c r="B538" s="372" t="s">
        <v>390</v>
      </c>
      <c r="C538" s="373" t="s">
        <v>1145</v>
      </c>
      <c r="D538" s="372" t="s">
        <v>983</v>
      </c>
    </row>
    <row r="539" spans="1:4" s="372" customFormat="1">
      <c r="A539" s="372" t="s">
        <v>230</v>
      </c>
      <c r="B539" s="372" t="s">
        <v>231</v>
      </c>
      <c r="C539" s="373" t="s">
        <v>1145</v>
      </c>
      <c r="D539" s="372" t="s">
        <v>983</v>
      </c>
    </row>
    <row r="540" spans="1:4" s="372" customFormat="1">
      <c r="A540" s="372" t="s">
        <v>232</v>
      </c>
      <c r="B540" s="372" t="s">
        <v>233</v>
      </c>
      <c r="C540" s="373" t="s">
        <v>1145</v>
      </c>
      <c r="D540" s="372" t="s">
        <v>983</v>
      </c>
    </row>
    <row r="541" spans="1:4" s="372" customFormat="1">
      <c r="A541" s="372" t="s">
        <v>1517</v>
      </c>
      <c r="B541" s="372" t="s">
        <v>1518</v>
      </c>
      <c r="C541" s="373" t="s">
        <v>1145</v>
      </c>
      <c r="D541" s="372" t="s">
        <v>983</v>
      </c>
    </row>
    <row r="542" spans="1:4" s="372" customFormat="1">
      <c r="A542" s="372" t="s">
        <v>234</v>
      </c>
      <c r="B542" s="372" t="s">
        <v>235</v>
      </c>
      <c r="C542" s="373" t="s">
        <v>1145</v>
      </c>
      <c r="D542" s="372" t="s">
        <v>983</v>
      </c>
    </row>
    <row r="543" spans="1:4" s="372" customFormat="1">
      <c r="A543" s="372" t="s">
        <v>236</v>
      </c>
      <c r="B543" s="372" t="s">
        <v>237</v>
      </c>
      <c r="C543" s="373" t="s">
        <v>1145</v>
      </c>
      <c r="D543" s="372" t="s">
        <v>1146</v>
      </c>
    </row>
    <row r="544" spans="1:4" s="372" customFormat="1">
      <c r="A544" s="372" t="s">
        <v>238</v>
      </c>
      <c r="B544" s="372" t="s">
        <v>1277</v>
      </c>
      <c r="C544" s="373" t="s">
        <v>1145</v>
      </c>
      <c r="D544" s="372" t="s">
        <v>1146</v>
      </c>
    </row>
    <row r="545" spans="1:4" s="372" customFormat="1">
      <c r="A545" s="372" t="s">
        <v>1278</v>
      </c>
      <c r="B545" s="372" t="s">
        <v>1279</v>
      </c>
      <c r="C545" s="373" t="s">
        <v>1145</v>
      </c>
      <c r="D545" s="372" t="s">
        <v>1146</v>
      </c>
    </row>
    <row r="546" spans="1:4" s="372" customFormat="1">
      <c r="A546" s="372" t="s">
        <v>1603</v>
      </c>
      <c r="B546" s="372" t="s">
        <v>1604</v>
      </c>
      <c r="C546" s="373" t="s">
        <v>1145</v>
      </c>
      <c r="D546" s="372" t="s">
        <v>1146</v>
      </c>
    </row>
    <row r="547" spans="1:4" s="372" customFormat="1">
      <c r="A547" s="372" t="s">
        <v>1280</v>
      </c>
      <c r="B547" s="372" t="s">
        <v>1281</v>
      </c>
      <c r="C547" s="373" t="s">
        <v>1145</v>
      </c>
      <c r="D547" s="372" t="s">
        <v>1146</v>
      </c>
    </row>
    <row r="548" spans="1:4" s="372" customFormat="1">
      <c r="A548" s="372" t="s">
        <v>1282</v>
      </c>
      <c r="B548" s="372" t="s">
        <v>1283</v>
      </c>
      <c r="C548" s="373" t="s">
        <v>1145</v>
      </c>
      <c r="D548" s="372" t="s">
        <v>1146</v>
      </c>
    </row>
    <row r="549" spans="1:4" s="372" customFormat="1">
      <c r="A549" s="372" t="s">
        <v>1284</v>
      </c>
      <c r="B549" s="372" t="s">
        <v>1285</v>
      </c>
      <c r="C549" s="373" t="s">
        <v>1140</v>
      </c>
      <c r="D549" s="372" t="s">
        <v>363</v>
      </c>
    </row>
    <row r="550" spans="1:4" s="372" customFormat="1">
      <c r="A550" s="372" t="s">
        <v>1286</v>
      </c>
      <c r="B550" s="372" t="s">
        <v>1287</v>
      </c>
      <c r="C550" s="373" t="s">
        <v>1140</v>
      </c>
      <c r="D550" s="372" t="s">
        <v>363</v>
      </c>
    </row>
    <row r="551" spans="1:4" s="372" customFormat="1">
      <c r="A551" s="372" t="s">
        <v>1605</v>
      </c>
      <c r="B551" s="372" t="s">
        <v>1606</v>
      </c>
      <c r="C551" s="373" t="s">
        <v>1140</v>
      </c>
      <c r="D551" s="372" t="s">
        <v>363</v>
      </c>
    </row>
    <row r="552" spans="1:4" s="372" customFormat="1">
      <c r="A552" s="372" t="s">
        <v>1607</v>
      </c>
      <c r="B552" s="372" t="s">
        <v>1608</v>
      </c>
      <c r="C552" s="373" t="s">
        <v>1140</v>
      </c>
      <c r="D552" s="372" t="s">
        <v>363</v>
      </c>
    </row>
    <row r="553" spans="1:4" s="372" customFormat="1">
      <c r="A553" s="372" t="s">
        <v>1288</v>
      </c>
      <c r="B553" s="372" t="s">
        <v>1289</v>
      </c>
      <c r="C553" s="373" t="s">
        <v>1145</v>
      </c>
      <c r="D553" s="372" t="s">
        <v>984</v>
      </c>
    </row>
    <row r="554" spans="1:4" s="372" customFormat="1">
      <c r="A554" s="372" t="s">
        <v>1290</v>
      </c>
      <c r="B554" s="372" t="s">
        <v>1291</v>
      </c>
      <c r="C554" s="373" t="s">
        <v>1145</v>
      </c>
      <c r="D554" s="372" t="s">
        <v>984</v>
      </c>
    </row>
    <row r="555" spans="1:4" s="372" customFormat="1">
      <c r="A555" s="372" t="s">
        <v>1292</v>
      </c>
      <c r="B555" s="372" t="s">
        <v>1293</v>
      </c>
      <c r="C555" s="373" t="s">
        <v>1140</v>
      </c>
      <c r="D555" s="372" t="s">
        <v>1162</v>
      </c>
    </row>
    <row r="556" spans="1:4" s="372" customFormat="1">
      <c r="A556" s="372" t="s">
        <v>1294</v>
      </c>
      <c r="B556" s="372" t="s">
        <v>32</v>
      </c>
      <c r="C556" s="373" t="s">
        <v>1145</v>
      </c>
      <c r="D556" s="372" t="s">
        <v>984</v>
      </c>
    </row>
    <row r="557" spans="1:4" s="372" customFormat="1">
      <c r="A557" s="372" t="s">
        <v>1295</v>
      </c>
      <c r="B557" s="372" t="s">
        <v>1296</v>
      </c>
      <c r="C557" s="373" t="s">
        <v>1140</v>
      </c>
      <c r="D557" s="372" t="s">
        <v>363</v>
      </c>
    </row>
    <row r="558" spans="1:4" s="372" customFormat="1">
      <c r="A558" s="372" t="s">
        <v>1433</v>
      </c>
      <c r="B558" s="372" t="s">
        <v>1434</v>
      </c>
      <c r="C558" s="373" t="s">
        <v>1140</v>
      </c>
      <c r="D558" s="372" t="s">
        <v>363</v>
      </c>
    </row>
    <row r="559" spans="1:4" s="372" customFormat="1">
      <c r="A559" s="372" t="s">
        <v>1519</v>
      </c>
      <c r="B559" s="372" t="s">
        <v>1520</v>
      </c>
      <c r="C559" s="373" t="s">
        <v>1140</v>
      </c>
      <c r="D559" s="372" t="s">
        <v>984</v>
      </c>
    </row>
    <row r="560" spans="1:4" s="372" customFormat="1">
      <c r="A560" s="372" t="s">
        <v>1297</v>
      </c>
      <c r="B560" s="372" t="s">
        <v>1298</v>
      </c>
      <c r="C560" s="373" t="s">
        <v>1140</v>
      </c>
      <c r="D560" s="372" t="s">
        <v>984</v>
      </c>
    </row>
    <row r="561" spans="1:4" s="372" customFormat="1">
      <c r="A561" s="372" t="s">
        <v>1299</v>
      </c>
      <c r="B561" s="372" t="s">
        <v>1300</v>
      </c>
      <c r="C561" s="373" t="s">
        <v>1140</v>
      </c>
      <c r="D561" s="372" t="s">
        <v>363</v>
      </c>
    </row>
    <row r="562" spans="1:4" s="372" customFormat="1">
      <c r="A562" s="372" t="s">
        <v>1301</v>
      </c>
      <c r="B562" s="372" t="s">
        <v>33</v>
      </c>
      <c r="C562" s="373" t="s">
        <v>1140</v>
      </c>
      <c r="D562" s="372" t="s">
        <v>984</v>
      </c>
    </row>
    <row r="563" spans="1:4" s="372" customFormat="1">
      <c r="A563" s="372" t="s">
        <v>1302</v>
      </c>
      <c r="B563" s="372" t="s">
        <v>1303</v>
      </c>
      <c r="C563" s="373" t="s">
        <v>1140</v>
      </c>
      <c r="D563" s="372" t="s">
        <v>984</v>
      </c>
    </row>
    <row r="564" spans="1:4" s="372" customFormat="1">
      <c r="A564" s="372" t="s">
        <v>1304</v>
      </c>
      <c r="B564" s="372" t="s">
        <v>34</v>
      </c>
      <c r="C564" s="373" t="s">
        <v>1140</v>
      </c>
      <c r="D564" s="372" t="s">
        <v>984</v>
      </c>
    </row>
    <row r="565" spans="1:4" s="372" customFormat="1">
      <c r="A565" s="372" t="s">
        <v>1609</v>
      </c>
      <c r="B565" s="372" t="s">
        <v>1305</v>
      </c>
      <c r="C565" s="373" t="s">
        <v>1145</v>
      </c>
      <c r="D565" s="372" t="s">
        <v>1583</v>
      </c>
    </row>
    <row r="566" spans="1:4" s="372" customFormat="1">
      <c r="A566" s="372" t="s">
        <v>1306</v>
      </c>
      <c r="B566" s="372" t="s">
        <v>1307</v>
      </c>
      <c r="C566" s="373" t="s">
        <v>1140</v>
      </c>
      <c r="D566" s="372" t="s">
        <v>363</v>
      </c>
    </row>
    <row r="567" spans="1:4" s="372" customFormat="1">
      <c r="A567" s="372" t="s">
        <v>1045</v>
      </c>
      <c r="B567" s="372" t="s">
        <v>1046</v>
      </c>
      <c r="C567" s="373" t="s">
        <v>1145</v>
      </c>
      <c r="D567" s="372" t="s">
        <v>983</v>
      </c>
    </row>
    <row r="568" spans="1:4" s="372" customFormat="1">
      <c r="A568" s="372" t="s">
        <v>1047</v>
      </c>
      <c r="B568" s="372" t="s">
        <v>1048</v>
      </c>
      <c r="C568" s="373" t="s">
        <v>1145</v>
      </c>
      <c r="D568" s="372" t="s">
        <v>983</v>
      </c>
    </row>
    <row r="569" spans="1:4" s="372" customFormat="1">
      <c r="A569" s="372" t="s">
        <v>1049</v>
      </c>
      <c r="B569" s="372" t="s">
        <v>1050</v>
      </c>
      <c r="C569" s="373" t="s">
        <v>1145</v>
      </c>
      <c r="D569" s="372" t="s">
        <v>983</v>
      </c>
    </row>
    <row r="570" spans="1:4" s="372" customFormat="1">
      <c r="A570" s="372" t="s">
        <v>1051</v>
      </c>
      <c r="B570" s="372" t="s">
        <v>1052</v>
      </c>
      <c r="C570" s="373" t="s">
        <v>1145</v>
      </c>
      <c r="D570" s="372" t="s">
        <v>983</v>
      </c>
    </row>
    <row r="571" spans="1:4" s="372" customFormat="1">
      <c r="A571" s="372" t="s">
        <v>1053</v>
      </c>
      <c r="B571" s="372" t="s">
        <v>1054</v>
      </c>
      <c r="C571" s="373" t="s">
        <v>1140</v>
      </c>
      <c r="D571" s="372" t="s">
        <v>363</v>
      </c>
    </row>
    <row r="572" spans="1:4" s="372" customFormat="1">
      <c r="A572" s="372" t="s">
        <v>1055</v>
      </c>
      <c r="B572" s="372" t="s">
        <v>1056</v>
      </c>
      <c r="C572" s="373" t="s">
        <v>1140</v>
      </c>
      <c r="D572" s="372" t="s">
        <v>363</v>
      </c>
    </row>
    <row r="573" spans="1:4" s="372" customFormat="1">
      <c r="A573" s="372" t="s">
        <v>1057</v>
      </c>
      <c r="B573" s="372" t="s">
        <v>1058</v>
      </c>
      <c r="C573" s="373" t="s">
        <v>1145</v>
      </c>
      <c r="D573" s="372" t="s">
        <v>1146</v>
      </c>
    </row>
    <row r="574" spans="1:4" s="372" customFormat="1">
      <c r="A574" s="372" t="s">
        <v>1059</v>
      </c>
      <c r="B574" s="372" t="s">
        <v>1060</v>
      </c>
      <c r="C574" s="373" t="s">
        <v>1145</v>
      </c>
      <c r="D574" s="372" t="s">
        <v>1146</v>
      </c>
    </row>
    <row r="575" spans="1:4" s="372" customFormat="1">
      <c r="A575" s="372" t="s">
        <v>1061</v>
      </c>
      <c r="B575" s="372" t="s">
        <v>1062</v>
      </c>
      <c r="C575" s="373" t="s">
        <v>1140</v>
      </c>
      <c r="D575" s="372" t="s">
        <v>984</v>
      </c>
    </row>
    <row r="576" spans="1:4" s="372" customFormat="1">
      <c r="A576" s="372" t="s">
        <v>1063</v>
      </c>
      <c r="B576" s="372" t="s">
        <v>1064</v>
      </c>
      <c r="C576" s="373" t="s">
        <v>1140</v>
      </c>
      <c r="D576" s="372" t="s">
        <v>363</v>
      </c>
    </row>
    <row r="577" spans="1:4" s="372" customFormat="1">
      <c r="A577" s="372" t="s">
        <v>1065</v>
      </c>
      <c r="B577" s="372" t="s">
        <v>1066</v>
      </c>
      <c r="C577" s="373" t="s">
        <v>1140</v>
      </c>
      <c r="D577" s="372" t="s">
        <v>363</v>
      </c>
    </row>
    <row r="578" spans="1:4" s="372" customFormat="1">
      <c r="A578" s="372" t="s">
        <v>1067</v>
      </c>
      <c r="B578" s="372" t="s">
        <v>1435</v>
      </c>
      <c r="C578" s="373" t="s">
        <v>1140</v>
      </c>
      <c r="D578" s="372" t="s">
        <v>984</v>
      </c>
    </row>
    <row r="579" spans="1:4" s="372" customFormat="1">
      <c r="A579" s="372" t="s">
        <v>35</v>
      </c>
      <c r="B579" s="372" t="s">
        <v>35</v>
      </c>
      <c r="C579" s="373" t="s">
        <v>1140</v>
      </c>
      <c r="D579" s="372" t="s">
        <v>984</v>
      </c>
    </row>
    <row r="580" spans="1:4" s="372" customFormat="1">
      <c r="A580" s="372" t="s">
        <v>1068</v>
      </c>
      <c r="B580" s="372" t="s">
        <v>1436</v>
      </c>
      <c r="C580" s="373" t="s">
        <v>1140</v>
      </c>
      <c r="D580" s="372" t="s">
        <v>363</v>
      </c>
    </row>
    <row r="581" spans="1:4" s="372" customFormat="1">
      <c r="A581" s="372" t="s">
        <v>1069</v>
      </c>
      <c r="B581" s="372" t="s">
        <v>1437</v>
      </c>
      <c r="C581" s="373" t="s">
        <v>1140</v>
      </c>
      <c r="D581" s="372" t="s">
        <v>984</v>
      </c>
    </row>
    <row r="582" spans="1:4" s="372" customFormat="1">
      <c r="A582" s="372" t="s">
        <v>1070</v>
      </c>
      <c r="B582" s="372" t="s">
        <v>262</v>
      </c>
      <c r="C582" s="373" t="s">
        <v>1140</v>
      </c>
      <c r="D582" s="372" t="s">
        <v>984</v>
      </c>
    </row>
    <row r="583" spans="1:4" s="372" customFormat="1">
      <c r="A583" s="372" t="s">
        <v>1410</v>
      </c>
      <c r="B583" s="372" t="s">
        <v>1438</v>
      </c>
      <c r="C583" s="373" t="s">
        <v>1140</v>
      </c>
      <c r="D583" s="372" t="s">
        <v>363</v>
      </c>
    </row>
    <row r="584" spans="1:4" s="372" customFormat="1">
      <c r="A584" s="372" t="s">
        <v>263</v>
      </c>
      <c r="B584" s="372" t="s">
        <v>1439</v>
      </c>
      <c r="C584" s="373" t="s">
        <v>1140</v>
      </c>
      <c r="D584" s="372" t="s">
        <v>984</v>
      </c>
    </row>
    <row r="585" spans="1:4" s="372" customFormat="1">
      <c r="A585" s="372" t="s">
        <v>264</v>
      </c>
      <c r="B585" s="372" t="s">
        <v>265</v>
      </c>
      <c r="C585" s="373" t="s">
        <v>1140</v>
      </c>
      <c r="D585" s="372" t="s">
        <v>363</v>
      </c>
    </row>
    <row r="586" spans="1:4" s="372" customFormat="1">
      <c r="A586" s="372" t="s">
        <v>266</v>
      </c>
      <c r="B586" s="372" t="s">
        <v>267</v>
      </c>
      <c r="C586" s="373" t="s">
        <v>1145</v>
      </c>
      <c r="D586" s="372" t="s">
        <v>983</v>
      </c>
    </row>
    <row r="587" spans="1:4" s="372" customFormat="1">
      <c r="A587" s="372" t="s">
        <v>268</v>
      </c>
      <c r="B587" s="372" t="s">
        <v>269</v>
      </c>
      <c r="C587" s="373" t="s">
        <v>1145</v>
      </c>
      <c r="D587" s="372" t="s">
        <v>983</v>
      </c>
    </row>
    <row r="588" spans="1:4" s="372" customFormat="1">
      <c r="A588" s="372" t="s">
        <v>270</v>
      </c>
      <c r="B588" s="372" t="s">
        <v>271</v>
      </c>
      <c r="C588" s="373" t="s">
        <v>1145</v>
      </c>
      <c r="D588" s="372" t="s">
        <v>983</v>
      </c>
    </row>
    <row r="589" spans="1:4" s="372" customFormat="1">
      <c r="A589" s="372" t="s">
        <v>1008</v>
      </c>
      <c r="B589" s="372" t="s">
        <v>1009</v>
      </c>
      <c r="C589" s="373" t="s">
        <v>1140</v>
      </c>
      <c r="D589" s="372" t="s">
        <v>1162</v>
      </c>
    </row>
    <row r="590" spans="1:4" s="372" customFormat="1">
      <c r="A590" s="372" t="s">
        <v>1010</v>
      </c>
      <c r="B590" s="372" t="s">
        <v>1011</v>
      </c>
      <c r="C590" s="373" t="s">
        <v>1140</v>
      </c>
      <c r="D590" s="372" t="s">
        <v>363</v>
      </c>
    </row>
    <row r="591" spans="1:4" s="372" customFormat="1">
      <c r="A591" s="372" t="s">
        <v>1012</v>
      </c>
      <c r="B591" s="372" t="s">
        <v>1187</v>
      </c>
      <c r="C591" s="373" t="s">
        <v>1140</v>
      </c>
      <c r="D591" s="372" t="s">
        <v>1162</v>
      </c>
    </row>
    <row r="592" spans="1:4" s="372" customFormat="1">
      <c r="A592" s="372" t="s">
        <v>1188</v>
      </c>
      <c r="B592" s="372" t="s">
        <v>1189</v>
      </c>
      <c r="C592" s="373" t="s">
        <v>1140</v>
      </c>
      <c r="D592" s="372" t="s">
        <v>363</v>
      </c>
    </row>
    <row r="593" spans="1:4" s="372" customFormat="1">
      <c r="A593" s="372" t="s">
        <v>1190</v>
      </c>
      <c r="B593" s="372" t="s">
        <v>1191</v>
      </c>
      <c r="C593" s="373" t="s">
        <v>1140</v>
      </c>
      <c r="D593" s="372" t="s">
        <v>363</v>
      </c>
    </row>
    <row r="594" spans="1:4" s="372" customFormat="1">
      <c r="A594" s="372" t="s">
        <v>1192</v>
      </c>
      <c r="B594" s="372" t="s">
        <v>1193</v>
      </c>
      <c r="C594" s="373" t="s">
        <v>1140</v>
      </c>
      <c r="D594" s="372" t="s">
        <v>1162</v>
      </c>
    </row>
    <row r="595" spans="1:4" s="372" customFormat="1">
      <c r="A595" s="372" t="s">
        <v>1194</v>
      </c>
      <c r="B595" s="372" t="s">
        <v>1195</v>
      </c>
      <c r="C595" s="373" t="s">
        <v>1140</v>
      </c>
      <c r="D595" s="372" t="s">
        <v>363</v>
      </c>
    </row>
    <row r="596" spans="1:4" s="372" customFormat="1">
      <c r="A596" s="372" t="s">
        <v>5</v>
      </c>
      <c r="B596" s="372" t="s">
        <v>6</v>
      </c>
      <c r="C596" s="373" t="s">
        <v>1140</v>
      </c>
      <c r="D596" s="372" t="s">
        <v>363</v>
      </c>
    </row>
    <row r="597" spans="1:4" s="372" customFormat="1">
      <c r="A597" s="372" t="s">
        <v>1610</v>
      </c>
      <c r="B597" s="372" t="s">
        <v>1611</v>
      </c>
      <c r="C597" s="373" t="s">
        <v>1140</v>
      </c>
      <c r="D597" s="372" t="s">
        <v>363</v>
      </c>
    </row>
    <row r="598" spans="1:4" s="372" customFormat="1">
      <c r="A598" s="372" t="s">
        <v>7</v>
      </c>
      <c r="B598" s="372" t="s">
        <v>272</v>
      </c>
      <c r="C598" s="373" t="s">
        <v>1140</v>
      </c>
      <c r="D598" s="372" t="s">
        <v>984</v>
      </c>
    </row>
    <row r="599" spans="1:4" s="372" customFormat="1">
      <c r="A599" s="372" t="s">
        <v>273</v>
      </c>
      <c r="B599" s="372" t="s">
        <v>274</v>
      </c>
      <c r="C599" s="373" t="s">
        <v>1140</v>
      </c>
      <c r="D599" s="372" t="s">
        <v>984</v>
      </c>
    </row>
    <row r="600" spans="1:4" s="372" customFormat="1">
      <c r="A600" s="372" t="s">
        <v>275</v>
      </c>
      <c r="B600" s="372" t="s">
        <v>276</v>
      </c>
      <c r="C600" s="373" t="s">
        <v>1140</v>
      </c>
      <c r="D600" s="372" t="s">
        <v>984</v>
      </c>
    </row>
    <row r="601" spans="1:4" s="372" customFormat="1">
      <c r="A601" s="372" t="s">
        <v>277</v>
      </c>
      <c r="B601" s="372" t="s">
        <v>278</v>
      </c>
      <c r="C601" s="373" t="s">
        <v>1145</v>
      </c>
      <c r="D601" s="372" t="s">
        <v>983</v>
      </c>
    </row>
    <row r="602" spans="1:4" s="372" customFormat="1">
      <c r="A602" s="372" t="s">
        <v>279</v>
      </c>
      <c r="B602" s="372" t="s">
        <v>280</v>
      </c>
      <c r="C602" s="373" t="s">
        <v>1140</v>
      </c>
      <c r="D602" s="372" t="s">
        <v>363</v>
      </c>
    </row>
    <row r="603" spans="1:4" s="372" customFormat="1">
      <c r="A603" s="372" t="s">
        <v>281</v>
      </c>
      <c r="B603" s="372" t="s">
        <v>282</v>
      </c>
      <c r="C603" s="373" t="s">
        <v>1140</v>
      </c>
      <c r="D603" s="372" t="s">
        <v>984</v>
      </c>
    </row>
    <row r="604" spans="1:4" s="372" customFormat="1">
      <c r="A604" s="372" t="s">
        <v>283</v>
      </c>
      <c r="B604" s="372" t="s">
        <v>284</v>
      </c>
      <c r="C604" s="373" t="s">
        <v>1140</v>
      </c>
      <c r="D604" s="372" t="s">
        <v>363</v>
      </c>
    </row>
    <row r="605" spans="1:4" s="372" customFormat="1">
      <c r="A605" s="372" t="s">
        <v>1411</v>
      </c>
      <c r="B605" s="372" t="s">
        <v>1412</v>
      </c>
      <c r="C605" s="373" t="s">
        <v>1145</v>
      </c>
      <c r="D605" s="372" t="s">
        <v>983</v>
      </c>
    </row>
    <row r="606" spans="1:4" s="372" customFormat="1">
      <c r="A606" s="372" t="s">
        <v>285</v>
      </c>
      <c r="B606" s="372" t="s">
        <v>286</v>
      </c>
      <c r="C606" s="373" t="s">
        <v>1145</v>
      </c>
      <c r="D606" s="372" t="s">
        <v>1583</v>
      </c>
    </row>
    <row r="607" spans="1:4" s="372" customFormat="1">
      <c r="A607" s="372" t="s">
        <v>287</v>
      </c>
      <c r="B607" s="372" t="s">
        <v>288</v>
      </c>
      <c r="C607" s="373" t="s">
        <v>1140</v>
      </c>
      <c r="D607" s="372" t="s">
        <v>984</v>
      </c>
    </row>
    <row r="608" spans="1:4" s="372" customFormat="1">
      <c r="A608" s="372" t="s">
        <v>289</v>
      </c>
      <c r="B608" s="372" t="s">
        <v>290</v>
      </c>
      <c r="C608" s="373" t="s">
        <v>1140</v>
      </c>
      <c r="D608" s="372" t="s">
        <v>984</v>
      </c>
    </row>
    <row r="609" spans="1:4" s="372" customFormat="1">
      <c r="A609" s="372" t="s">
        <v>291</v>
      </c>
      <c r="B609" s="372" t="s">
        <v>292</v>
      </c>
      <c r="C609" s="373" t="s">
        <v>1140</v>
      </c>
      <c r="D609" s="372" t="s">
        <v>1162</v>
      </c>
    </row>
    <row r="610" spans="1:4" s="372" customFormat="1">
      <c r="A610" s="372" t="s">
        <v>1071</v>
      </c>
      <c r="B610" s="372" t="s">
        <v>1071</v>
      </c>
      <c r="C610" s="373" t="s">
        <v>1145</v>
      </c>
      <c r="D610" s="372" t="s">
        <v>1146</v>
      </c>
    </row>
    <row r="611" spans="1:4" s="372" customFormat="1">
      <c r="A611" s="372" t="s">
        <v>293</v>
      </c>
      <c r="B611" s="372" t="s">
        <v>294</v>
      </c>
      <c r="C611" s="373" t="s">
        <v>1140</v>
      </c>
      <c r="D611" s="372" t="s">
        <v>984</v>
      </c>
    </row>
    <row r="612" spans="1:4" s="372" customFormat="1">
      <c r="A612" s="372" t="s">
        <v>295</v>
      </c>
      <c r="B612" s="372" t="s">
        <v>296</v>
      </c>
      <c r="C612" s="373" t="s">
        <v>1140</v>
      </c>
      <c r="D612" s="372" t="s">
        <v>984</v>
      </c>
    </row>
    <row r="613" spans="1:4" s="372" customFormat="1">
      <c r="A613" s="372" t="s">
        <v>297</v>
      </c>
      <c r="B613" s="372" t="s">
        <v>298</v>
      </c>
      <c r="C613" s="373" t="s">
        <v>1140</v>
      </c>
      <c r="D613" s="372" t="s">
        <v>984</v>
      </c>
    </row>
    <row r="614" spans="1:4" s="372" customFormat="1">
      <c r="A614" s="372" t="s">
        <v>299</v>
      </c>
      <c r="B614" s="372" t="s">
        <v>300</v>
      </c>
      <c r="C614" s="373" t="s">
        <v>1140</v>
      </c>
      <c r="D614" s="372" t="s">
        <v>363</v>
      </c>
    </row>
    <row r="615" spans="1:4" s="372" customFormat="1">
      <c r="A615" s="372" t="s">
        <v>301</v>
      </c>
      <c r="B615" s="372" t="s">
        <v>302</v>
      </c>
      <c r="C615" s="373" t="s">
        <v>1140</v>
      </c>
      <c r="D615" s="372" t="s">
        <v>363</v>
      </c>
    </row>
    <row r="616" spans="1:4" s="372" customFormat="1">
      <c r="A616" s="372" t="s">
        <v>303</v>
      </c>
      <c r="B616" s="372" t="e">
        <v>#N/A</v>
      </c>
      <c r="C616" s="373" t="s">
        <v>1140</v>
      </c>
      <c r="D616" s="372" t="s">
        <v>363</v>
      </c>
    </row>
    <row r="617" spans="1:4" s="372" customFormat="1">
      <c r="A617" s="372" t="s">
        <v>304</v>
      </c>
      <c r="B617" s="372" t="s">
        <v>36</v>
      </c>
      <c r="C617" s="373" t="s">
        <v>1140</v>
      </c>
      <c r="D617" s="372" t="s">
        <v>363</v>
      </c>
    </row>
    <row r="618" spans="1:4" s="372" customFormat="1">
      <c r="A618" s="372" t="s">
        <v>305</v>
      </c>
      <c r="B618" s="372" t="s">
        <v>306</v>
      </c>
      <c r="C618" s="373" t="s">
        <v>1140</v>
      </c>
      <c r="D618" s="372" t="s">
        <v>363</v>
      </c>
    </row>
    <row r="619" spans="1:4" s="372" customFormat="1">
      <c r="A619" s="372" t="s">
        <v>307</v>
      </c>
      <c r="B619" s="372" t="s">
        <v>308</v>
      </c>
      <c r="C619" s="373" t="s">
        <v>1140</v>
      </c>
      <c r="D619" s="372" t="s">
        <v>363</v>
      </c>
    </row>
    <row r="620" spans="1:4" s="372" customFormat="1">
      <c r="A620" s="372" t="s">
        <v>309</v>
      </c>
      <c r="B620" s="372" t="s">
        <v>1440</v>
      </c>
      <c r="C620" s="373" t="s">
        <v>1140</v>
      </c>
      <c r="D620" s="372" t="s">
        <v>363</v>
      </c>
    </row>
    <row r="621" spans="1:4" s="372" customFormat="1">
      <c r="A621" s="372" t="s">
        <v>310</v>
      </c>
      <c r="B621" s="372" t="s">
        <v>311</v>
      </c>
      <c r="C621" s="373" t="s">
        <v>1140</v>
      </c>
      <c r="D621" s="372" t="s">
        <v>363</v>
      </c>
    </row>
    <row r="622" spans="1:4" s="372" customFormat="1">
      <c r="A622" s="372" t="s">
        <v>312</v>
      </c>
      <c r="B622" s="372" t="s">
        <v>313</v>
      </c>
      <c r="C622" s="373" t="s">
        <v>1140</v>
      </c>
      <c r="D622" s="372" t="s">
        <v>1162</v>
      </c>
    </row>
    <row r="623" spans="1:4" s="372" customFormat="1">
      <c r="A623" s="372" t="s">
        <v>314</v>
      </c>
      <c r="B623" s="372" t="s">
        <v>315</v>
      </c>
      <c r="C623" s="373" t="s">
        <v>1140</v>
      </c>
      <c r="D623" s="372" t="s">
        <v>1162</v>
      </c>
    </row>
    <row r="624" spans="1:4" s="372" customFormat="1">
      <c r="A624" s="372" t="s">
        <v>316</v>
      </c>
      <c r="B624" s="372" t="s">
        <v>317</v>
      </c>
      <c r="C624" s="373" t="s">
        <v>1140</v>
      </c>
      <c r="D624" s="372" t="s">
        <v>1162</v>
      </c>
    </row>
    <row r="625" spans="1:4" s="372" customFormat="1">
      <c r="A625" s="372" t="s">
        <v>318</v>
      </c>
      <c r="B625" s="372" t="s">
        <v>887</v>
      </c>
      <c r="C625" s="373" t="s">
        <v>1140</v>
      </c>
      <c r="D625" s="372" t="s">
        <v>363</v>
      </c>
    </row>
    <row r="626" spans="1:4" s="372" customFormat="1">
      <c r="A626" s="372" t="s">
        <v>888</v>
      </c>
      <c r="B626" s="372" t="s">
        <v>889</v>
      </c>
      <c r="C626" s="373" t="s">
        <v>1140</v>
      </c>
      <c r="D626" s="372" t="s">
        <v>984</v>
      </c>
    </row>
    <row r="627" spans="1:4" s="372" customFormat="1">
      <c r="A627" s="372" t="s">
        <v>890</v>
      </c>
      <c r="B627" s="372" t="s">
        <v>891</v>
      </c>
      <c r="C627" s="373" t="s">
        <v>1140</v>
      </c>
      <c r="D627" s="372" t="s">
        <v>984</v>
      </c>
    </row>
    <row r="628" spans="1:4" s="372" customFormat="1">
      <c r="A628" s="372" t="s">
        <v>892</v>
      </c>
      <c r="B628" s="372" t="s">
        <v>893</v>
      </c>
      <c r="C628" s="373" t="s">
        <v>1140</v>
      </c>
      <c r="D628" s="372" t="s">
        <v>984</v>
      </c>
    </row>
    <row r="629" spans="1:4" s="372" customFormat="1">
      <c r="A629" s="372" t="s">
        <v>1413</v>
      </c>
      <c r="B629" s="372" t="s">
        <v>1414</v>
      </c>
      <c r="C629" s="373" t="s">
        <v>1140</v>
      </c>
      <c r="D629" s="372" t="s">
        <v>1162</v>
      </c>
    </row>
    <row r="630" spans="1:4" s="372" customFormat="1">
      <c r="A630" s="372" t="s">
        <v>894</v>
      </c>
      <c r="B630" s="372" t="s">
        <v>895</v>
      </c>
      <c r="C630" s="373" t="s">
        <v>1140</v>
      </c>
      <c r="D630" s="372" t="s">
        <v>1162</v>
      </c>
    </row>
    <row r="631" spans="1:4" s="372" customFormat="1">
      <c r="A631" s="372" t="s">
        <v>896</v>
      </c>
      <c r="B631" s="372" t="s">
        <v>897</v>
      </c>
      <c r="C631" s="373" t="s">
        <v>1140</v>
      </c>
      <c r="D631" s="372" t="s">
        <v>1162</v>
      </c>
    </row>
    <row r="632" spans="1:4" s="372" customFormat="1">
      <c r="A632" s="372" t="s">
        <v>898</v>
      </c>
      <c r="B632" s="372" t="s">
        <v>899</v>
      </c>
      <c r="C632" s="373" t="s">
        <v>1140</v>
      </c>
      <c r="D632" s="372" t="s">
        <v>1162</v>
      </c>
    </row>
    <row r="633" spans="1:4" s="372" customFormat="1">
      <c r="A633" s="372" t="s">
        <v>900</v>
      </c>
      <c r="B633" s="372" t="s">
        <v>901</v>
      </c>
      <c r="C633" s="373" t="s">
        <v>1140</v>
      </c>
      <c r="D633" s="372" t="s">
        <v>984</v>
      </c>
    </row>
    <row r="634" spans="1:4" s="372" customFormat="1">
      <c r="A634" s="372" t="s">
        <v>1422</v>
      </c>
      <c r="B634" s="372" t="s">
        <v>1521</v>
      </c>
      <c r="C634" s="373" t="s">
        <v>1140</v>
      </c>
      <c r="D634" s="372" t="s">
        <v>984</v>
      </c>
    </row>
    <row r="635" spans="1:4" s="372" customFormat="1">
      <c r="A635" s="372" t="s">
        <v>902</v>
      </c>
      <c r="B635" s="372" t="s">
        <v>412</v>
      </c>
      <c r="C635" s="373" t="s">
        <v>1140</v>
      </c>
      <c r="D635" s="372" t="s">
        <v>984</v>
      </c>
    </row>
    <row r="636" spans="1:4" s="372" customFormat="1">
      <c r="A636" s="372" t="s">
        <v>37</v>
      </c>
      <c r="B636" s="372" t="s">
        <v>38</v>
      </c>
      <c r="C636" s="373" t="s">
        <v>1145</v>
      </c>
      <c r="D636" s="372" t="s">
        <v>1146</v>
      </c>
    </row>
    <row r="637" spans="1:4" s="372" customFormat="1">
      <c r="A637" s="372" t="s">
        <v>39</v>
      </c>
      <c r="B637" s="372" t="s">
        <v>40</v>
      </c>
      <c r="C637" s="373" t="s">
        <v>1145</v>
      </c>
      <c r="D637" s="372" t="s">
        <v>1146</v>
      </c>
    </row>
    <row r="638" spans="1:4" s="372" customFormat="1">
      <c r="A638" s="372" t="s">
        <v>41</v>
      </c>
      <c r="B638" s="372" t="s">
        <v>41</v>
      </c>
      <c r="C638" s="373" t="s">
        <v>1145</v>
      </c>
      <c r="D638" s="372" t="s">
        <v>1146</v>
      </c>
    </row>
    <row r="639" spans="1:4" s="372" customFormat="1">
      <c r="A639" s="372" t="s">
        <v>413</v>
      </c>
      <c r="B639" s="372" t="s">
        <v>42</v>
      </c>
      <c r="C639" s="373" t="s">
        <v>1145</v>
      </c>
      <c r="D639" s="372" t="s">
        <v>1146</v>
      </c>
    </row>
    <row r="640" spans="1:4" s="372" customFormat="1">
      <c r="A640" s="372" t="s">
        <v>1441</v>
      </c>
      <c r="B640" s="372" t="s">
        <v>1442</v>
      </c>
      <c r="C640" s="373" t="s">
        <v>1140</v>
      </c>
      <c r="D640" s="372" t="s">
        <v>363</v>
      </c>
    </row>
    <row r="641" spans="1:4" s="372" customFormat="1">
      <c r="A641" s="372" t="s">
        <v>357</v>
      </c>
      <c r="B641" s="372" t="s">
        <v>358</v>
      </c>
      <c r="C641" s="373" t="s">
        <v>1145</v>
      </c>
      <c r="D641" s="372" t="s">
        <v>1146</v>
      </c>
    </row>
    <row r="642" spans="1:4" s="372" customFormat="1">
      <c r="A642" s="372" t="s">
        <v>359</v>
      </c>
      <c r="B642" s="372" t="s">
        <v>360</v>
      </c>
      <c r="C642" s="373" t="s">
        <v>1145</v>
      </c>
      <c r="D642" s="372" t="s">
        <v>1146</v>
      </c>
    </row>
    <row r="643" spans="1:4" s="372" customFormat="1">
      <c r="A643" s="372" t="s">
        <v>361</v>
      </c>
      <c r="B643" s="372" t="s">
        <v>362</v>
      </c>
      <c r="C643" s="373" t="s">
        <v>1145</v>
      </c>
      <c r="D643" s="372" t="s">
        <v>1146</v>
      </c>
    </row>
    <row r="644" spans="1:4" s="372" customFormat="1">
      <c r="A644" s="372" t="s">
        <v>1443</v>
      </c>
      <c r="B644" s="372" t="s">
        <v>1444</v>
      </c>
      <c r="C644" s="373" t="s">
        <v>1145</v>
      </c>
      <c r="D644" s="372" t="s">
        <v>983</v>
      </c>
    </row>
    <row r="645" spans="1:4" s="372" customFormat="1">
      <c r="A645" s="372" t="s">
        <v>940</v>
      </c>
      <c r="B645" s="372" t="s">
        <v>941</v>
      </c>
      <c r="C645" s="373" t="s">
        <v>1145</v>
      </c>
      <c r="D645" s="372" t="s">
        <v>983</v>
      </c>
    </row>
    <row r="646" spans="1:4" s="372" customFormat="1">
      <c r="A646" s="372" t="s">
        <v>942</v>
      </c>
      <c r="B646" s="372" t="s">
        <v>943</v>
      </c>
      <c r="C646" s="373" t="s">
        <v>1145</v>
      </c>
      <c r="D646" s="372" t="s">
        <v>983</v>
      </c>
    </row>
    <row r="647" spans="1:4" s="372" customFormat="1">
      <c r="A647" s="372" t="s">
        <v>944</v>
      </c>
      <c r="B647" s="372" t="s">
        <v>1445</v>
      </c>
      <c r="C647" s="373" t="s">
        <v>1145</v>
      </c>
      <c r="D647" s="372" t="s">
        <v>983</v>
      </c>
    </row>
    <row r="648" spans="1:4" s="372" customFormat="1">
      <c r="A648" s="372" t="s">
        <v>945</v>
      </c>
      <c r="B648" s="372" t="s">
        <v>946</v>
      </c>
      <c r="C648" s="373" t="s">
        <v>1145</v>
      </c>
      <c r="D648" s="372" t="s">
        <v>984</v>
      </c>
    </row>
    <row r="649" spans="1:4" s="372" customFormat="1">
      <c r="A649" s="372" t="s">
        <v>43</v>
      </c>
      <c r="B649" s="372" t="s">
        <v>44</v>
      </c>
      <c r="C649" s="373" t="s">
        <v>1145</v>
      </c>
      <c r="D649" s="372" t="s">
        <v>1146</v>
      </c>
    </row>
    <row r="650" spans="1:4" s="372" customFormat="1">
      <c r="A650" s="372" t="s">
        <v>391</v>
      </c>
      <c r="B650" s="372" t="s">
        <v>392</v>
      </c>
      <c r="C650" s="373" t="s">
        <v>1145</v>
      </c>
      <c r="D650" s="372" t="s">
        <v>1146</v>
      </c>
    </row>
    <row r="651" spans="1:4" s="372" customFormat="1">
      <c r="A651" s="372" t="s">
        <v>947</v>
      </c>
      <c r="B651" s="372" t="s">
        <v>948</v>
      </c>
      <c r="C651" s="373" t="s">
        <v>1145</v>
      </c>
      <c r="D651" s="372" t="s">
        <v>984</v>
      </c>
    </row>
    <row r="652" spans="1:4" s="372" customFormat="1">
      <c r="A652" s="372" t="s">
        <v>949</v>
      </c>
      <c r="B652" s="372" t="s">
        <v>950</v>
      </c>
      <c r="C652" s="373" t="s">
        <v>1145</v>
      </c>
      <c r="D652" s="372" t="s">
        <v>984</v>
      </c>
    </row>
    <row r="653" spans="1:4" s="372" customFormat="1">
      <c r="A653" s="372" t="s">
        <v>1612</v>
      </c>
      <c r="B653" s="372" t="s">
        <v>1613</v>
      </c>
      <c r="C653" s="373" t="s">
        <v>1145</v>
      </c>
      <c r="D653" s="372" t="s">
        <v>1146</v>
      </c>
    </row>
    <row r="654" spans="1:4" s="372" customFormat="1">
      <c r="A654" s="372" t="s">
        <v>951</v>
      </c>
      <c r="B654" s="372" t="s">
        <v>952</v>
      </c>
      <c r="C654" s="373" t="s">
        <v>1145</v>
      </c>
      <c r="D654" s="372" t="s">
        <v>1146</v>
      </c>
    </row>
    <row r="655" spans="1:4" s="372" customFormat="1">
      <c r="A655" s="372" t="s">
        <v>953</v>
      </c>
      <c r="B655" s="372" t="s">
        <v>954</v>
      </c>
      <c r="C655" s="373" t="s">
        <v>1140</v>
      </c>
      <c r="D655" s="372" t="s">
        <v>363</v>
      </c>
    </row>
    <row r="656" spans="1:4" s="372" customFormat="1">
      <c r="A656" s="372" t="s">
        <v>955</v>
      </c>
      <c r="B656" s="372" t="s">
        <v>956</v>
      </c>
      <c r="C656" s="373" t="s">
        <v>1140</v>
      </c>
      <c r="D656" s="372" t="s">
        <v>984</v>
      </c>
    </row>
    <row r="657" spans="1:4" s="372" customFormat="1">
      <c r="A657" s="372" t="s">
        <v>957</v>
      </c>
      <c r="B657" s="372" t="s">
        <v>958</v>
      </c>
      <c r="C657" s="373" t="s">
        <v>1140</v>
      </c>
      <c r="D657" s="372" t="s">
        <v>984</v>
      </c>
    </row>
    <row r="658" spans="1:4" s="372" customFormat="1">
      <c r="A658" s="372" t="s">
        <v>959</v>
      </c>
      <c r="B658" s="372" t="s">
        <v>959</v>
      </c>
      <c r="C658" s="373" t="s">
        <v>1140</v>
      </c>
      <c r="D658" s="372" t="s">
        <v>984</v>
      </c>
    </row>
    <row r="659" spans="1:4" s="372" customFormat="1">
      <c r="A659" s="372" t="s">
        <v>960</v>
      </c>
      <c r="B659" s="372" t="s">
        <v>961</v>
      </c>
      <c r="C659" s="373" t="s">
        <v>1140</v>
      </c>
      <c r="D659" s="372" t="s">
        <v>984</v>
      </c>
    </row>
    <row r="660" spans="1:4" s="372" customFormat="1">
      <c r="A660" s="372" t="s">
        <v>962</v>
      </c>
      <c r="B660" s="372" t="s">
        <v>963</v>
      </c>
      <c r="C660" s="373" t="s">
        <v>1145</v>
      </c>
      <c r="D660" s="372" t="s">
        <v>1146</v>
      </c>
    </row>
    <row r="661" spans="1:4" s="372" customFormat="1">
      <c r="A661" s="372" t="s">
        <v>964</v>
      </c>
      <c r="B661" s="372" t="s">
        <v>964</v>
      </c>
      <c r="C661" s="373" t="s">
        <v>1145</v>
      </c>
      <c r="D661" s="372" t="s">
        <v>1146</v>
      </c>
    </row>
    <row r="662" spans="1:4" s="372" customFormat="1">
      <c r="A662" s="372" t="s">
        <v>965</v>
      </c>
      <c r="B662" s="372" t="s">
        <v>965</v>
      </c>
      <c r="C662" s="373" t="s">
        <v>1145</v>
      </c>
      <c r="D662" s="372" t="s">
        <v>1146</v>
      </c>
    </row>
    <row r="663" spans="1:4" s="372" customFormat="1">
      <c r="A663" s="372" t="s">
        <v>966</v>
      </c>
      <c r="B663" s="372" t="s">
        <v>967</v>
      </c>
      <c r="C663" s="373" t="s">
        <v>1145</v>
      </c>
      <c r="D663" s="372" t="s">
        <v>983</v>
      </c>
    </row>
    <row r="664" spans="1:4" s="372" customFormat="1">
      <c r="A664" s="372" t="s">
        <v>968</v>
      </c>
      <c r="B664" s="372" t="s">
        <v>45</v>
      </c>
      <c r="C664" s="373" t="s">
        <v>1140</v>
      </c>
      <c r="D664" s="372" t="s">
        <v>363</v>
      </c>
    </row>
    <row r="665" spans="1:4" s="372" customFormat="1">
      <c r="A665" s="372" t="s">
        <v>969</v>
      </c>
      <c r="B665" s="372" t="s">
        <v>970</v>
      </c>
      <c r="C665" s="373" t="s">
        <v>1140</v>
      </c>
      <c r="D665" s="372" t="s">
        <v>363</v>
      </c>
    </row>
    <row r="666" spans="1:4" s="372" customFormat="1">
      <c r="A666" s="372" t="s">
        <v>971</v>
      </c>
      <c r="B666" s="372" t="s">
        <v>972</v>
      </c>
      <c r="C666" s="373" t="s">
        <v>1140</v>
      </c>
      <c r="D666" s="372" t="s">
        <v>984</v>
      </c>
    </row>
    <row r="667" spans="1:4" s="372" customFormat="1">
      <c r="A667" s="372" t="s">
        <v>393</v>
      </c>
      <c r="B667" s="372" t="s">
        <v>394</v>
      </c>
      <c r="C667" s="373" t="s">
        <v>1140</v>
      </c>
      <c r="D667" s="372" t="s">
        <v>363</v>
      </c>
    </row>
    <row r="668" spans="1:4" s="372" customFormat="1">
      <c r="A668" s="372" t="s">
        <v>402</v>
      </c>
      <c r="B668" s="372" t="s">
        <v>403</v>
      </c>
      <c r="C668" s="373" t="s">
        <v>1145</v>
      </c>
      <c r="D668" s="372" t="s">
        <v>1146</v>
      </c>
    </row>
    <row r="669" spans="1:4" s="372" customFormat="1">
      <c r="A669" s="372" t="s">
        <v>404</v>
      </c>
      <c r="B669" s="372" t="s">
        <v>405</v>
      </c>
      <c r="C669" s="373" t="s">
        <v>1140</v>
      </c>
      <c r="D669" s="372" t="s">
        <v>363</v>
      </c>
    </row>
    <row r="670" spans="1:4" s="372" customFormat="1">
      <c r="A670" s="372" t="s">
        <v>406</v>
      </c>
      <c r="B670" s="372" t="s">
        <v>1186</v>
      </c>
      <c r="C670" s="373" t="s">
        <v>1140</v>
      </c>
      <c r="D670" s="372" t="s">
        <v>363</v>
      </c>
    </row>
    <row r="671" spans="1:4" s="372" customFormat="1">
      <c r="A671" s="372" t="s">
        <v>807</v>
      </c>
      <c r="B671" s="372" t="s">
        <v>808</v>
      </c>
      <c r="C671" s="373" t="s">
        <v>1140</v>
      </c>
      <c r="D671" s="372" t="s">
        <v>363</v>
      </c>
    </row>
    <row r="672" spans="1:4" s="372" customFormat="1">
      <c r="A672" s="372" t="s">
        <v>809</v>
      </c>
      <c r="B672" s="372" t="s">
        <v>810</v>
      </c>
      <c r="C672" s="373" t="s">
        <v>1140</v>
      </c>
      <c r="D672" s="372" t="s">
        <v>363</v>
      </c>
    </row>
    <row r="673" spans="1:4" s="372" customFormat="1">
      <c r="A673" s="372" t="s">
        <v>811</v>
      </c>
      <c r="B673" s="372" t="s">
        <v>46</v>
      </c>
      <c r="C673" s="373" t="s">
        <v>1140</v>
      </c>
      <c r="D673" s="372" t="s">
        <v>1162</v>
      </c>
    </row>
    <row r="674" spans="1:4" s="372" customFormat="1">
      <c r="A674" s="372" t="s">
        <v>1614</v>
      </c>
      <c r="B674" s="372" t="s">
        <v>1615</v>
      </c>
      <c r="C674" s="373" t="s">
        <v>1145</v>
      </c>
      <c r="D674" s="372" t="s">
        <v>984</v>
      </c>
    </row>
    <row r="675" spans="1:4" s="372" customFormat="1">
      <c r="A675" s="372" t="s">
        <v>812</v>
      </c>
      <c r="B675" s="372" t="s">
        <v>47</v>
      </c>
      <c r="C675" s="373" t="s">
        <v>1140</v>
      </c>
      <c r="D675" s="372" t="s">
        <v>984</v>
      </c>
    </row>
    <row r="676" spans="1:4" s="372" customFormat="1">
      <c r="A676" s="372" t="s">
        <v>813</v>
      </c>
      <c r="B676" s="372" t="s">
        <v>814</v>
      </c>
      <c r="C676" s="373" t="s">
        <v>1140</v>
      </c>
      <c r="D676" s="372" t="s">
        <v>363</v>
      </c>
    </row>
    <row r="677" spans="1:4" s="372" customFormat="1">
      <c r="A677" s="372" t="s">
        <v>815</v>
      </c>
      <c r="B677" s="372" t="s">
        <v>816</v>
      </c>
      <c r="C677" s="373" t="s">
        <v>1140</v>
      </c>
      <c r="D677" s="372" t="s">
        <v>984</v>
      </c>
    </row>
    <row r="678" spans="1:4" s="372" customFormat="1">
      <c r="A678" s="372" t="s">
        <v>817</v>
      </c>
      <c r="B678" s="372" t="s">
        <v>818</v>
      </c>
      <c r="C678" s="373" t="s">
        <v>1140</v>
      </c>
      <c r="D678" s="372" t="s">
        <v>363</v>
      </c>
    </row>
    <row r="679" spans="1:4" s="372" customFormat="1">
      <c r="A679" s="372" t="s">
        <v>819</v>
      </c>
      <c r="B679" s="372" t="s">
        <v>820</v>
      </c>
      <c r="C679" s="373" t="s">
        <v>1140</v>
      </c>
      <c r="D679" s="372" t="s">
        <v>363</v>
      </c>
    </row>
    <row r="680" spans="1:4" s="372" customFormat="1">
      <c r="A680" s="372" t="s">
        <v>821</v>
      </c>
      <c r="B680" s="372" t="s">
        <v>48</v>
      </c>
      <c r="C680" s="373" t="s">
        <v>1140</v>
      </c>
      <c r="D680" s="372" t="s">
        <v>1162</v>
      </c>
    </row>
    <row r="681" spans="1:4" s="449" customFormat="1">
      <c r="C681" s="450"/>
    </row>
    <row r="682" spans="1:4" s="198" customFormat="1">
      <c r="C682" s="375"/>
    </row>
    <row r="683" spans="1:4" s="198" customFormat="1">
      <c r="C683" s="375"/>
    </row>
    <row r="684" spans="1:4" s="198" customFormat="1">
      <c r="C684" s="375"/>
    </row>
    <row r="685" spans="1:4" s="198" customFormat="1">
      <c r="C685" s="375"/>
    </row>
    <row r="686" spans="1:4" s="198" customFormat="1">
      <c r="C686" s="375"/>
    </row>
    <row r="687" spans="1:4" s="198" customFormat="1">
      <c r="C687" s="375"/>
    </row>
    <row r="688" spans="1:4" s="198" customFormat="1">
      <c r="C688" s="375"/>
    </row>
    <row r="689" spans="3:3" s="198" customFormat="1">
      <c r="C689" s="375"/>
    </row>
    <row r="690" spans="3:3" s="198" customFormat="1">
      <c r="C690" s="375"/>
    </row>
    <row r="691" spans="3:3" s="198" customFormat="1">
      <c r="C691" s="375"/>
    </row>
    <row r="692" spans="3:3" s="198" customFormat="1">
      <c r="C692" s="375"/>
    </row>
    <row r="693" spans="3:3" s="198" customFormat="1">
      <c r="C693" s="375"/>
    </row>
    <row r="694" spans="3:3" s="198" customFormat="1">
      <c r="C694" s="375"/>
    </row>
    <row r="695" spans="3:3" s="198" customFormat="1">
      <c r="C695" s="375"/>
    </row>
    <row r="696" spans="3:3" s="198" customFormat="1">
      <c r="C696" s="375"/>
    </row>
    <row r="697" spans="3:3" s="198" customFormat="1">
      <c r="C697" s="375"/>
    </row>
    <row r="698" spans="3:3" s="198" customFormat="1">
      <c r="C698" s="375"/>
    </row>
    <row r="699" spans="3:3" s="198" customFormat="1">
      <c r="C699" s="375"/>
    </row>
    <row r="700" spans="3:3" s="198" customFormat="1">
      <c r="C700" s="375"/>
    </row>
    <row r="701" spans="3:3" s="198" customFormat="1">
      <c r="C701" s="375"/>
    </row>
    <row r="702" spans="3:3" s="198" customFormat="1">
      <c r="C702" s="375"/>
    </row>
    <row r="703" spans="3:3" s="198" customFormat="1">
      <c r="C703" s="375"/>
    </row>
    <row r="704" spans="3:3" s="198" customFormat="1">
      <c r="C704" s="375"/>
    </row>
    <row r="705" spans="3:3" s="198" customFormat="1">
      <c r="C705" s="375"/>
    </row>
    <row r="706" spans="3:3" s="198" customFormat="1">
      <c r="C706" s="375"/>
    </row>
    <row r="707" spans="3:3" s="198" customFormat="1">
      <c r="C707" s="375"/>
    </row>
    <row r="708" spans="3:3" s="198" customFormat="1">
      <c r="C708" s="375"/>
    </row>
    <row r="709" spans="3:3" s="198" customFormat="1">
      <c r="C709" s="375"/>
    </row>
    <row r="710" spans="3:3" s="198" customFormat="1">
      <c r="C710" s="375"/>
    </row>
    <row r="711" spans="3:3" s="198" customFormat="1">
      <c r="C711" s="375"/>
    </row>
    <row r="712" spans="3:3" s="198" customFormat="1">
      <c r="C712" s="375"/>
    </row>
    <row r="713" spans="3:3" s="198" customFormat="1">
      <c r="C713" s="375"/>
    </row>
    <row r="714" spans="3:3" s="198" customFormat="1">
      <c r="C714" s="375"/>
    </row>
    <row r="715" spans="3:3" s="198" customFormat="1">
      <c r="C715" s="375"/>
    </row>
    <row r="716" spans="3:3" s="198" customFormat="1">
      <c r="C716" s="375"/>
    </row>
    <row r="717" spans="3:3" s="198" customFormat="1">
      <c r="C717" s="375"/>
    </row>
    <row r="718" spans="3:3" s="198" customFormat="1">
      <c r="C718" s="375"/>
    </row>
    <row r="719" spans="3:3" s="198" customFormat="1">
      <c r="C719" s="375"/>
    </row>
    <row r="720" spans="3:3" s="198" customFormat="1">
      <c r="C720" s="375"/>
    </row>
    <row r="721" spans="3:3" s="198" customFormat="1">
      <c r="C721" s="375"/>
    </row>
    <row r="722" spans="3:3" s="198" customFormat="1">
      <c r="C722" s="375"/>
    </row>
  </sheetData>
  <sheetProtection insertRows="0" selectLockedCells="1" sort="0" autoFilter="0"/>
  <autoFilter ref="A1:D1"/>
  <phoneticPr fontId="6" type="noConversion"/>
  <conditionalFormatting sqref="D2 A2:B2">
    <cfRule type="cellIs" dxfId="11" priority="2" stopIfTrue="1" operator="equal">
      <formula>"OK"</formula>
    </cfRule>
  </conditionalFormatting>
  <pageMargins left="0.75" right="0.75" top="1" bottom="1" header="0.5" footer="0.5"/>
  <pageSetup paperSize="136"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4" enableFormatConditionsCalculation="0">
    <tabColor indexed="42"/>
  </sheetPr>
  <dimension ref="A1:IV113"/>
  <sheetViews>
    <sheetView topLeftCell="A106" zoomScale="70" zoomScaleNormal="70" zoomScaleSheetLayoutView="70" workbookViewId="0">
      <selection activeCell="C53" sqref="C53:C54"/>
    </sheetView>
  </sheetViews>
  <sheetFormatPr defaultRowHeight="15"/>
  <cols>
    <col min="1" max="1" width="43.28515625" style="45" customWidth="1"/>
    <col min="2" max="2" width="34.85546875" style="45" customWidth="1"/>
    <col min="3" max="3" width="14.140625" style="45" customWidth="1"/>
    <col min="4" max="4" width="18.28515625" style="45" customWidth="1"/>
    <col min="5" max="5" width="25.42578125" style="45" customWidth="1"/>
    <col min="6" max="6" width="18.7109375" style="45" customWidth="1"/>
    <col min="7" max="7" width="15.42578125" style="45" customWidth="1"/>
    <col min="8" max="8" width="18.28515625" style="45" customWidth="1"/>
    <col min="9" max="9" width="17.28515625" style="45" customWidth="1"/>
    <col min="10" max="10" width="10.42578125" style="45" bestFit="1" customWidth="1"/>
    <col min="11" max="11" width="12.7109375" style="45" customWidth="1"/>
    <col min="12" max="13" width="11.7109375" style="45" bestFit="1" customWidth="1"/>
    <col min="14" max="14" width="10.42578125" style="45" bestFit="1" customWidth="1"/>
    <col min="15" max="16384" width="9.140625" style="45"/>
  </cols>
  <sheetData>
    <row r="1" spans="1:256" ht="15.75">
      <c r="A1" s="533" t="s">
        <v>928</v>
      </c>
      <c r="B1" s="534"/>
      <c r="C1" s="534"/>
      <c r="D1" s="534"/>
      <c r="E1" s="534"/>
      <c r="F1" s="534"/>
      <c r="G1" s="136"/>
      <c r="H1" s="136"/>
      <c r="I1" s="136"/>
      <c r="J1" s="136"/>
      <c r="K1" s="136"/>
      <c r="L1" s="136"/>
      <c r="M1" s="136"/>
      <c r="N1" s="136"/>
      <c r="O1" s="136"/>
      <c r="P1" s="136"/>
      <c r="Q1" s="136"/>
      <c r="R1" s="136"/>
      <c r="S1" s="136"/>
    </row>
    <row r="2" spans="1:256" ht="22.5" customHeight="1">
      <c r="A2" s="546"/>
      <c r="B2" s="547"/>
      <c r="C2" s="547"/>
      <c r="D2" s="547"/>
      <c r="E2" s="547"/>
      <c r="F2" s="547"/>
      <c r="G2" s="136"/>
      <c r="H2" s="137"/>
      <c r="I2" s="137"/>
      <c r="J2" s="136"/>
      <c r="K2" s="136"/>
      <c r="L2" s="136"/>
      <c r="M2" s="136"/>
      <c r="N2" s="136"/>
      <c r="O2" s="136"/>
      <c r="P2" s="136"/>
      <c r="Q2" s="136"/>
      <c r="R2" s="136"/>
      <c r="S2" s="136"/>
      <c r="T2" s="136"/>
      <c r="U2" s="136"/>
      <c r="V2" s="136"/>
      <c r="W2" s="136"/>
      <c r="X2" s="136"/>
      <c r="Y2" s="136"/>
      <c r="Z2" s="136"/>
      <c r="AA2" s="136"/>
    </row>
    <row r="3" spans="1:256" ht="27" customHeight="1">
      <c r="A3" s="517" t="s">
        <v>208</v>
      </c>
      <c r="B3" s="539"/>
      <c r="C3" s="526"/>
      <c r="D3" s="526"/>
      <c r="E3" s="526"/>
      <c r="F3" s="526"/>
      <c r="G3" s="173" t="s">
        <v>529</v>
      </c>
      <c r="H3" s="177"/>
      <c r="I3" s="137"/>
      <c r="J3" s="136"/>
      <c r="K3" s="136"/>
      <c r="L3" s="136"/>
      <c r="M3" s="136"/>
      <c r="N3" s="136"/>
      <c r="O3" s="136"/>
      <c r="P3" s="136"/>
      <c r="Q3" s="136"/>
      <c r="R3" s="136"/>
      <c r="S3" s="136"/>
      <c r="T3" s="136"/>
      <c r="U3" s="136"/>
      <c r="V3" s="136"/>
      <c r="W3" s="136"/>
      <c r="X3" s="136"/>
      <c r="Y3" s="136"/>
      <c r="Z3" s="136"/>
      <c r="AA3" s="136"/>
    </row>
    <row r="4" spans="1:256" s="30" customFormat="1" ht="18.75" customHeight="1">
      <c r="A4" s="542" t="s">
        <v>551</v>
      </c>
      <c r="B4" s="543"/>
      <c r="C4" s="543"/>
      <c r="D4" s="543"/>
      <c r="E4" s="544">
        <f>Certification!B3</f>
        <v>41275</v>
      </c>
      <c r="F4" s="545"/>
      <c r="G4" s="50" t="s">
        <v>530</v>
      </c>
      <c r="H4" s="139"/>
      <c r="I4" s="168"/>
      <c r="J4" s="158"/>
      <c r="K4" s="158"/>
      <c r="L4" s="158"/>
      <c r="M4" s="158"/>
      <c r="N4" s="158"/>
      <c r="O4" s="158"/>
      <c r="P4" s="158"/>
      <c r="Q4" s="158"/>
      <c r="R4" s="158"/>
      <c r="S4" s="158"/>
      <c r="T4" s="158"/>
      <c r="U4" s="158"/>
      <c r="V4" s="158"/>
      <c r="W4" s="158"/>
      <c r="X4" s="158"/>
      <c r="Y4" s="158"/>
      <c r="Z4" s="158"/>
      <c r="AA4" s="158"/>
    </row>
    <row r="5" spans="1:256">
      <c r="A5" s="550" t="s">
        <v>342</v>
      </c>
      <c r="B5" s="550"/>
      <c r="C5" s="550"/>
      <c r="D5" s="550"/>
      <c r="E5" s="181" t="s">
        <v>801</v>
      </c>
      <c r="F5" s="182" t="s">
        <v>800</v>
      </c>
      <c r="G5" s="134" t="s">
        <v>802</v>
      </c>
      <c r="H5" s="136"/>
      <c r="I5" s="136"/>
      <c r="J5" s="136"/>
      <c r="K5" s="136"/>
      <c r="L5" s="136"/>
      <c r="M5" s="136"/>
      <c r="N5" s="136"/>
      <c r="O5" s="136"/>
      <c r="P5" s="136"/>
      <c r="Q5" s="136"/>
      <c r="R5" s="136"/>
      <c r="S5" s="136"/>
      <c r="T5" s="136"/>
      <c r="U5" s="136"/>
      <c r="V5" s="136"/>
      <c r="W5" s="136"/>
      <c r="X5" s="136"/>
      <c r="Y5" s="136"/>
      <c r="Z5" s="136"/>
      <c r="AA5" s="136"/>
    </row>
    <row r="6" spans="1:256" s="30" customFormat="1" ht="29.25" customHeight="1">
      <c r="A6" s="537" t="s">
        <v>151</v>
      </c>
      <c r="B6" s="538"/>
      <c r="C6" s="538"/>
      <c r="D6" s="538"/>
      <c r="E6" s="472">
        <f>HLOOKUP($E$4,'LSE Allocations'!$D$7:$O$41, 32, FALSE)</f>
        <v>84</v>
      </c>
      <c r="F6" s="473">
        <v>0</v>
      </c>
      <c r="G6" s="50" t="s">
        <v>790</v>
      </c>
      <c r="H6" s="140"/>
      <c r="I6" s="168"/>
      <c r="J6" s="158"/>
      <c r="K6" s="158"/>
      <c r="L6" s="158"/>
      <c r="M6" s="158"/>
      <c r="N6" s="158"/>
      <c r="O6" s="158"/>
      <c r="P6" s="158"/>
      <c r="Q6" s="158"/>
      <c r="R6" s="158"/>
      <c r="S6" s="158"/>
      <c r="T6" s="158"/>
      <c r="U6" s="158"/>
      <c r="V6" s="158"/>
      <c r="W6" s="158"/>
      <c r="X6" s="158"/>
      <c r="Y6" s="158"/>
      <c r="Z6" s="158"/>
      <c r="AA6" s="158"/>
    </row>
    <row r="7" spans="1:256" s="30" customFormat="1" ht="30" customHeight="1">
      <c r="A7" s="537" t="s">
        <v>152</v>
      </c>
      <c r="B7" s="538"/>
      <c r="C7" s="538"/>
      <c r="D7" s="538"/>
      <c r="E7" s="472">
        <f>HLOOKUP($E$4,'LSE Allocations'!$D$7:$O$41,33, FALSE)</f>
        <v>2</v>
      </c>
      <c r="F7" s="473">
        <v>0</v>
      </c>
      <c r="G7" s="50" t="s">
        <v>791</v>
      </c>
      <c r="H7" s="140"/>
      <c r="I7" s="168"/>
      <c r="J7" s="158"/>
      <c r="K7" s="158"/>
      <c r="L7" s="158"/>
      <c r="M7" s="158"/>
      <c r="N7" s="158"/>
      <c r="O7" s="158"/>
      <c r="P7" s="158"/>
      <c r="Q7" s="158"/>
      <c r="R7" s="158"/>
      <c r="S7" s="158"/>
      <c r="T7" s="158"/>
      <c r="U7" s="158"/>
      <c r="V7" s="158"/>
      <c r="W7" s="158"/>
      <c r="X7" s="158"/>
      <c r="Y7" s="158"/>
      <c r="Z7" s="158"/>
      <c r="AA7" s="158"/>
    </row>
    <row r="8" spans="1:256" s="30" customFormat="1" ht="29.25" customHeight="1">
      <c r="A8" s="537" t="s">
        <v>153</v>
      </c>
      <c r="B8" s="538"/>
      <c r="C8" s="538"/>
      <c r="D8" s="538"/>
      <c r="E8" s="474">
        <v>0</v>
      </c>
      <c r="F8" s="475">
        <f>HLOOKUP($E$4,'LSE Allocations'!$C$7:$O$41, 34, FALSE)</f>
        <v>54</v>
      </c>
      <c r="G8" s="50" t="s">
        <v>792</v>
      </c>
      <c r="H8" s="140"/>
      <c r="I8" s="168"/>
      <c r="J8" s="158"/>
      <c r="K8" s="158"/>
      <c r="L8" s="158"/>
      <c r="M8" s="158"/>
      <c r="N8" s="158"/>
      <c r="O8" s="158"/>
      <c r="P8" s="158"/>
      <c r="Q8" s="158"/>
      <c r="R8" s="158"/>
      <c r="S8" s="158"/>
      <c r="T8" s="158"/>
      <c r="U8" s="158"/>
      <c r="V8" s="158"/>
      <c r="W8" s="158"/>
      <c r="X8" s="158"/>
      <c r="Y8" s="158"/>
      <c r="Z8" s="158"/>
      <c r="AA8" s="158"/>
    </row>
    <row r="9" spans="1:256" s="30" customFormat="1" ht="29.25" customHeight="1">
      <c r="A9" s="536" t="s">
        <v>923</v>
      </c>
      <c r="B9" s="520"/>
      <c r="C9" s="520"/>
      <c r="D9" s="521"/>
      <c r="E9" s="474">
        <f>1.15*(E6+E7+E8)</f>
        <v>98.899999999999991</v>
      </c>
      <c r="F9" s="473">
        <f>1.15*(F6+F7+F8)</f>
        <v>62.099999999999994</v>
      </c>
      <c r="G9" s="50" t="s">
        <v>924</v>
      </c>
      <c r="H9" s="140"/>
      <c r="I9" s="168"/>
      <c r="J9" s="158"/>
      <c r="K9" s="158"/>
      <c r="L9" s="158"/>
      <c r="M9" s="158"/>
      <c r="N9" s="158"/>
      <c r="O9" s="158"/>
      <c r="P9" s="158"/>
      <c r="Q9" s="158"/>
      <c r="R9" s="158"/>
      <c r="S9" s="158"/>
      <c r="T9" s="158"/>
      <c r="U9" s="158"/>
      <c r="V9" s="158"/>
      <c r="W9" s="158"/>
      <c r="X9" s="158"/>
      <c r="Y9" s="158"/>
      <c r="Z9" s="158"/>
      <c r="AA9" s="158"/>
    </row>
    <row r="10" spans="1:256" s="30" customFormat="1" ht="29.25" customHeight="1">
      <c r="A10" s="540" t="s">
        <v>922</v>
      </c>
      <c r="B10" s="541"/>
      <c r="C10" s="541"/>
      <c r="D10" s="541"/>
      <c r="E10" s="472">
        <f>0.9*E9</f>
        <v>89.009999999999991</v>
      </c>
      <c r="F10" s="475">
        <f>0.9*F9</f>
        <v>55.889999999999993</v>
      </c>
      <c r="G10" s="51" t="s">
        <v>926</v>
      </c>
      <c r="H10" s="140"/>
      <c r="I10" s="168"/>
      <c r="J10" s="158"/>
      <c r="K10" s="158"/>
      <c r="L10" s="158"/>
      <c r="M10" s="158"/>
      <c r="N10" s="158"/>
      <c r="O10" s="158"/>
      <c r="P10" s="158"/>
      <c r="Q10" s="158"/>
      <c r="R10" s="158"/>
      <c r="S10" s="158"/>
      <c r="T10" s="158"/>
      <c r="U10" s="158"/>
      <c r="V10" s="158"/>
      <c r="W10" s="158"/>
      <c r="X10" s="158"/>
      <c r="Y10" s="158"/>
      <c r="Z10" s="158"/>
      <c r="AA10" s="158"/>
    </row>
    <row r="11" spans="1:256" s="30" customFormat="1" ht="22.5" customHeight="1">
      <c r="A11" s="482" t="s">
        <v>1524</v>
      </c>
      <c r="B11" s="166"/>
      <c r="C11" s="166"/>
      <c r="D11" s="167"/>
      <c r="E11" s="476">
        <f>('LSE Allocations'!D72+'LSE Allocations'!D76)</f>
        <v>3</v>
      </c>
      <c r="F11" s="475">
        <f>('LSE Allocations'!D73+'LSE Allocations'!D77)</f>
        <v>5</v>
      </c>
      <c r="G11" s="50" t="s">
        <v>1525</v>
      </c>
      <c r="H11" s="140"/>
      <c r="I11" s="168"/>
      <c r="J11" s="158"/>
      <c r="K11" s="158"/>
      <c r="L11" s="158"/>
      <c r="M11" s="158"/>
      <c r="N11" s="158"/>
      <c r="O11" s="158"/>
      <c r="P11" s="158"/>
      <c r="Q11" s="158"/>
      <c r="R11" s="158"/>
      <c r="S11" s="158"/>
      <c r="T11" s="158"/>
      <c r="U11" s="158"/>
      <c r="V11" s="158"/>
      <c r="W11" s="158"/>
      <c r="X11" s="158"/>
      <c r="Y11" s="158"/>
      <c r="Z11" s="158"/>
      <c r="AA11" s="158"/>
    </row>
    <row r="12" spans="1:256" s="30" customFormat="1" ht="18" customHeight="1">
      <c r="A12" s="519" t="s">
        <v>925</v>
      </c>
      <c r="B12" s="520"/>
      <c r="C12" s="520"/>
      <c r="D12" s="521"/>
      <c r="E12" s="474">
        <f>ROUND(E10-E11,1)</f>
        <v>86</v>
      </c>
      <c r="F12" s="473">
        <f>ROUND(F10-F11,1)</f>
        <v>50.9</v>
      </c>
      <c r="G12" s="50" t="s">
        <v>344</v>
      </c>
      <c r="H12" s="140"/>
      <c r="I12" s="168"/>
      <c r="J12" s="158"/>
      <c r="K12" s="158"/>
      <c r="L12" s="158"/>
      <c r="M12" s="158"/>
      <c r="N12" s="158"/>
      <c r="O12" s="158"/>
      <c r="P12" s="158"/>
      <c r="Q12" s="158"/>
      <c r="R12" s="158"/>
      <c r="S12" s="158"/>
      <c r="T12" s="158"/>
      <c r="U12" s="158"/>
      <c r="V12" s="158"/>
      <c r="W12" s="158"/>
      <c r="X12" s="158"/>
      <c r="Y12" s="158"/>
      <c r="Z12" s="158"/>
      <c r="AA12" s="158"/>
    </row>
    <row r="13" spans="1:256" s="30" customFormat="1" ht="41.25" customHeight="1">
      <c r="A13" s="540" t="s">
        <v>798</v>
      </c>
      <c r="B13" s="538"/>
      <c r="C13" s="538"/>
      <c r="D13" s="538"/>
      <c r="E13" s="548">
        <f>E12+F12</f>
        <v>136.9</v>
      </c>
      <c r="F13" s="549"/>
      <c r="G13" s="51" t="s">
        <v>797</v>
      </c>
      <c r="H13" s="140"/>
      <c r="I13" s="168"/>
      <c r="J13" s="158"/>
      <c r="K13" s="158"/>
      <c r="L13" s="158"/>
      <c r="M13" s="158"/>
      <c r="N13" s="158"/>
      <c r="O13" s="158"/>
      <c r="P13" s="158"/>
      <c r="Q13" s="158"/>
      <c r="R13" s="158"/>
      <c r="S13" s="158"/>
      <c r="T13" s="158"/>
      <c r="U13" s="158"/>
      <c r="V13" s="158"/>
      <c r="W13" s="158"/>
      <c r="X13" s="158"/>
      <c r="Y13" s="158"/>
      <c r="Z13" s="158"/>
      <c r="AA13" s="158"/>
    </row>
    <row r="14" spans="1:256" s="54" customFormat="1" ht="21" customHeight="1" thickBot="1">
      <c r="A14" s="535"/>
      <c r="B14" s="535"/>
      <c r="C14" s="535"/>
      <c r="D14" s="535"/>
      <c r="E14" s="535"/>
      <c r="F14" s="535"/>
      <c r="G14" s="170"/>
      <c r="H14" s="138"/>
      <c r="I14" s="169"/>
      <c r="J14" s="170"/>
      <c r="K14" s="170"/>
      <c r="L14" s="170"/>
      <c r="M14" s="169"/>
      <c r="N14" s="170"/>
      <c r="O14" s="170"/>
      <c r="P14" s="170"/>
      <c r="Q14" s="169"/>
      <c r="R14" s="170"/>
      <c r="S14" s="170"/>
      <c r="T14" s="170"/>
      <c r="U14" s="169"/>
      <c r="V14" s="170"/>
      <c r="W14" s="170"/>
      <c r="X14" s="170"/>
      <c r="Y14" s="169"/>
      <c r="Z14" s="170"/>
      <c r="AA14" s="170"/>
      <c r="AB14" s="53"/>
      <c r="AC14" s="52"/>
      <c r="AD14" s="53"/>
      <c r="AE14" s="53"/>
      <c r="AF14" s="53"/>
      <c r="AG14" s="52"/>
      <c r="AH14" s="53"/>
      <c r="AI14" s="53"/>
      <c r="AJ14" s="53"/>
      <c r="AK14" s="52"/>
      <c r="AL14" s="53"/>
      <c r="AM14" s="53"/>
      <c r="AN14" s="53"/>
      <c r="AO14" s="52"/>
      <c r="AP14" s="53"/>
      <c r="AQ14" s="53"/>
      <c r="AR14" s="53"/>
      <c r="AS14" s="52"/>
      <c r="AT14" s="53"/>
      <c r="AU14" s="53"/>
      <c r="AV14" s="53"/>
      <c r="AW14" s="52"/>
      <c r="AX14" s="53"/>
      <c r="AY14" s="53"/>
      <c r="AZ14" s="53"/>
      <c r="BA14" s="52"/>
      <c r="BB14" s="53"/>
      <c r="BC14" s="53"/>
      <c r="BD14" s="53"/>
      <c r="BE14" s="52"/>
      <c r="BF14" s="53"/>
      <c r="BG14" s="53"/>
      <c r="BH14" s="53"/>
      <c r="BI14" s="52"/>
      <c r="BJ14" s="53"/>
      <c r="BK14" s="53"/>
      <c r="BL14" s="53"/>
      <c r="BM14" s="52"/>
      <c r="BN14" s="53"/>
      <c r="BO14" s="53"/>
      <c r="BP14" s="53"/>
      <c r="BQ14" s="52"/>
      <c r="BR14" s="53"/>
      <c r="BS14" s="53"/>
      <c r="BT14" s="53"/>
      <c r="BU14" s="52"/>
      <c r="BV14" s="53"/>
      <c r="BW14" s="53"/>
      <c r="BX14" s="53"/>
      <c r="BY14" s="52"/>
      <c r="BZ14" s="53"/>
      <c r="CA14" s="53"/>
      <c r="CB14" s="53"/>
      <c r="CC14" s="52"/>
      <c r="CD14" s="53"/>
      <c r="CE14" s="53"/>
      <c r="CF14" s="53"/>
      <c r="CG14" s="52"/>
      <c r="CH14" s="53"/>
      <c r="CI14" s="53"/>
      <c r="CJ14" s="53"/>
      <c r="CK14" s="52"/>
      <c r="CL14" s="53"/>
      <c r="CM14" s="53"/>
      <c r="CN14" s="53"/>
      <c r="CO14" s="52"/>
      <c r="CP14" s="53"/>
      <c r="CQ14" s="53"/>
      <c r="CR14" s="53"/>
      <c r="CS14" s="52"/>
      <c r="CT14" s="53"/>
      <c r="CU14" s="53"/>
      <c r="CV14" s="53"/>
      <c r="CW14" s="52"/>
      <c r="CX14" s="53"/>
      <c r="CY14" s="53"/>
      <c r="CZ14" s="53"/>
      <c r="DA14" s="52"/>
      <c r="DB14" s="53"/>
      <c r="DC14" s="53"/>
      <c r="DD14" s="53"/>
      <c r="DE14" s="52"/>
      <c r="DF14" s="53"/>
      <c r="DG14" s="53"/>
      <c r="DH14" s="53"/>
      <c r="DI14" s="52"/>
      <c r="DJ14" s="53"/>
      <c r="DK14" s="53"/>
      <c r="DL14" s="53"/>
      <c r="DM14" s="52"/>
      <c r="DN14" s="53"/>
      <c r="DO14" s="53"/>
      <c r="DP14" s="53"/>
      <c r="DQ14" s="52"/>
      <c r="DR14" s="53"/>
      <c r="DS14" s="53"/>
      <c r="DT14" s="53"/>
      <c r="DU14" s="52"/>
      <c r="DV14" s="53"/>
      <c r="DW14" s="53"/>
      <c r="DX14" s="53"/>
      <c r="DY14" s="52"/>
      <c r="DZ14" s="53"/>
      <c r="EA14" s="53"/>
      <c r="EB14" s="53"/>
      <c r="EC14" s="52"/>
      <c r="ED14" s="53"/>
      <c r="EE14" s="53"/>
      <c r="EF14" s="53"/>
      <c r="EG14" s="52"/>
      <c r="EH14" s="53"/>
      <c r="EI14" s="53"/>
      <c r="EJ14" s="53"/>
      <c r="EK14" s="52"/>
      <c r="EL14" s="53"/>
      <c r="EM14" s="53"/>
      <c r="EN14" s="53"/>
      <c r="EO14" s="52"/>
      <c r="EP14" s="53"/>
      <c r="EQ14" s="53"/>
      <c r="ER14" s="53"/>
      <c r="ES14" s="52"/>
      <c r="ET14" s="53"/>
      <c r="EU14" s="53"/>
      <c r="EV14" s="53"/>
      <c r="EW14" s="52"/>
      <c r="EX14" s="53"/>
      <c r="EY14" s="53"/>
      <c r="EZ14" s="53"/>
      <c r="FA14" s="52"/>
      <c r="FB14" s="53"/>
      <c r="FC14" s="53"/>
      <c r="FD14" s="53"/>
      <c r="FE14" s="52"/>
      <c r="FF14" s="53"/>
      <c r="FG14" s="53"/>
      <c r="FH14" s="53"/>
      <c r="FI14" s="52"/>
      <c r="FJ14" s="53"/>
      <c r="FK14" s="53"/>
      <c r="FL14" s="53"/>
      <c r="FM14" s="52"/>
      <c r="FN14" s="53"/>
      <c r="FO14" s="53"/>
      <c r="FP14" s="53"/>
      <c r="FQ14" s="52"/>
      <c r="FR14" s="53"/>
      <c r="FS14" s="53"/>
      <c r="FT14" s="53"/>
      <c r="FU14" s="52"/>
      <c r="FV14" s="53"/>
      <c r="FW14" s="53"/>
      <c r="FX14" s="53"/>
      <c r="FY14" s="52"/>
      <c r="FZ14" s="53"/>
      <c r="GA14" s="53"/>
      <c r="GB14" s="53"/>
      <c r="GC14" s="52"/>
      <c r="GD14" s="53"/>
      <c r="GE14" s="53"/>
      <c r="GF14" s="53"/>
      <c r="GG14" s="52"/>
      <c r="GH14" s="53"/>
      <c r="GI14" s="53"/>
      <c r="GJ14" s="53"/>
      <c r="GK14" s="52"/>
      <c r="GL14" s="53"/>
      <c r="GM14" s="53"/>
      <c r="GN14" s="53"/>
      <c r="GO14" s="52"/>
      <c r="GP14" s="53"/>
      <c r="GQ14" s="53"/>
      <c r="GR14" s="53"/>
      <c r="GS14" s="52"/>
      <c r="GT14" s="53"/>
      <c r="GU14" s="53"/>
      <c r="GV14" s="53"/>
      <c r="GW14" s="52"/>
      <c r="GX14" s="53"/>
      <c r="GY14" s="53"/>
      <c r="GZ14" s="53"/>
      <c r="HA14" s="52"/>
      <c r="HB14" s="53"/>
      <c r="HC14" s="53"/>
      <c r="HD14" s="53"/>
      <c r="HE14" s="52"/>
      <c r="HF14" s="53"/>
      <c r="HG14" s="53"/>
      <c r="HH14" s="53"/>
      <c r="HI14" s="52"/>
      <c r="HJ14" s="53"/>
      <c r="HK14" s="53"/>
      <c r="HL14" s="53"/>
      <c r="HM14" s="52"/>
      <c r="HN14" s="53"/>
      <c r="HO14" s="53"/>
      <c r="HP14" s="53"/>
      <c r="HQ14" s="52"/>
      <c r="HR14" s="53"/>
      <c r="HS14" s="53"/>
      <c r="HT14" s="53"/>
      <c r="HU14" s="52"/>
      <c r="HV14" s="53"/>
      <c r="HW14" s="53"/>
      <c r="HX14" s="53"/>
      <c r="HY14" s="52"/>
      <c r="HZ14" s="53"/>
      <c r="IA14" s="53"/>
      <c r="IB14" s="53"/>
      <c r="IC14" s="52"/>
      <c r="ID14" s="53"/>
      <c r="IE14" s="53"/>
      <c r="IF14" s="53"/>
      <c r="IG14" s="52"/>
      <c r="IH14" s="53"/>
      <c r="II14" s="53"/>
      <c r="IJ14" s="53"/>
      <c r="IK14" s="52"/>
      <c r="IL14" s="53"/>
      <c r="IM14" s="53"/>
      <c r="IN14" s="53"/>
      <c r="IO14" s="52"/>
      <c r="IP14" s="53"/>
      <c r="IQ14" s="53"/>
      <c r="IR14" s="53"/>
      <c r="IS14" s="52"/>
      <c r="IT14" s="53"/>
      <c r="IU14" s="53"/>
      <c r="IV14" s="53"/>
    </row>
    <row r="15" spans="1:256" ht="40.5" customHeight="1" thickBot="1">
      <c r="A15" s="527" t="s">
        <v>760</v>
      </c>
      <c r="B15" s="531"/>
      <c r="C15" s="531"/>
      <c r="D15" s="531"/>
      <c r="E15" s="531"/>
      <c r="F15" s="531"/>
      <c r="G15" s="531"/>
      <c r="H15" s="532"/>
      <c r="I15" s="136"/>
      <c r="J15" s="136"/>
      <c r="K15" s="136"/>
      <c r="L15" s="136"/>
      <c r="M15" s="136"/>
      <c r="N15" s="136"/>
      <c r="O15" s="136"/>
      <c r="P15" s="136"/>
      <c r="Q15" s="136"/>
      <c r="R15" s="136"/>
      <c r="S15" s="136"/>
      <c r="T15" s="136"/>
      <c r="U15" s="136"/>
      <c r="V15" s="136"/>
      <c r="W15" s="136"/>
      <c r="X15" s="136"/>
      <c r="Y15" s="136"/>
      <c r="Z15" s="136"/>
      <c r="AA15" s="136"/>
    </row>
    <row r="16" spans="1:256" ht="49.5">
      <c r="A16" s="55" t="s">
        <v>544</v>
      </c>
      <c r="B16" s="56" t="s">
        <v>1227</v>
      </c>
      <c r="C16" s="351" t="s">
        <v>1531</v>
      </c>
      <c r="D16" s="351" t="s">
        <v>976</v>
      </c>
      <c r="E16" s="351" t="s">
        <v>977</v>
      </c>
      <c r="F16" s="351" t="s">
        <v>978</v>
      </c>
      <c r="G16" s="351" t="s">
        <v>979</v>
      </c>
      <c r="H16" s="56" t="s">
        <v>1232</v>
      </c>
      <c r="I16" s="312"/>
      <c r="J16" s="313"/>
      <c r="K16" s="136"/>
      <c r="L16" s="136"/>
      <c r="M16" s="136"/>
      <c r="N16" s="136"/>
      <c r="O16" s="136"/>
      <c r="P16" s="136"/>
      <c r="Q16" s="136"/>
      <c r="R16" s="136"/>
      <c r="S16" s="136"/>
      <c r="T16" s="136"/>
      <c r="U16" s="136"/>
      <c r="V16" s="136"/>
      <c r="W16" s="136"/>
      <c r="X16" s="136"/>
      <c r="Y16" s="136"/>
      <c r="Z16" s="136"/>
      <c r="AA16" s="136"/>
    </row>
    <row r="17" spans="1:27" s="58" customFormat="1" ht="18" customHeight="1">
      <c r="A17" s="57" t="s">
        <v>752</v>
      </c>
      <c r="B17" s="57" t="s">
        <v>753</v>
      </c>
      <c r="C17" s="57" t="s">
        <v>754</v>
      </c>
      <c r="D17" s="57" t="s">
        <v>754</v>
      </c>
      <c r="E17" s="57" t="s">
        <v>755</v>
      </c>
      <c r="F17" s="57" t="s">
        <v>756</v>
      </c>
      <c r="G17" s="57" t="s">
        <v>757</v>
      </c>
      <c r="H17" s="57" t="s">
        <v>758</v>
      </c>
      <c r="I17" s="321"/>
      <c r="J17" s="314"/>
      <c r="K17" s="153"/>
      <c r="L17" s="153"/>
      <c r="M17" s="153"/>
      <c r="N17" s="153"/>
      <c r="O17" s="153"/>
      <c r="P17" s="153"/>
      <c r="Q17" s="153"/>
      <c r="R17" s="153"/>
      <c r="S17" s="153"/>
      <c r="T17" s="153"/>
      <c r="U17" s="153"/>
      <c r="V17" s="153"/>
      <c r="W17" s="153"/>
      <c r="X17" s="153"/>
      <c r="Y17" s="153"/>
      <c r="Z17" s="153"/>
      <c r="AA17" s="153"/>
    </row>
    <row r="18" spans="1:27" s="58" customFormat="1" ht="30" customHeight="1">
      <c r="A18" s="59" t="s">
        <v>1642</v>
      </c>
      <c r="B18" s="60">
        <f t="shared" ref="B18:B19" si="0">SUM(C18:G18)</f>
        <v>139</v>
      </c>
      <c r="C18" s="483"/>
      <c r="D18" s="483">
        <f>SUMIF(I_Phys_Res_Import_Res!$H:$H,'Summary Year Ahead'!D$16,I_Phys_Res_Import_Res!$K:$K)</f>
        <v>4</v>
      </c>
      <c r="E18" s="483">
        <f>SUMIF(I_Phys_Res_Import_Res!$H:$H,'Summary Year Ahead'!E$16,I_Phys_Res_Import_Res!$K:$K)</f>
        <v>30</v>
      </c>
      <c r="F18" s="483">
        <f>SUMIF(I_Phys_Res_Import_Res!$H:$H,'Summary Year Ahead'!F$16,I_Phys_Res_Import_Res!$K:$K)</f>
        <v>0</v>
      </c>
      <c r="G18" s="483">
        <f>SUMIF(I_Phys_Res_Import_Res!$H:$H,'Summary Year Ahead'!G$16,I_Phys_Res_Import_Res!$K:$K)</f>
        <v>105</v>
      </c>
      <c r="H18" s="61">
        <f>B18/$B$21</f>
        <v>0.92358803986710969</v>
      </c>
      <c r="I18" s="322"/>
      <c r="J18" s="315"/>
      <c r="K18" s="153"/>
      <c r="L18" s="153"/>
      <c r="M18" s="153"/>
      <c r="N18" s="153"/>
      <c r="O18" s="153"/>
      <c r="P18" s="153"/>
      <c r="Q18" s="153"/>
      <c r="R18" s="153"/>
      <c r="S18" s="153"/>
      <c r="T18" s="153"/>
      <c r="U18" s="153"/>
      <c r="V18" s="153"/>
      <c r="W18" s="153"/>
      <c r="X18" s="153"/>
      <c r="Y18" s="153"/>
      <c r="Z18" s="153"/>
      <c r="AA18" s="153"/>
    </row>
    <row r="19" spans="1:27" s="62" customFormat="1" ht="27.95" customHeight="1">
      <c r="A19" s="59" t="s">
        <v>1643</v>
      </c>
      <c r="B19" s="60">
        <f t="shared" si="0"/>
        <v>3</v>
      </c>
      <c r="C19" s="483">
        <f>SUMIF(II_Construc!$H:$H,'Summary Year Ahead'!C$16,II_Construc!$K:$K)</f>
        <v>0</v>
      </c>
      <c r="D19" s="483">
        <f>SUMIF(II_Construc!$H:$H,'Summary Year Ahead'!D$16,II_Construc!$K:$K)</f>
        <v>0</v>
      </c>
      <c r="E19" s="483">
        <f>SUMIF(II_Construc!$H:$H,'Summary Year Ahead'!E$16,II_Construc!$K:$K)</f>
        <v>3</v>
      </c>
      <c r="F19" s="483">
        <f>SUMIF(II_Construc!$H:$H,'Summary Year Ahead'!F$16,II_Construc!$K:$K)</f>
        <v>0</v>
      </c>
      <c r="G19" s="483">
        <f>SUMIF(II_Construc!$H:$H,'Summary Year Ahead'!G$16,II_Construc!$K:$K)</f>
        <v>0</v>
      </c>
      <c r="H19" s="61">
        <f>B19/$B$21</f>
        <v>1.9933554817275746E-2</v>
      </c>
      <c r="I19" s="317"/>
      <c r="J19" s="318"/>
      <c r="K19" s="171"/>
      <c r="L19" s="171"/>
      <c r="M19" s="171"/>
      <c r="N19" s="171"/>
      <c r="O19" s="171"/>
      <c r="P19" s="171"/>
      <c r="Q19" s="171"/>
      <c r="R19" s="171"/>
      <c r="S19" s="171"/>
      <c r="T19" s="171"/>
      <c r="U19" s="171"/>
      <c r="V19" s="171"/>
      <c r="W19" s="171"/>
      <c r="X19" s="171"/>
      <c r="Y19" s="171"/>
      <c r="Z19" s="171"/>
      <c r="AA19" s="171"/>
    </row>
    <row r="20" spans="1:27" s="62" customFormat="1" ht="27.95" customHeight="1">
      <c r="A20" s="59" t="s">
        <v>1644</v>
      </c>
      <c r="B20" s="60">
        <f>SUM(C20:G20)</f>
        <v>8.5</v>
      </c>
      <c r="C20" s="483">
        <f>SUMIF(III_Demand_Response!$I:$I,'Summary Year Ahead'!C$16,III_Demand_Response!$K:$K)</f>
        <v>8.5</v>
      </c>
      <c r="D20" s="483">
        <f>SUMIF(III_Demand_Response!$I:$I,'Summary Year Ahead'!D$16,III_Demand_Response!$K:$K)</f>
        <v>0</v>
      </c>
      <c r="E20" s="483">
        <f>SUMIF(III_Demand_Response!$I:$I,'Summary Year Ahead'!E$16,III_Demand_Response!$K:$K)</f>
        <v>0</v>
      </c>
      <c r="F20" s="483">
        <f>SUMIF(III_Demand_Response!$I:$I,'Summary Year Ahead'!F$16,III_Demand_Response!$K:$K)</f>
        <v>0</v>
      </c>
      <c r="G20" s="483">
        <f>SUMIF(III_Demand_Response!$I:$I,'Summary Year Ahead'!G$16,III_Demand_Response!$K:$K)</f>
        <v>0</v>
      </c>
      <c r="H20" s="61">
        <f>B20/$B$21</f>
        <v>5.647840531561462E-2</v>
      </c>
      <c r="I20" s="319"/>
      <c r="J20" s="316"/>
      <c r="K20" s="171"/>
      <c r="L20" s="171"/>
      <c r="M20" s="171"/>
      <c r="N20" s="171"/>
      <c r="O20" s="171"/>
      <c r="P20" s="171"/>
      <c r="Q20" s="171"/>
      <c r="R20" s="171"/>
      <c r="S20" s="171"/>
      <c r="T20" s="171"/>
      <c r="U20" s="171"/>
      <c r="V20" s="171"/>
      <c r="W20" s="171"/>
      <c r="X20" s="171"/>
      <c r="Y20" s="171"/>
      <c r="Z20" s="171"/>
      <c r="AA20" s="171"/>
    </row>
    <row r="21" spans="1:27" s="66" customFormat="1" ht="18" customHeight="1">
      <c r="A21" s="63" t="s">
        <v>1233</v>
      </c>
      <c r="B21" s="64">
        <f>SUM(B18:B20)</f>
        <v>150.5</v>
      </c>
      <c r="C21" s="64">
        <f>SUM(C18:C20)</f>
        <v>8.5</v>
      </c>
      <c r="D21" s="64">
        <f>SUM(D18:D20)</f>
        <v>4</v>
      </c>
      <c r="E21" s="64">
        <f>SUM(E18:E20)</f>
        <v>33</v>
      </c>
      <c r="F21" s="64">
        <f t="shared" ref="F21:G21" si="1">SUM(F18:F20)</f>
        <v>0</v>
      </c>
      <c r="G21" s="64">
        <f t="shared" si="1"/>
        <v>105</v>
      </c>
      <c r="H21" s="65"/>
      <c r="I21" s="320"/>
      <c r="J21" s="318"/>
      <c r="K21" s="172"/>
      <c r="L21" s="172"/>
      <c r="M21" s="172"/>
      <c r="N21" s="172"/>
      <c r="O21" s="172"/>
      <c r="P21" s="172"/>
      <c r="Q21" s="172"/>
      <c r="R21" s="172"/>
      <c r="S21" s="172"/>
      <c r="T21" s="172"/>
      <c r="U21" s="172"/>
      <c r="V21" s="172"/>
      <c r="W21" s="172"/>
      <c r="X21" s="172"/>
      <c r="Y21" s="172"/>
      <c r="Z21" s="172"/>
      <c r="AA21" s="172"/>
    </row>
    <row r="22" spans="1:27" ht="21.75" customHeight="1" thickBot="1">
      <c r="A22" s="67" t="s">
        <v>209</v>
      </c>
      <c r="B22" s="68"/>
      <c r="C22" s="68"/>
      <c r="D22" s="68"/>
      <c r="E22" s="68"/>
      <c r="F22" s="68"/>
      <c r="G22" s="68"/>
      <c r="H22" s="141"/>
      <c r="I22" s="136"/>
      <c r="J22" s="136"/>
      <c r="K22" s="136"/>
      <c r="L22" s="136"/>
      <c r="M22" s="136"/>
      <c r="N22" s="136"/>
      <c r="O22" s="136"/>
      <c r="P22" s="136"/>
      <c r="Q22" s="136"/>
      <c r="R22" s="136"/>
      <c r="S22" s="136"/>
      <c r="T22" s="136"/>
      <c r="U22" s="136"/>
      <c r="V22" s="136"/>
      <c r="W22" s="136"/>
      <c r="X22" s="136"/>
      <c r="Y22" s="136"/>
      <c r="Z22" s="136"/>
      <c r="AA22" s="136"/>
    </row>
    <row r="23" spans="1:27" ht="54" customHeight="1" thickBot="1">
      <c r="A23" s="522" t="s">
        <v>213</v>
      </c>
      <c r="B23" s="523"/>
      <c r="C23" s="523"/>
      <c r="D23" s="523"/>
      <c r="E23" s="523"/>
      <c r="F23" s="524"/>
      <c r="G23" s="69"/>
      <c r="H23" s="138"/>
      <c r="I23" s="136"/>
      <c r="J23" s="136"/>
      <c r="K23" s="136"/>
      <c r="L23" s="136"/>
      <c r="M23" s="136"/>
      <c r="N23" s="136"/>
      <c r="O23" s="136"/>
      <c r="P23" s="136"/>
      <c r="Q23" s="136"/>
      <c r="R23" s="136"/>
      <c r="S23" s="136"/>
      <c r="T23" s="136"/>
      <c r="U23" s="136"/>
      <c r="V23" s="136"/>
      <c r="W23" s="136"/>
      <c r="X23" s="136"/>
      <c r="Y23" s="136"/>
      <c r="Z23" s="136"/>
      <c r="AA23" s="136"/>
    </row>
    <row r="24" spans="1:27" s="75" customFormat="1" ht="126.75" customHeight="1" thickBot="1">
      <c r="A24" s="70" t="s">
        <v>759</v>
      </c>
      <c r="B24" s="56" t="s">
        <v>528</v>
      </c>
      <c r="C24" s="56" t="str">
        <f>"Maximum Cumulative Countable Capacity Levels (MW)
(J) = (I) x 100% of RAR = "&amp;TEXT(E13,"#,##0")&amp;" "&amp;"MW"</f>
        <v>Maximum Cumulative Countable Capacity Levels (MW)
(J) = (I) x 100% of RAR = 137 MW</v>
      </c>
      <c r="D24" s="71" t="s">
        <v>1198</v>
      </c>
      <c r="E24" s="72" t="s">
        <v>542</v>
      </c>
      <c r="F24" s="73" t="s">
        <v>541</v>
      </c>
      <c r="G24" s="142" t="s">
        <v>160</v>
      </c>
      <c r="H24" s="138"/>
      <c r="I24" s="154"/>
      <c r="J24" s="154"/>
      <c r="K24" s="154"/>
      <c r="L24" s="154"/>
      <c r="M24" s="154"/>
      <c r="N24" s="154"/>
      <c r="O24" s="154"/>
      <c r="P24" s="154"/>
      <c r="Q24" s="154"/>
      <c r="R24" s="154"/>
      <c r="S24" s="154"/>
      <c r="T24" s="154"/>
      <c r="U24" s="154"/>
      <c r="V24" s="154"/>
      <c r="W24" s="154"/>
      <c r="X24" s="154"/>
      <c r="Y24" s="154"/>
      <c r="Z24" s="154"/>
      <c r="AA24" s="154"/>
    </row>
    <row r="25" spans="1:27" s="75" customFormat="1" ht="18" customHeight="1" thickBot="1">
      <c r="A25" s="57" t="s">
        <v>761</v>
      </c>
      <c r="B25" s="57" t="s">
        <v>762</v>
      </c>
      <c r="C25" s="57" t="s">
        <v>763</v>
      </c>
      <c r="D25" s="76" t="s">
        <v>764</v>
      </c>
      <c r="E25" s="77" t="s">
        <v>765</v>
      </c>
      <c r="F25" s="78" t="s">
        <v>766</v>
      </c>
      <c r="G25" s="143" t="s">
        <v>801</v>
      </c>
      <c r="H25" s="74"/>
      <c r="I25" s="154"/>
      <c r="J25" s="154"/>
      <c r="K25" s="154"/>
      <c r="L25" s="154"/>
      <c r="M25" s="154"/>
      <c r="N25" s="154"/>
      <c r="O25" s="154"/>
      <c r="P25" s="154"/>
      <c r="Q25" s="154"/>
      <c r="R25" s="154"/>
      <c r="S25" s="154"/>
      <c r="T25" s="154"/>
      <c r="U25" s="154"/>
      <c r="V25" s="154"/>
      <c r="W25" s="154"/>
      <c r="X25" s="154"/>
      <c r="Y25" s="154"/>
      <c r="Z25" s="154"/>
      <c r="AA25" s="154"/>
    </row>
    <row r="26" spans="1:27" s="75" customFormat="1" ht="18" customHeight="1" thickBot="1">
      <c r="A26" s="484" t="s">
        <v>1531</v>
      </c>
      <c r="B26" s="485">
        <v>8.0869999999999997E-2</v>
      </c>
      <c r="C26" s="486">
        <f>B26*($E$9+$F$9-$E$11-$F$11)</f>
        <v>12.37311</v>
      </c>
      <c r="D26" s="487">
        <f>B20</f>
        <v>8.5</v>
      </c>
      <c r="E26" s="488">
        <f>IF(D26&lt;=C26,D26,C26)</f>
        <v>8.5</v>
      </c>
      <c r="F26" s="489">
        <f>E26/($E$9+$F$9-$E$11-$F$11)</f>
        <v>5.5555555555555552E-2</v>
      </c>
      <c r="G26" s="143"/>
      <c r="H26" s="74"/>
      <c r="I26" s="154"/>
      <c r="J26" s="154"/>
      <c r="K26" s="154"/>
      <c r="L26" s="154"/>
      <c r="M26" s="154"/>
      <c r="N26" s="154"/>
      <c r="O26" s="154"/>
      <c r="P26" s="154"/>
      <c r="Q26" s="154"/>
      <c r="R26" s="154"/>
      <c r="S26" s="154"/>
      <c r="T26" s="154"/>
      <c r="U26" s="154"/>
      <c r="V26" s="154"/>
      <c r="W26" s="154"/>
      <c r="X26" s="154"/>
      <c r="Y26" s="154"/>
      <c r="Z26" s="154"/>
      <c r="AA26" s="154"/>
    </row>
    <row r="27" spans="1:27" s="84" customFormat="1" ht="18" customHeight="1" thickBot="1">
      <c r="A27" s="484" t="s">
        <v>1532</v>
      </c>
      <c r="B27" s="325">
        <v>0.16</v>
      </c>
      <c r="C27" s="486">
        <f>B27*($E$9+$F$9-$E$11-$F$11)</f>
        <v>24.48</v>
      </c>
      <c r="D27" s="487">
        <f>E26+D21</f>
        <v>12.5</v>
      </c>
      <c r="E27" s="488">
        <f>IF(D27&lt;=C27,D27,C27)</f>
        <v>12.5</v>
      </c>
      <c r="F27" s="489">
        <f>E27/($E$9+$F$9-$E$11-$F$11)</f>
        <v>8.1699346405228759E-2</v>
      </c>
      <c r="G27" s="144" t="s">
        <v>800</v>
      </c>
      <c r="H27" s="145"/>
      <c r="I27" s="146"/>
      <c r="J27" s="146"/>
      <c r="K27" s="146"/>
      <c r="L27" s="146"/>
      <c r="M27" s="146"/>
      <c r="N27" s="146"/>
      <c r="O27" s="146"/>
      <c r="P27" s="146"/>
      <c r="Q27" s="146"/>
      <c r="R27" s="146"/>
      <c r="S27" s="146"/>
      <c r="T27" s="146"/>
      <c r="U27" s="146"/>
      <c r="V27" s="146"/>
      <c r="W27" s="146"/>
      <c r="X27" s="146"/>
      <c r="Y27" s="146"/>
      <c r="Z27" s="146"/>
      <c r="AA27" s="146"/>
    </row>
    <row r="28" spans="1:27" s="84" customFormat="1" ht="18" customHeight="1" thickBot="1">
      <c r="A28" s="484" t="s">
        <v>1533</v>
      </c>
      <c r="B28" s="325">
        <v>0.21714329150938208</v>
      </c>
      <c r="C28" s="490">
        <f>B28*($E$9+$F$9-$E$11-$F$11)</f>
        <v>33.222923600935459</v>
      </c>
      <c r="D28" s="487">
        <f>E27+E21</f>
        <v>45.5</v>
      </c>
      <c r="E28" s="488">
        <f>IF(D28&lt;=C28,D28,C28)</f>
        <v>33.222923600935459</v>
      </c>
      <c r="F28" s="489">
        <f>E28/($E$9+$F$9-$E$11-$F$11)</f>
        <v>0.21714329150938208</v>
      </c>
      <c r="G28" s="144" t="s">
        <v>159</v>
      </c>
      <c r="H28" s="145"/>
      <c r="I28" s="146"/>
      <c r="J28" s="146"/>
      <c r="K28" s="146"/>
      <c r="L28" s="146"/>
      <c r="M28" s="146"/>
      <c r="N28" s="146"/>
      <c r="O28" s="146"/>
      <c r="P28" s="146"/>
      <c r="Q28" s="146"/>
      <c r="R28" s="146"/>
      <c r="S28" s="146"/>
      <c r="T28" s="146"/>
      <c r="U28" s="146"/>
      <c r="V28" s="146"/>
      <c r="W28" s="146"/>
      <c r="X28" s="146"/>
      <c r="Y28" s="146"/>
      <c r="Z28" s="146"/>
      <c r="AA28" s="146"/>
    </row>
    <row r="29" spans="1:27" s="84" customFormat="1" ht="18" customHeight="1" thickBot="1">
      <c r="A29" s="484" t="s">
        <v>1534</v>
      </c>
      <c r="B29" s="325">
        <v>0.3375901252777751</v>
      </c>
      <c r="C29" s="490">
        <f>B29*($E$9+$F$9-$E$11-$F$11)</f>
        <v>51.651289167499591</v>
      </c>
      <c r="D29" s="487">
        <f>E28+F21</f>
        <v>33.222923600935459</v>
      </c>
      <c r="E29" s="491">
        <f>IF(D29&lt;=C29,D29,C29)</f>
        <v>33.222923600935459</v>
      </c>
      <c r="F29" s="489">
        <f>E29/($E$9+$F$9-$E$11-$F$11)</f>
        <v>0.21714329150938208</v>
      </c>
      <c r="G29" s="146"/>
      <c r="H29" s="145"/>
      <c r="I29" s="146"/>
      <c r="J29" s="146"/>
      <c r="K29" s="146"/>
      <c r="L29" s="146"/>
      <c r="M29" s="146"/>
      <c r="N29" s="146"/>
      <c r="O29" s="146"/>
      <c r="P29" s="146"/>
      <c r="Q29" s="146"/>
      <c r="R29" s="146"/>
      <c r="S29" s="146"/>
      <c r="T29" s="146"/>
      <c r="U29" s="146"/>
      <c r="V29" s="146"/>
      <c r="W29" s="146"/>
      <c r="X29" s="146"/>
      <c r="Y29" s="146"/>
      <c r="Z29" s="146"/>
      <c r="AA29" s="146"/>
    </row>
    <row r="30" spans="1:27" s="84" customFormat="1" ht="18" customHeight="1" thickBot="1">
      <c r="A30" s="484" t="s">
        <v>1535</v>
      </c>
      <c r="B30" s="325">
        <v>1</v>
      </c>
      <c r="C30" s="492" t="s">
        <v>543</v>
      </c>
      <c r="D30" s="487">
        <f>E29+G21</f>
        <v>138.22292360093547</v>
      </c>
      <c r="E30" s="488">
        <f>E29+G21</f>
        <v>138.22292360093547</v>
      </c>
      <c r="F30" s="489">
        <f>E30/($E$9+$F$9-$E$11-$F$11)</f>
        <v>0.90341780131330374</v>
      </c>
      <c r="G30" s="147"/>
      <c r="H30" s="145"/>
      <c r="I30" s="146"/>
      <c r="J30" s="146"/>
      <c r="K30" s="146"/>
      <c r="L30" s="146"/>
      <c r="M30" s="146"/>
      <c r="N30" s="146"/>
      <c r="O30" s="146"/>
      <c r="P30" s="146"/>
      <c r="Q30" s="146"/>
      <c r="R30" s="146"/>
      <c r="S30" s="146"/>
      <c r="T30" s="146"/>
      <c r="U30" s="146"/>
      <c r="V30" s="146"/>
      <c r="W30" s="146"/>
      <c r="X30" s="146"/>
      <c r="Y30" s="146"/>
      <c r="Z30" s="146"/>
      <c r="AA30" s="146"/>
    </row>
    <row r="31" spans="1:27" ht="16.5" thickBot="1">
      <c r="A31" s="88"/>
      <c r="B31" s="89"/>
      <c r="C31" s="89"/>
      <c r="D31" s="90"/>
      <c r="G31" s="136"/>
      <c r="H31" s="136"/>
      <c r="I31" s="136"/>
      <c r="J31" s="136"/>
      <c r="K31" s="136"/>
      <c r="L31" s="136"/>
      <c r="M31" s="136"/>
      <c r="N31" s="136"/>
      <c r="O31" s="136"/>
      <c r="P31" s="136"/>
      <c r="Q31" s="136"/>
      <c r="R31" s="136"/>
      <c r="S31" s="136"/>
      <c r="T31" s="136"/>
      <c r="U31" s="136"/>
      <c r="V31" s="136"/>
      <c r="W31" s="136"/>
      <c r="X31" s="136"/>
      <c r="Y31" s="136"/>
      <c r="Z31" s="136"/>
      <c r="AA31" s="136"/>
    </row>
    <row r="32" spans="1:27" ht="37.5" customHeight="1" thickBot="1">
      <c r="A32" s="527" t="s">
        <v>165</v>
      </c>
      <c r="B32" s="528"/>
      <c r="C32" s="528"/>
      <c r="D32" s="529"/>
      <c r="E32" s="136"/>
      <c r="F32" s="151"/>
      <c r="G32" s="197"/>
      <c r="H32" s="136"/>
      <c r="I32" s="136"/>
      <c r="J32" s="136"/>
      <c r="K32" s="136"/>
      <c r="L32" s="136"/>
      <c r="M32" s="136"/>
      <c r="N32" s="136"/>
      <c r="O32" s="136"/>
      <c r="P32" s="136"/>
      <c r="Q32" s="136"/>
      <c r="R32" s="136"/>
      <c r="S32" s="136"/>
      <c r="T32" s="136"/>
      <c r="U32" s="136"/>
      <c r="V32" s="136"/>
      <c r="W32" s="136"/>
      <c r="X32" s="136"/>
      <c r="Y32" s="136"/>
      <c r="Z32" s="136"/>
      <c r="AA32" s="136"/>
    </row>
    <row r="33" spans="1:27" s="58" customFormat="1" ht="109.5" customHeight="1" thickBot="1">
      <c r="A33" s="70" t="s">
        <v>759</v>
      </c>
      <c r="B33" s="71" t="s">
        <v>211</v>
      </c>
      <c r="C33" s="92" t="s">
        <v>531</v>
      </c>
      <c r="D33" s="73" t="s">
        <v>550</v>
      </c>
      <c r="E33" s="152"/>
      <c r="F33" s="153"/>
      <c r="G33" s="153"/>
      <c r="H33" s="153"/>
      <c r="I33" s="153"/>
      <c r="J33" s="153"/>
      <c r="K33" s="153"/>
      <c r="L33" s="153"/>
      <c r="M33" s="153"/>
      <c r="N33" s="153"/>
      <c r="O33" s="153"/>
      <c r="P33" s="153"/>
      <c r="Q33" s="153"/>
      <c r="R33" s="153"/>
      <c r="S33" s="153"/>
      <c r="T33" s="153"/>
      <c r="U33" s="153"/>
      <c r="V33" s="153"/>
      <c r="W33" s="153"/>
      <c r="X33" s="153"/>
      <c r="Y33" s="153"/>
      <c r="Z33" s="153"/>
      <c r="AA33" s="153"/>
    </row>
    <row r="34" spans="1:27" s="58" customFormat="1" ht="18" customHeight="1" thickBot="1">
      <c r="A34" s="70" t="s">
        <v>767</v>
      </c>
      <c r="B34" s="71" t="s">
        <v>768</v>
      </c>
      <c r="C34" s="94" t="s">
        <v>520</v>
      </c>
      <c r="D34" s="73" t="s">
        <v>521</v>
      </c>
      <c r="E34" s="152"/>
      <c r="F34" s="153"/>
      <c r="G34" s="153"/>
      <c r="H34" s="153"/>
      <c r="I34" s="153"/>
      <c r="J34" s="153"/>
      <c r="K34" s="153"/>
      <c r="L34" s="153"/>
      <c r="M34" s="153"/>
      <c r="N34" s="153"/>
      <c r="O34" s="153"/>
      <c r="P34" s="153"/>
      <c r="Q34" s="153"/>
      <c r="R34" s="153"/>
      <c r="S34" s="153"/>
      <c r="T34" s="153"/>
      <c r="U34" s="153"/>
      <c r="V34" s="153"/>
      <c r="W34" s="153"/>
      <c r="X34" s="153"/>
      <c r="Y34" s="153"/>
      <c r="Z34" s="153"/>
      <c r="AA34" s="153"/>
    </row>
    <row r="35" spans="1:27" s="58" customFormat="1" ht="18" customHeight="1" thickBot="1">
      <c r="A35" s="493" t="s">
        <v>1528</v>
      </c>
      <c r="B35" s="494">
        <f>B20</f>
        <v>8.5</v>
      </c>
      <c r="C35" s="495">
        <f>E26</f>
        <v>8.5</v>
      </c>
      <c r="D35" s="489">
        <f>C35/($E$9+$F$9-$E$11-$F$11)</f>
        <v>5.5555555555555552E-2</v>
      </c>
      <c r="E35" s="152"/>
      <c r="F35" s="153"/>
      <c r="G35" s="153"/>
      <c r="H35" s="153"/>
      <c r="I35" s="153"/>
      <c r="J35" s="153"/>
      <c r="K35" s="153"/>
      <c r="L35" s="153"/>
      <c r="M35" s="153"/>
      <c r="N35" s="153"/>
      <c r="O35" s="153"/>
      <c r="P35" s="153"/>
      <c r="Q35" s="153"/>
      <c r="R35" s="153"/>
      <c r="S35" s="153"/>
      <c r="T35" s="153"/>
      <c r="U35" s="153"/>
      <c r="V35" s="153"/>
      <c r="W35" s="153"/>
      <c r="X35" s="153"/>
      <c r="Y35" s="153"/>
      <c r="Z35" s="153"/>
      <c r="AA35" s="153"/>
    </row>
    <row r="36" spans="1:27" s="58" customFormat="1" ht="18" customHeight="1" thickBot="1">
      <c r="A36" s="323" t="s">
        <v>976</v>
      </c>
      <c r="B36" s="95">
        <f>D21</f>
        <v>4</v>
      </c>
      <c r="C36" s="96">
        <f>E27-E26</f>
        <v>4</v>
      </c>
      <c r="D36" s="82">
        <f>C36/($E$9+$F$9-$E$11-$F$11)</f>
        <v>2.6143790849673203E-2</v>
      </c>
      <c r="E36" s="152"/>
      <c r="F36" s="153"/>
      <c r="G36" s="153"/>
      <c r="H36" s="153"/>
      <c r="I36" s="153"/>
      <c r="J36" s="153"/>
      <c r="K36" s="153"/>
      <c r="L36" s="153"/>
      <c r="M36" s="153"/>
      <c r="N36" s="153"/>
      <c r="O36" s="153"/>
      <c r="P36" s="153"/>
      <c r="Q36" s="153"/>
      <c r="R36" s="153"/>
      <c r="S36" s="153"/>
      <c r="T36" s="153"/>
      <c r="U36" s="153"/>
      <c r="V36" s="153"/>
      <c r="W36" s="153"/>
      <c r="X36" s="153"/>
      <c r="Y36" s="153"/>
      <c r="Z36" s="153"/>
      <c r="AA36" s="153"/>
    </row>
    <row r="37" spans="1:27" s="58" customFormat="1" ht="18" customHeight="1" thickBot="1">
      <c r="A37" s="323" t="s">
        <v>1527</v>
      </c>
      <c r="B37" s="98">
        <f>E21</f>
        <v>33</v>
      </c>
      <c r="C37" s="96">
        <f>E28-E27</f>
        <v>20.722923600935459</v>
      </c>
      <c r="D37" s="82">
        <f>C37/($E$9+$F$9-$E$11-$F$11)</f>
        <v>0.13544394510415333</v>
      </c>
      <c r="E37" s="152"/>
      <c r="F37" s="153"/>
      <c r="G37" s="153"/>
      <c r="H37" s="153"/>
      <c r="I37" s="153"/>
      <c r="J37" s="153"/>
      <c r="K37" s="153"/>
      <c r="L37" s="153"/>
      <c r="M37" s="153"/>
      <c r="N37" s="153"/>
      <c r="O37" s="153"/>
      <c r="P37" s="153"/>
      <c r="Q37" s="153"/>
      <c r="R37" s="153"/>
      <c r="S37" s="153"/>
      <c r="T37" s="153"/>
      <c r="U37" s="153"/>
      <c r="V37" s="153"/>
      <c r="W37" s="153"/>
      <c r="X37" s="153"/>
      <c r="Y37" s="153"/>
      <c r="Z37" s="153"/>
      <c r="AA37" s="153"/>
    </row>
    <row r="38" spans="1:27" s="58" customFormat="1" ht="18" customHeight="1" thickBot="1">
      <c r="A38" s="323" t="s">
        <v>1529</v>
      </c>
      <c r="B38" s="98">
        <f>F21</f>
        <v>0</v>
      </c>
      <c r="C38" s="96">
        <f>E29-E28</f>
        <v>0</v>
      </c>
      <c r="D38" s="82">
        <f>C38/($E$9+$F$9-$E$11-$F$11)</f>
        <v>0</v>
      </c>
      <c r="E38" s="152"/>
      <c r="F38" s="153"/>
      <c r="G38" s="153"/>
      <c r="H38" s="153"/>
      <c r="I38" s="153"/>
      <c r="J38" s="153"/>
      <c r="K38" s="153"/>
      <c r="L38" s="153"/>
      <c r="M38" s="153"/>
      <c r="N38" s="153"/>
      <c r="O38" s="153"/>
      <c r="P38" s="153"/>
      <c r="Q38" s="153"/>
      <c r="R38" s="153"/>
      <c r="S38" s="153"/>
      <c r="T38" s="153"/>
      <c r="U38" s="153"/>
      <c r="V38" s="153"/>
      <c r="W38" s="153"/>
      <c r="X38" s="153"/>
      <c r="Y38" s="153"/>
      <c r="Z38" s="153"/>
      <c r="AA38" s="153"/>
    </row>
    <row r="39" spans="1:27" s="58" customFormat="1" ht="18" customHeight="1" thickBot="1">
      <c r="A39" s="323" t="s">
        <v>1530</v>
      </c>
      <c r="B39" s="98">
        <f>G21</f>
        <v>105</v>
      </c>
      <c r="C39" s="96">
        <f>B39</f>
        <v>105</v>
      </c>
      <c r="D39" s="82">
        <f>C39/($E$9+$F$9-$E$11-$F$11)</f>
        <v>0.68627450980392157</v>
      </c>
      <c r="E39" s="152"/>
      <c r="F39" s="153"/>
      <c r="G39" s="153"/>
      <c r="H39" s="153"/>
      <c r="I39" s="153"/>
      <c r="J39" s="153"/>
      <c r="K39" s="153"/>
      <c r="L39" s="153"/>
      <c r="M39" s="153"/>
      <c r="N39" s="153"/>
      <c r="O39" s="153"/>
      <c r="P39" s="153"/>
      <c r="Q39" s="153"/>
      <c r="R39" s="153"/>
      <c r="S39" s="153"/>
      <c r="T39" s="153"/>
      <c r="U39" s="153"/>
      <c r="V39" s="153"/>
      <c r="W39" s="153"/>
      <c r="X39" s="153"/>
      <c r="Y39" s="153"/>
      <c r="Z39" s="153"/>
      <c r="AA39" s="153"/>
    </row>
    <row r="40" spans="1:27" s="58" customFormat="1" ht="18" customHeight="1" thickBot="1">
      <c r="A40" s="99" t="s">
        <v>751</v>
      </c>
      <c r="B40" s="100">
        <f>SUM(B36:B39)</f>
        <v>142</v>
      </c>
      <c r="C40" s="101">
        <f>SUM(C35:C39)</f>
        <v>138.22292360093547</v>
      </c>
      <c r="D40" s="102">
        <f>SUM(D36:D39)</f>
        <v>0.84786224575774805</v>
      </c>
      <c r="E40" s="152"/>
      <c r="F40" s="153"/>
      <c r="G40" s="153"/>
      <c r="H40" s="153"/>
      <c r="I40" s="153"/>
      <c r="J40" s="153"/>
      <c r="K40" s="153"/>
      <c r="L40" s="153"/>
      <c r="M40" s="153"/>
      <c r="N40" s="153"/>
      <c r="O40" s="153"/>
      <c r="P40" s="153"/>
      <c r="Q40" s="153"/>
      <c r="R40" s="153"/>
      <c r="S40" s="153"/>
      <c r="T40" s="153"/>
      <c r="U40" s="153"/>
      <c r="V40" s="153"/>
      <c r="W40" s="153"/>
      <c r="X40" s="153"/>
      <c r="Y40" s="153"/>
      <c r="Z40" s="153"/>
      <c r="AA40" s="153"/>
    </row>
    <row r="41" spans="1:27" ht="15.75">
      <c r="A41" s="148"/>
      <c r="B41" s="149"/>
      <c r="C41" s="149"/>
      <c r="D41" s="150"/>
      <c r="E41" s="136"/>
      <c r="F41" s="136"/>
      <c r="G41" s="136"/>
      <c r="H41" s="136"/>
      <c r="I41" s="136"/>
      <c r="J41" s="136"/>
      <c r="K41" s="136"/>
      <c r="L41" s="136"/>
      <c r="M41" s="136"/>
      <c r="N41" s="136"/>
      <c r="O41" s="136"/>
      <c r="P41" s="136"/>
      <c r="Q41" s="136"/>
      <c r="R41" s="136"/>
      <c r="S41" s="136"/>
      <c r="T41" s="136"/>
      <c r="U41" s="136"/>
      <c r="V41" s="136"/>
      <c r="W41" s="136"/>
      <c r="X41" s="136"/>
      <c r="Y41" s="136"/>
      <c r="Z41" s="136"/>
      <c r="AA41" s="136"/>
    </row>
    <row r="42" spans="1:27" ht="42.75" customHeight="1" thickBot="1">
      <c r="A42" s="525" t="s">
        <v>166</v>
      </c>
      <c r="B42" s="530"/>
      <c r="C42" s="530"/>
      <c r="D42" s="530"/>
      <c r="E42" s="530"/>
      <c r="F42" s="530"/>
      <c r="H42" s="150"/>
      <c r="I42" s="136"/>
      <c r="J42" s="136"/>
      <c r="K42" s="136"/>
      <c r="L42" s="136"/>
      <c r="M42" s="136"/>
      <c r="N42" s="136"/>
      <c r="O42" s="136"/>
      <c r="P42" s="136"/>
      <c r="Q42" s="136"/>
      <c r="R42" s="136"/>
      <c r="S42" s="136"/>
      <c r="T42" s="136"/>
      <c r="U42" s="136"/>
      <c r="V42" s="136"/>
      <c r="W42" s="136"/>
      <c r="X42" s="136"/>
      <c r="Y42" s="136"/>
      <c r="Z42" s="136"/>
      <c r="AA42" s="136"/>
    </row>
    <row r="43" spans="1:27" s="75" customFormat="1" ht="104.25" customHeight="1">
      <c r="A43" s="103" t="s">
        <v>759</v>
      </c>
      <c r="B43" s="104" t="s">
        <v>532</v>
      </c>
      <c r="C43" s="105" t="s">
        <v>328</v>
      </c>
      <c r="D43" s="106" t="s">
        <v>537</v>
      </c>
      <c r="E43" s="107" t="s">
        <v>534</v>
      </c>
      <c r="F43" s="108" t="s">
        <v>535</v>
      </c>
      <c r="G43" s="109"/>
      <c r="H43" s="154"/>
      <c r="I43" s="154"/>
      <c r="J43" s="154"/>
      <c r="K43" s="154"/>
      <c r="L43" s="154"/>
      <c r="M43" s="154"/>
      <c r="N43" s="154"/>
      <c r="O43" s="154"/>
      <c r="P43" s="154"/>
      <c r="Q43" s="154"/>
      <c r="R43" s="154"/>
      <c r="S43" s="154"/>
      <c r="T43" s="154"/>
      <c r="U43" s="154"/>
      <c r="V43" s="154"/>
      <c r="W43" s="154"/>
      <c r="X43" s="154"/>
      <c r="Y43" s="154"/>
      <c r="Z43" s="154"/>
      <c r="AA43" s="154"/>
    </row>
    <row r="44" spans="1:27" s="75" customFormat="1" ht="18" customHeight="1">
      <c r="A44" s="110" t="s">
        <v>527</v>
      </c>
      <c r="B44" s="57" t="s">
        <v>522</v>
      </c>
      <c r="C44" s="57" t="s">
        <v>523</v>
      </c>
      <c r="D44" s="57" t="s">
        <v>524</v>
      </c>
      <c r="E44" s="57" t="s">
        <v>525</v>
      </c>
      <c r="F44" s="57" t="s">
        <v>526</v>
      </c>
      <c r="H44" s="154"/>
      <c r="I44" s="154"/>
      <c r="J44" s="154"/>
      <c r="K44" s="154"/>
      <c r="L44" s="154"/>
      <c r="M44" s="154"/>
      <c r="N44" s="154"/>
      <c r="O44" s="154"/>
      <c r="P44" s="154"/>
      <c r="Q44" s="154"/>
      <c r="R44" s="154"/>
      <c r="S44" s="154"/>
      <c r="T44" s="154"/>
      <c r="U44" s="154"/>
      <c r="V44" s="154"/>
      <c r="W44" s="154"/>
      <c r="X44" s="154"/>
      <c r="Y44" s="154"/>
      <c r="Z44" s="154"/>
      <c r="AA44" s="154"/>
    </row>
    <row r="45" spans="1:27" s="84" customFormat="1" ht="18" customHeight="1">
      <c r="A45" s="324" t="s">
        <v>979</v>
      </c>
      <c r="B45" s="111">
        <v>0.6624098747222249</v>
      </c>
      <c r="C45" s="112">
        <f>B45*($E$13)</f>
        <v>90.683911849472594</v>
      </c>
      <c r="D45" s="98">
        <f>D49-E29</f>
        <v>105.00000000000001</v>
      </c>
      <c r="E45" s="113">
        <f>D45-C45</f>
        <v>14.31608815052742</v>
      </c>
      <c r="F45" s="164" t="str">
        <f>IF(D45&gt;=C45,"Compliant","Non-Compliant")</f>
        <v>Compliant</v>
      </c>
      <c r="G45" s="114"/>
      <c r="H45" s="146"/>
      <c r="I45" s="146"/>
      <c r="J45" s="146"/>
      <c r="K45" s="146"/>
      <c r="L45" s="146"/>
      <c r="M45" s="146"/>
      <c r="N45" s="146"/>
      <c r="O45" s="146"/>
      <c r="P45" s="146"/>
      <c r="Q45" s="146"/>
      <c r="R45" s="146"/>
      <c r="S45" s="146"/>
      <c r="T45" s="146"/>
      <c r="U45" s="146"/>
      <c r="V45" s="146"/>
      <c r="W45" s="146"/>
      <c r="X45" s="146"/>
      <c r="Y45" s="146"/>
      <c r="Z45" s="146"/>
      <c r="AA45" s="146"/>
    </row>
    <row r="46" spans="1:27" s="84" customFormat="1" ht="18" customHeight="1">
      <c r="A46" s="324" t="s">
        <v>1536</v>
      </c>
      <c r="B46" s="111">
        <v>0.78285670849061795</v>
      </c>
      <c r="C46" s="112">
        <f>B46*($E$13)</f>
        <v>107.1730833923656</v>
      </c>
      <c r="D46" s="98">
        <f>D49-E28</f>
        <v>105.00000000000001</v>
      </c>
      <c r="E46" s="113">
        <f>D46-C46</f>
        <v>-2.1730833923655837</v>
      </c>
      <c r="F46" s="164" t="str">
        <f>IF(D46&gt;=C46,"Compliant","Non-Compliant")</f>
        <v>Non-Compliant</v>
      </c>
      <c r="G46" s="114"/>
      <c r="H46" s="146"/>
      <c r="I46" s="146"/>
      <c r="J46" s="146"/>
      <c r="K46" s="146"/>
      <c r="L46" s="146"/>
      <c r="M46" s="146"/>
      <c r="N46" s="146"/>
      <c r="O46" s="146"/>
      <c r="P46" s="146"/>
      <c r="Q46" s="146"/>
      <c r="R46" s="146"/>
      <c r="S46" s="146"/>
      <c r="T46" s="146"/>
      <c r="U46" s="146"/>
      <c r="V46" s="146"/>
      <c r="W46" s="146"/>
      <c r="X46" s="146"/>
      <c r="Y46" s="146"/>
      <c r="Z46" s="146"/>
      <c r="AA46" s="146"/>
    </row>
    <row r="47" spans="1:27" s="84" customFormat="1" ht="18" customHeight="1">
      <c r="A47" s="324" t="s">
        <v>1537</v>
      </c>
      <c r="B47" s="111">
        <v>0.83786183540188841</v>
      </c>
      <c r="C47" s="112">
        <f>B47*($E$13)</f>
        <v>114.70328526651853</v>
      </c>
      <c r="D47" s="98">
        <f>D49-E27</f>
        <v>125.72292360093547</v>
      </c>
      <c r="E47" s="113">
        <f>D47-C47</f>
        <v>11.019638334416939</v>
      </c>
      <c r="F47" s="164" t="str">
        <f>IF(D47&gt;=C47,"Compliant","Non-Compliant")</f>
        <v>Compliant</v>
      </c>
      <c r="G47" s="114"/>
      <c r="H47" s="146"/>
      <c r="I47" s="146"/>
      <c r="J47" s="146"/>
      <c r="K47" s="146"/>
      <c r="L47" s="146"/>
      <c r="M47" s="146"/>
      <c r="N47" s="146"/>
      <c r="O47" s="146"/>
      <c r="P47" s="146"/>
      <c r="Q47" s="146"/>
      <c r="R47" s="146"/>
      <c r="S47" s="146"/>
      <c r="T47" s="146"/>
      <c r="U47" s="146"/>
      <c r="V47" s="146"/>
      <c r="W47" s="146"/>
      <c r="X47" s="146"/>
      <c r="Y47" s="146"/>
      <c r="Z47" s="146"/>
      <c r="AA47" s="146"/>
    </row>
    <row r="48" spans="1:27" s="84" customFormat="1" ht="18" customHeight="1">
      <c r="A48" s="324" t="s">
        <v>1538</v>
      </c>
      <c r="B48" s="111">
        <v>0.9328859820218468</v>
      </c>
      <c r="C48" s="112">
        <f>B48*($E$13)</f>
        <v>127.71209093879084</v>
      </c>
      <c r="D48" s="98">
        <f>D49-E26</f>
        <v>129.72292360093547</v>
      </c>
      <c r="E48" s="113">
        <f>D48-C48</f>
        <v>2.0108326621446366</v>
      </c>
      <c r="F48" s="164" t="str">
        <f>IF(D48&gt;=C48,"Compliant","Non-Compliant")</f>
        <v>Compliant</v>
      </c>
      <c r="G48" s="114"/>
      <c r="H48" s="146"/>
      <c r="I48" s="146"/>
      <c r="J48" s="146"/>
      <c r="K48" s="146"/>
      <c r="L48" s="146"/>
      <c r="M48" s="146"/>
      <c r="N48" s="146"/>
      <c r="O48" s="146"/>
      <c r="P48" s="146"/>
      <c r="Q48" s="146"/>
      <c r="R48" s="146"/>
      <c r="S48" s="146"/>
      <c r="T48" s="146"/>
      <c r="U48" s="146"/>
      <c r="V48" s="146"/>
      <c r="W48" s="146"/>
      <c r="X48" s="146"/>
      <c r="Y48" s="146"/>
      <c r="Z48" s="146"/>
      <c r="AA48" s="146"/>
    </row>
    <row r="49" spans="1:27">
      <c r="A49" s="324" t="s">
        <v>1539</v>
      </c>
      <c r="B49" s="496">
        <v>1</v>
      </c>
      <c r="C49" s="60">
        <f>B49*($E$13)</f>
        <v>136.9</v>
      </c>
      <c r="D49" s="119">
        <f>E30</f>
        <v>138.22292360093547</v>
      </c>
      <c r="E49" s="60">
        <f>D49-C49</f>
        <v>1.3229236009354679</v>
      </c>
      <c r="F49" s="164" t="str">
        <f>IF(D49&gt;=C49,"Compliant","Non-Compliant")</f>
        <v>Compliant</v>
      </c>
      <c r="G49" s="136"/>
      <c r="H49" s="136"/>
      <c r="I49" s="136"/>
      <c r="J49" s="136"/>
      <c r="K49" s="136"/>
      <c r="L49" s="136"/>
      <c r="M49" s="136"/>
      <c r="N49" s="136"/>
      <c r="O49" s="136"/>
      <c r="P49" s="136"/>
      <c r="Q49" s="136"/>
      <c r="R49" s="136"/>
      <c r="S49" s="136"/>
      <c r="T49" s="136"/>
      <c r="U49" s="136"/>
      <c r="V49" s="136"/>
      <c r="W49" s="136"/>
      <c r="X49" s="136"/>
      <c r="Y49" s="136"/>
      <c r="Z49" s="136"/>
      <c r="AA49" s="136"/>
    </row>
    <row r="50" spans="1:27">
      <c r="A50" s="136"/>
      <c r="B50" s="136"/>
      <c r="C50" s="136"/>
      <c r="D50" s="136"/>
      <c r="E50" s="19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1:27" ht="38.25" customHeight="1">
      <c r="A51" s="525" t="s">
        <v>1221</v>
      </c>
      <c r="B51" s="526"/>
      <c r="C51" s="526"/>
      <c r="D51" s="526"/>
      <c r="E51" s="526"/>
      <c r="F51" s="155"/>
      <c r="G51" s="136"/>
      <c r="H51" s="136"/>
      <c r="I51" s="136"/>
      <c r="J51" s="136"/>
      <c r="K51" s="136"/>
      <c r="L51" s="136"/>
      <c r="M51" s="136"/>
      <c r="N51" s="136"/>
      <c r="O51" s="136"/>
      <c r="P51" s="136"/>
      <c r="Q51" s="136"/>
      <c r="R51" s="136"/>
      <c r="S51" s="136"/>
      <c r="T51" s="136"/>
      <c r="U51" s="136"/>
      <c r="V51" s="136"/>
      <c r="W51" s="136"/>
      <c r="X51" s="136"/>
      <c r="Y51" s="136"/>
      <c r="Z51" s="136"/>
      <c r="AA51" s="136"/>
    </row>
    <row r="52" spans="1:27" ht="85.5" customHeight="1">
      <c r="A52" s="156" t="s">
        <v>802</v>
      </c>
      <c r="B52" s="156" t="s">
        <v>1654</v>
      </c>
      <c r="C52" s="156" t="s">
        <v>803</v>
      </c>
      <c r="D52" s="156" t="s">
        <v>981</v>
      </c>
      <c r="E52" s="156" t="s">
        <v>155</v>
      </c>
      <c r="F52" s="157"/>
      <c r="G52" s="158"/>
      <c r="H52" s="136"/>
      <c r="I52" s="136"/>
      <c r="J52" s="136"/>
      <c r="K52" s="136"/>
      <c r="L52" s="136"/>
      <c r="M52" s="136"/>
      <c r="N52" s="136"/>
      <c r="O52" s="136"/>
      <c r="P52" s="136"/>
      <c r="Q52" s="136"/>
      <c r="R52" s="136"/>
      <c r="S52" s="136"/>
      <c r="T52" s="136"/>
      <c r="U52" s="136"/>
      <c r="V52" s="136"/>
      <c r="W52" s="136"/>
      <c r="X52" s="136"/>
      <c r="Y52" s="136"/>
      <c r="Z52" s="136"/>
      <c r="AA52" s="136"/>
    </row>
    <row r="53" spans="1:27">
      <c r="A53" s="159" t="s">
        <v>1140</v>
      </c>
      <c r="B53" s="115">
        <f>$F$12</f>
        <v>50.9</v>
      </c>
      <c r="C53" s="119">
        <f>SUMIF(I_Phys_Res_Import_Res!L:L,A53,I_Phys_Res_Import_Res!K:K)+SUMIF(II_Construc!L:L,A53,II_Construc!K:K)+SUMIF(III_Demand_Response!L:L,A53,III_Demand_Response!K:K)</f>
        <v>122</v>
      </c>
      <c r="D53" s="115">
        <f>C53-B53</f>
        <v>71.099999999999994</v>
      </c>
      <c r="E53" s="115">
        <f>IF(D53&gt;=0,0,ABS(D53))</f>
        <v>0</v>
      </c>
      <c r="F53" s="157"/>
      <c r="G53" s="136"/>
      <c r="H53" s="136"/>
      <c r="I53" s="136"/>
      <c r="J53" s="136"/>
      <c r="K53" s="136"/>
      <c r="L53" s="136"/>
      <c r="M53" s="136"/>
      <c r="N53" s="136"/>
      <c r="O53" s="136"/>
      <c r="P53" s="136"/>
      <c r="Q53" s="136"/>
      <c r="R53" s="136"/>
      <c r="S53" s="136"/>
      <c r="T53" s="136"/>
      <c r="U53" s="136"/>
      <c r="V53" s="136"/>
      <c r="W53" s="136"/>
      <c r="X53" s="136"/>
      <c r="Y53" s="136"/>
      <c r="Z53" s="136"/>
      <c r="AA53" s="136"/>
    </row>
    <row r="54" spans="1:27">
      <c r="A54" s="159" t="s">
        <v>1145</v>
      </c>
      <c r="B54" s="115">
        <f>$E$12</f>
        <v>86</v>
      </c>
      <c r="C54" s="119">
        <f>SUMIF(I_Phys_Res_Import_Res!L:L,A54,I_Phys_Res_Import_Res!K:K)+SUMIF(II_Construc!L:L,A54,II_Construc!K:K)+SUMIF(III_Demand_Response!L:L,A54,III_Demand_Response!K:K)</f>
        <v>33.5</v>
      </c>
      <c r="D54" s="115">
        <f>C54-B54</f>
        <v>-52.5</v>
      </c>
      <c r="E54" s="115">
        <f>IF(D54&gt;=0,0,ABS(D54))</f>
        <v>52.5</v>
      </c>
      <c r="F54" s="157"/>
      <c r="G54" s="136"/>
      <c r="H54" s="136"/>
      <c r="I54" s="136"/>
      <c r="J54" s="136"/>
      <c r="K54" s="136"/>
      <c r="L54" s="136"/>
      <c r="M54" s="136"/>
      <c r="N54" s="136"/>
      <c r="O54" s="136"/>
      <c r="P54" s="136"/>
      <c r="Q54" s="136"/>
      <c r="R54" s="136"/>
      <c r="S54" s="136"/>
      <c r="T54" s="136"/>
      <c r="U54" s="136"/>
      <c r="V54" s="136"/>
      <c r="W54" s="136"/>
      <c r="X54" s="136"/>
      <c r="Y54" s="136"/>
      <c r="Z54" s="136"/>
      <c r="AA54" s="136"/>
    </row>
    <row r="55" spans="1:27">
      <c r="A55" s="160"/>
      <c r="B55" s="160"/>
      <c r="C55" s="160"/>
      <c r="D55" s="160"/>
      <c r="E55" s="160"/>
      <c r="F55" s="160"/>
      <c r="G55" s="136"/>
      <c r="H55" s="136"/>
      <c r="I55" s="136"/>
      <c r="J55" s="136"/>
      <c r="K55" s="136"/>
      <c r="L55" s="136"/>
      <c r="M55" s="136"/>
      <c r="N55" s="136"/>
      <c r="O55" s="136"/>
      <c r="P55" s="136"/>
      <c r="Q55" s="136"/>
      <c r="R55" s="136"/>
      <c r="S55" s="136"/>
      <c r="T55" s="136"/>
      <c r="U55" s="136"/>
      <c r="V55" s="136"/>
      <c r="W55" s="136"/>
      <c r="X55" s="136"/>
      <c r="Y55" s="136"/>
      <c r="Z55" s="136"/>
      <c r="AA55" s="136"/>
    </row>
    <row r="56" spans="1:27" ht="39" customHeight="1">
      <c r="A56" s="517" t="s">
        <v>156</v>
      </c>
      <c r="B56" s="518"/>
      <c r="C56" s="518"/>
      <c r="D56" s="518"/>
      <c r="E56" s="161"/>
      <c r="F56" s="161"/>
      <c r="G56" s="136"/>
      <c r="H56" s="136"/>
      <c r="I56" s="136"/>
      <c r="J56" s="136"/>
      <c r="K56" s="136"/>
      <c r="L56" s="136"/>
      <c r="M56" s="136"/>
      <c r="N56" s="136"/>
      <c r="O56" s="136"/>
      <c r="P56" s="136"/>
      <c r="Q56" s="136"/>
      <c r="R56" s="136"/>
      <c r="S56" s="136"/>
      <c r="T56" s="136"/>
      <c r="U56" s="136"/>
      <c r="V56" s="136"/>
      <c r="W56" s="136"/>
      <c r="X56" s="136"/>
      <c r="Y56" s="136"/>
      <c r="Z56" s="136"/>
      <c r="AA56" s="136"/>
    </row>
    <row r="57" spans="1:27" ht="50.25" customHeight="1">
      <c r="A57" s="117" t="s">
        <v>806</v>
      </c>
      <c r="B57" s="117" t="s">
        <v>805</v>
      </c>
      <c r="C57" s="117" t="s">
        <v>155</v>
      </c>
      <c r="D57" s="117" t="s">
        <v>154</v>
      </c>
      <c r="E57" s="162"/>
      <c r="F57" s="162"/>
      <c r="G57" s="136"/>
      <c r="H57" s="136"/>
      <c r="I57" s="136"/>
      <c r="J57" s="136"/>
      <c r="K57" s="136"/>
      <c r="L57" s="136"/>
      <c r="M57" s="136"/>
      <c r="N57" s="136"/>
      <c r="O57" s="136"/>
      <c r="P57" s="136"/>
      <c r="Q57" s="136"/>
      <c r="R57" s="136"/>
      <c r="S57" s="136"/>
      <c r="T57" s="136"/>
      <c r="U57" s="136"/>
      <c r="V57" s="136"/>
      <c r="W57" s="136"/>
      <c r="X57" s="136"/>
      <c r="Y57" s="136"/>
      <c r="Z57" s="136"/>
      <c r="AA57" s="136"/>
    </row>
    <row r="58" spans="1:27">
      <c r="A58" s="118" t="s">
        <v>793</v>
      </c>
      <c r="B58" s="248">
        <f>'LSE Allocations'!D75</f>
        <v>0</v>
      </c>
      <c r="C58" s="120">
        <f>E53</f>
        <v>0</v>
      </c>
      <c r="D58" s="163">
        <f>IF(C58&lt;=B58,0,C58-B58)</f>
        <v>0</v>
      </c>
      <c r="E58" s="160"/>
      <c r="F58" s="160"/>
      <c r="G58" s="136"/>
      <c r="H58" s="136"/>
      <c r="I58" s="136"/>
      <c r="J58" s="136"/>
      <c r="K58" s="136"/>
      <c r="L58" s="136"/>
      <c r="M58" s="136"/>
      <c r="N58" s="136"/>
      <c r="O58" s="136"/>
      <c r="P58" s="136"/>
      <c r="Q58" s="136"/>
      <c r="R58" s="136"/>
      <c r="S58" s="136"/>
      <c r="T58" s="136"/>
      <c r="U58" s="136"/>
      <c r="V58" s="136"/>
      <c r="W58" s="136"/>
      <c r="X58" s="136"/>
      <c r="Y58" s="136"/>
      <c r="Z58" s="136"/>
      <c r="AA58" s="136"/>
    </row>
    <row r="59" spans="1:27">
      <c r="A59" s="118" t="s">
        <v>794</v>
      </c>
      <c r="B59" s="248">
        <f>'LSE Allocations'!D74</f>
        <v>0</v>
      </c>
      <c r="C59" s="120">
        <f>E54</f>
        <v>52.5</v>
      </c>
      <c r="D59" s="163">
        <f>IF(C59&lt;=B59,0,C59-B59)</f>
        <v>52.5</v>
      </c>
      <c r="E59" s="160"/>
      <c r="F59" s="160"/>
      <c r="G59" s="136"/>
      <c r="H59" s="136"/>
      <c r="I59" s="136"/>
      <c r="J59" s="136"/>
      <c r="K59" s="136"/>
      <c r="L59" s="136"/>
      <c r="M59" s="136"/>
      <c r="N59" s="136"/>
      <c r="O59" s="136"/>
      <c r="P59" s="136"/>
      <c r="Q59" s="136"/>
      <c r="R59" s="136"/>
      <c r="S59" s="136"/>
      <c r="T59" s="136"/>
      <c r="U59" s="136"/>
      <c r="V59" s="136"/>
      <c r="W59" s="136"/>
      <c r="X59" s="136"/>
      <c r="Y59" s="136"/>
      <c r="Z59" s="136"/>
      <c r="AA59" s="136"/>
    </row>
    <row r="60" spans="1:27">
      <c r="A60" s="150"/>
      <c r="B60" s="150"/>
      <c r="C60" s="150"/>
      <c r="D60" s="150"/>
      <c r="E60" s="150"/>
      <c r="F60" s="150"/>
      <c r="G60" s="136"/>
      <c r="H60" s="136"/>
      <c r="I60" s="136"/>
      <c r="J60" s="136"/>
      <c r="K60" s="136"/>
      <c r="L60" s="136"/>
      <c r="M60" s="136"/>
      <c r="N60" s="136"/>
      <c r="O60" s="136"/>
      <c r="P60" s="136"/>
      <c r="Q60" s="136"/>
      <c r="R60" s="136"/>
      <c r="S60" s="136"/>
      <c r="T60" s="136"/>
      <c r="U60" s="136"/>
      <c r="V60" s="136"/>
      <c r="W60" s="136"/>
      <c r="X60" s="136"/>
      <c r="Y60" s="136"/>
      <c r="Z60" s="136"/>
      <c r="AA60" s="136"/>
    </row>
    <row r="61" spans="1:27" ht="15.75" thickBot="1"/>
    <row r="62" spans="1:27" ht="15.75" thickBot="1">
      <c r="A62" s="556" t="s">
        <v>1663</v>
      </c>
      <c r="B62" s="557"/>
      <c r="C62" s="557"/>
      <c r="D62" s="557"/>
      <c r="E62" s="557"/>
      <c r="F62" s="557"/>
      <c r="G62" s="557"/>
      <c r="H62" s="557"/>
      <c r="I62" s="558"/>
    </row>
    <row r="63" spans="1:27" ht="15.75" thickBot="1">
      <c r="A63" s="461" t="s">
        <v>1146</v>
      </c>
      <c r="B63" s="425"/>
      <c r="C63" s="425"/>
      <c r="D63" s="462"/>
      <c r="E63" s="124"/>
      <c r="F63" s="559" t="s">
        <v>983</v>
      </c>
      <c r="G63" s="560"/>
      <c r="H63" s="408"/>
      <c r="I63" s="409"/>
    </row>
    <row r="64" spans="1:27" ht="39" customHeight="1" thickBot="1">
      <c r="A64" s="553" t="str">
        <f>"Summary Table Local RAR for "&amp;$A63&amp;" Local Area (MW)"</f>
        <v>Summary Table Local RAR for LA Basin Local Area (MW)</v>
      </c>
      <c r="B64" s="554"/>
      <c r="C64" s="554"/>
      <c r="D64" s="555"/>
      <c r="E64" s="124"/>
      <c r="F64" s="553" t="str">
        <f>"Summary Table Local RAR for "&amp;F63&amp;" Local Area (MW)"</f>
        <v>Summary Table Local RAR for Big Creek-Ventura Local Area (MW)</v>
      </c>
      <c r="G64" s="554"/>
      <c r="H64" s="554"/>
      <c r="I64" s="555"/>
    </row>
    <row r="65" spans="1:11" ht="115.5" thickBot="1">
      <c r="A65" s="410" t="s">
        <v>1415</v>
      </c>
      <c r="B65" s="411" t="str">
        <f>"Total Procurement in "&amp;$A63&amp;" Local Area"</f>
        <v>Total Procurement in LA Basin Local Area</v>
      </c>
      <c r="C65" s="412" t="str">
        <f>$A63&amp;" Local RA - RMR, and CAM"</f>
        <v>LA Basin Local RA - RMR, and CAM</v>
      </c>
      <c r="D65" s="413" t="s">
        <v>1635</v>
      </c>
      <c r="E65" s="452"/>
      <c r="F65" s="410" t="s">
        <v>1415</v>
      </c>
      <c r="G65" s="411" t="str">
        <f>"Total Procurement in "&amp;$A63&amp;" Local Area"</f>
        <v>Total Procurement in LA Basin Local Area</v>
      </c>
      <c r="H65" s="412" t="str">
        <f>$A63&amp;" Local RA - RMR, and CAM"</f>
        <v>LA Basin Local RA - RMR, and CAM</v>
      </c>
      <c r="I65" s="413" t="s">
        <v>1635</v>
      </c>
    </row>
    <row r="66" spans="1:11" ht="17.25" customHeight="1">
      <c r="A66" s="453">
        <v>41275</v>
      </c>
      <c r="B66" s="415">
        <f ca="1">SUMPRODUCT(SUMIFS(INDIRECT($A$18:$A$20&amp;"!$E:$E"),INDIRECT($A$18:$A$20&amp;"!$M:$M"),$A$63,INDIRECT($A$18:$A$20&amp;"!$F:$F"),"&lt;="&amp;$A66,INDIRECT($A$18:$A$20&amp;"!$G:$G"),"&gt;="&amp;EOMONTH($A66,0)))</f>
        <v>33</v>
      </c>
      <c r="C66" s="416">
        <f>VLOOKUP(A63,'LSE Allocations'!$H$73:$J$77,3,FALSE)</f>
        <v>20</v>
      </c>
      <c r="D66" s="417" t="str">
        <f ca="1">IF(B66-$C$66&gt;=0,"Compliant","Non-Compliant")</f>
        <v>Compliant</v>
      </c>
      <c r="E66" s="454"/>
      <c r="F66" s="414">
        <v>41275</v>
      </c>
      <c r="G66" s="415">
        <f ca="1">SUMPRODUCT(SUMIFS(INDIRECT($A$18:$A$20&amp;"!$E:$E"),INDIRECT($A$18:$A$20&amp;"!$M:$M"),$F$63,INDIRECT($A$18:$A$20&amp;"!$F:$F"),"&lt;="&amp;$F66,INDIRECT($A$18:$A$20&amp;"!$G:$G"),"&gt;="&amp;EOMONTH($F66,0)))</f>
        <v>0.6</v>
      </c>
      <c r="H66" s="416">
        <f>VLOOKUP(F63,'LSE Allocations'!$H$73:$J$77,3,FALSE)</f>
        <v>22</v>
      </c>
      <c r="I66" s="417" t="str">
        <f ca="1">IF(G66-$H$66&gt;=0,"Compliant","Non-Compliant")</f>
        <v>Non-Compliant</v>
      </c>
    </row>
    <row r="67" spans="1:11">
      <c r="A67" s="453">
        <v>41306</v>
      </c>
      <c r="B67" s="415">
        <f t="shared" ref="B67:B77" ca="1" si="2">SUMPRODUCT(SUMIFS(INDIRECT($A$18:$A$20&amp;"!$E:$E"),INDIRECT($A$18:$A$20&amp;"!$M:$M"),$A$63,INDIRECT($A$18:$A$20&amp;"!$F:$F"),"&lt;="&amp;$A67,INDIRECT($A$18:$A$20&amp;"!$G:$G"),"&gt;="&amp;EOMONTH($A67,0)))</f>
        <v>39</v>
      </c>
      <c r="C67" s="551"/>
      <c r="D67" s="417" t="str">
        <f t="shared" ref="D67:D77" ca="1" si="3">IF(B67-$C$66&gt;=0,"Compliant","Non-Compliant")</f>
        <v>Compliant</v>
      </c>
      <c r="E67" s="124"/>
      <c r="F67" s="414">
        <v>41306</v>
      </c>
      <c r="G67" s="415">
        <f t="shared" ref="G67:G77" ca="1" si="4">SUMPRODUCT(SUMIFS(INDIRECT($A$18:$A$20&amp;"!$E:$E"),INDIRECT($A$18:$A$20&amp;"!$M:$M"),$F$63,INDIRECT($A$18:$A$20&amp;"!$F:$F"),"&lt;="&amp;$F67,INDIRECT($A$18:$A$20&amp;"!$G:$G"),"&gt;="&amp;EOMONTH($F67,0)))</f>
        <v>0.6</v>
      </c>
      <c r="H67" s="551"/>
      <c r="I67" s="417" t="str">
        <f t="shared" ref="I67:I77" ca="1" si="5">IF(G67-$H$66&gt;=0,"Compliant","Non-Compliant")</f>
        <v>Non-Compliant</v>
      </c>
      <c r="K67" s="451"/>
    </row>
    <row r="68" spans="1:11">
      <c r="A68" s="453">
        <v>41334</v>
      </c>
      <c r="B68" s="415">
        <f t="shared" ca="1" si="2"/>
        <v>39</v>
      </c>
      <c r="C68" s="551"/>
      <c r="D68" s="417" t="str">
        <f t="shared" ca="1" si="3"/>
        <v>Compliant</v>
      </c>
      <c r="E68" s="124"/>
      <c r="F68" s="414">
        <v>41334</v>
      </c>
      <c r="G68" s="415">
        <f t="shared" ca="1" si="4"/>
        <v>0.6</v>
      </c>
      <c r="H68" s="551"/>
      <c r="I68" s="417" t="str">
        <f t="shared" ca="1" si="5"/>
        <v>Non-Compliant</v>
      </c>
      <c r="K68" s="451"/>
    </row>
    <row r="69" spans="1:11">
      <c r="A69" s="453">
        <v>41365</v>
      </c>
      <c r="B69" s="415">
        <f t="shared" ca="1" si="2"/>
        <v>34</v>
      </c>
      <c r="C69" s="551"/>
      <c r="D69" s="417" t="str">
        <f t="shared" ca="1" si="3"/>
        <v>Compliant</v>
      </c>
      <c r="E69" s="124"/>
      <c r="F69" s="414">
        <v>41365</v>
      </c>
      <c r="G69" s="415">
        <f t="shared" ca="1" si="4"/>
        <v>0.6</v>
      </c>
      <c r="H69" s="551"/>
      <c r="I69" s="417" t="str">
        <f t="shared" ca="1" si="5"/>
        <v>Non-Compliant</v>
      </c>
      <c r="K69" s="451"/>
    </row>
    <row r="70" spans="1:11">
      <c r="A70" s="453">
        <v>41395</v>
      </c>
      <c r="B70" s="415">
        <f ca="1">SUMPRODUCT(SUMIFS(INDIRECT($A$18:$A$20&amp;"!$E:$E"),INDIRECT($A$18:$A$20&amp;"!$M:$M"),$A$63,INDIRECT($A$18:$A$20&amp;"!$F:$F"),"&lt;="&amp;$A70,INDIRECT($A$18:$A$20&amp;"!$G:$G"),"&gt;="&amp;EOMONTH($A70,0)))</f>
        <v>34</v>
      </c>
      <c r="C70" s="551"/>
      <c r="D70" s="417" t="str">
        <f t="shared" ca="1" si="3"/>
        <v>Compliant</v>
      </c>
      <c r="E70" s="124"/>
      <c r="F70" s="414">
        <v>41395</v>
      </c>
      <c r="G70" s="415">
        <f t="shared" ca="1" si="4"/>
        <v>0.6</v>
      </c>
      <c r="H70" s="551"/>
      <c r="I70" s="417" t="str">
        <f t="shared" ca="1" si="5"/>
        <v>Non-Compliant</v>
      </c>
      <c r="K70" s="451"/>
    </row>
    <row r="71" spans="1:11">
      <c r="A71" s="453">
        <v>41426</v>
      </c>
      <c r="B71" s="415">
        <f t="shared" ca="1" si="2"/>
        <v>45</v>
      </c>
      <c r="C71" s="551"/>
      <c r="D71" s="417" t="str">
        <f t="shared" ca="1" si="3"/>
        <v>Compliant</v>
      </c>
      <c r="E71" s="124"/>
      <c r="F71" s="414">
        <v>41426</v>
      </c>
      <c r="G71" s="415">
        <f t="shared" ca="1" si="4"/>
        <v>0.6</v>
      </c>
      <c r="H71" s="551"/>
      <c r="I71" s="417" t="str">
        <f t="shared" ca="1" si="5"/>
        <v>Non-Compliant</v>
      </c>
      <c r="K71" s="451"/>
    </row>
    <row r="72" spans="1:11">
      <c r="A72" s="453">
        <v>41456</v>
      </c>
      <c r="B72" s="415">
        <f t="shared" ca="1" si="2"/>
        <v>58.5</v>
      </c>
      <c r="C72" s="551"/>
      <c r="D72" s="417" t="str">
        <f t="shared" ca="1" si="3"/>
        <v>Compliant</v>
      </c>
      <c r="E72" s="124"/>
      <c r="F72" s="414">
        <v>41456</v>
      </c>
      <c r="G72" s="415">
        <f t="shared" ca="1" si="4"/>
        <v>0.6</v>
      </c>
      <c r="H72" s="551"/>
      <c r="I72" s="417" t="str">
        <f t="shared" ca="1" si="5"/>
        <v>Non-Compliant</v>
      </c>
    </row>
    <row r="73" spans="1:11">
      <c r="A73" s="453">
        <v>41487</v>
      </c>
      <c r="B73" s="415">
        <f t="shared" ca="1" si="2"/>
        <v>47.5</v>
      </c>
      <c r="C73" s="551"/>
      <c r="D73" s="417" t="str">
        <f t="shared" ca="1" si="3"/>
        <v>Compliant</v>
      </c>
      <c r="E73" s="124"/>
      <c r="F73" s="414">
        <v>41487</v>
      </c>
      <c r="G73" s="415">
        <f t="shared" ca="1" si="4"/>
        <v>25.6</v>
      </c>
      <c r="H73" s="551"/>
      <c r="I73" s="417" t="str">
        <f t="shared" ca="1" si="5"/>
        <v>Compliant</v>
      </c>
    </row>
    <row r="74" spans="1:11">
      <c r="A74" s="453">
        <v>41518</v>
      </c>
      <c r="B74" s="415">
        <f t="shared" ca="1" si="2"/>
        <v>47.5</v>
      </c>
      <c r="C74" s="551"/>
      <c r="D74" s="417" t="str">
        <f t="shared" ca="1" si="3"/>
        <v>Compliant</v>
      </c>
      <c r="E74" s="124"/>
      <c r="F74" s="414">
        <v>41518</v>
      </c>
      <c r="G74" s="415">
        <f t="shared" ca="1" si="4"/>
        <v>25.6</v>
      </c>
      <c r="H74" s="551"/>
      <c r="I74" s="417" t="str">
        <f t="shared" ca="1" si="5"/>
        <v>Compliant</v>
      </c>
    </row>
    <row r="75" spans="1:11">
      <c r="A75" s="453">
        <v>41548</v>
      </c>
      <c r="B75" s="415">
        <f t="shared" ca="1" si="2"/>
        <v>34</v>
      </c>
      <c r="C75" s="551"/>
      <c r="D75" s="417" t="str">
        <f t="shared" ca="1" si="3"/>
        <v>Compliant</v>
      </c>
      <c r="E75" s="124"/>
      <c r="F75" s="414">
        <v>41548</v>
      </c>
      <c r="G75" s="415">
        <f t="shared" ca="1" si="4"/>
        <v>25.6</v>
      </c>
      <c r="H75" s="551"/>
      <c r="I75" s="417" t="str">
        <f t="shared" ca="1" si="5"/>
        <v>Compliant</v>
      </c>
    </row>
    <row r="76" spans="1:11">
      <c r="A76" s="453">
        <v>41579</v>
      </c>
      <c r="B76" s="415">
        <f t="shared" ca="1" si="2"/>
        <v>34</v>
      </c>
      <c r="C76" s="551"/>
      <c r="D76" s="417" t="str">
        <f t="shared" ca="1" si="3"/>
        <v>Compliant</v>
      </c>
      <c r="E76" s="124"/>
      <c r="F76" s="414">
        <v>41579</v>
      </c>
      <c r="G76" s="415">
        <f t="shared" ca="1" si="4"/>
        <v>0.6</v>
      </c>
      <c r="H76" s="551"/>
      <c r="I76" s="417" t="str">
        <f t="shared" ca="1" si="5"/>
        <v>Non-Compliant</v>
      </c>
    </row>
    <row r="77" spans="1:11">
      <c r="A77" s="453">
        <v>41609</v>
      </c>
      <c r="B77" s="415">
        <f t="shared" ca="1" si="2"/>
        <v>31</v>
      </c>
      <c r="C77" s="551"/>
      <c r="D77" s="417" t="str">
        <f t="shared" ca="1" si="3"/>
        <v>Compliant</v>
      </c>
      <c r="E77" s="124"/>
      <c r="F77" s="414">
        <v>41609</v>
      </c>
      <c r="G77" s="415">
        <f t="shared" ca="1" si="4"/>
        <v>0.6</v>
      </c>
      <c r="H77" s="551"/>
      <c r="I77" s="417" t="str">
        <f t="shared" ca="1" si="5"/>
        <v>Non-Compliant</v>
      </c>
    </row>
    <row r="78" spans="1:11">
      <c r="A78" s="455"/>
      <c r="B78" s="124"/>
      <c r="C78" s="124"/>
      <c r="D78" s="124"/>
      <c r="E78" s="124"/>
      <c r="F78" s="124"/>
      <c r="G78" s="124"/>
      <c r="H78" s="124"/>
      <c r="I78" s="456"/>
    </row>
    <row r="79" spans="1:11">
      <c r="A79" s="455"/>
      <c r="B79" s="124"/>
      <c r="C79" s="124"/>
      <c r="D79" s="124"/>
      <c r="E79" s="124"/>
      <c r="F79" s="124"/>
      <c r="G79" s="124"/>
      <c r="H79" s="124"/>
      <c r="I79" s="456"/>
    </row>
    <row r="80" spans="1:11" ht="15.75" thickBot="1">
      <c r="A80" s="455"/>
      <c r="B80" s="124"/>
      <c r="C80" s="124"/>
      <c r="D80" s="124"/>
      <c r="E80" s="124"/>
      <c r="F80" s="424"/>
      <c r="G80" s="424"/>
      <c r="H80" s="124"/>
      <c r="I80" s="456"/>
    </row>
    <row r="81" spans="1:9" ht="15.75" thickBot="1">
      <c r="A81" s="407" t="s">
        <v>1583</v>
      </c>
      <c r="B81" s="408"/>
      <c r="C81" s="408"/>
      <c r="D81" s="409"/>
      <c r="E81" s="124"/>
      <c r="F81" s="463" t="s">
        <v>1162</v>
      </c>
      <c r="G81" s="408"/>
      <c r="H81" s="408"/>
      <c r="I81" s="409"/>
    </row>
    <row r="82" spans="1:9" ht="15.75" thickBot="1">
      <c r="A82" s="553" t="str">
        <f>"Summary Table Local RAR for "&amp;$A81&amp;" Local Area (MW)"</f>
        <v>Summary Table Local RAR for San Diego-IV Local Area (MW)</v>
      </c>
      <c r="B82" s="554"/>
      <c r="C82" s="554"/>
      <c r="D82" s="555"/>
      <c r="E82" s="124"/>
      <c r="F82" s="553" t="str">
        <f>"Summary Table Local RAR for "&amp;F81&amp;" Local Area (MW)"</f>
        <v>Summary Table Local RAR for Bay Area Local Area (MW)</v>
      </c>
      <c r="G82" s="554"/>
      <c r="H82" s="554"/>
      <c r="I82" s="555"/>
    </row>
    <row r="83" spans="1:9" ht="115.5" thickBot="1">
      <c r="A83" s="410" t="s">
        <v>1415</v>
      </c>
      <c r="B83" s="411" t="str">
        <f>"Total Procurement in "&amp;$A81&amp;" Local Area"</f>
        <v>Total Procurement in San Diego-IV Local Area</v>
      </c>
      <c r="C83" s="412" t="str">
        <f>$A81&amp;" Local RA - RMR, and CAM"</f>
        <v>San Diego-IV Local RA - RMR, and CAM</v>
      </c>
      <c r="D83" s="413" t="s">
        <v>1635</v>
      </c>
      <c r="E83" s="124"/>
      <c r="F83" s="410" t="s">
        <v>1415</v>
      </c>
      <c r="G83" s="411" t="str">
        <f>"Total Procurement in "&amp;$A81&amp;" Local Area"</f>
        <v>Total Procurement in San Diego-IV Local Area</v>
      </c>
      <c r="H83" s="412" t="str">
        <f>$A81&amp;" Local RA - RMR, and CAM"</f>
        <v>San Diego-IV Local RA - RMR, and CAM</v>
      </c>
      <c r="I83" s="413" t="s">
        <v>1635</v>
      </c>
    </row>
    <row r="84" spans="1:9" ht="12.75" customHeight="1">
      <c r="A84" s="453">
        <v>41275</v>
      </c>
      <c r="B84" s="415">
        <f ca="1">SUMPRODUCT(SUMIFS(INDIRECT($A$18:$A$20&amp;"!$E:$E"),INDIRECT($A$18:$A$20&amp;"!$M:$M"),$A$81,INDIRECT($A$18:$A$20&amp;"!$F:$F"),"&lt;="&amp;$A84,INDIRECT($A$18:$A$20&amp;"!$G:$G"),"&gt;="&amp;EOMONTH($A84,0)))</f>
        <v>6.2</v>
      </c>
      <c r="C84" s="416">
        <f>VLOOKUP(A81,'LSE Allocations'!$H$73:$J$77,3,FALSE)</f>
        <v>2</v>
      </c>
      <c r="D84" s="417" t="str">
        <f ca="1">IF(B84-$C$84&gt;=0,"Compliant","Non-Compliant")</f>
        <v>Compliant</v>
      </c>
      <c r="E84" s="124"/>
      <c r="F84" s="414">
        <v>41275</v>
      </c>
      <c r="G84" s="415">
        <f ca="1">SUMPRODUCT(SUMIFS(INDIRECT($A$18:$A$20&amp;"!$E:$E"),INDIRECT($A$18:$A$20&amp;"!$M:$M"),$F$81,INDIRECT($A$18:$A$20&amp;"!$F:$F"),"&lt;="&amp;$F84,INDIRECT($A$18:$A$20&amp;"!$G:$G"),"&gt;="&amp;EOMONTH($F84,0)))</f>
        <v>0</v>
      </c>
      <c r="H84" s="416">
        <f>VLOOKUP(F81,'LSE Allocations'!$H$73:$J$77,3,FALSE)</f>
        <v>20</v>
      </c>
      <c r="I84" s="417" t="str">
        <f ca="1">IF(G84-$H$84&gt;=0,"Compliant","Non-Compliant")</f>
        <v>Non-Compliant</v>
      </c>
    </row>
    <row r="85" spans="1:9">
      <c r="A85" s="453">
        <v>41306</v>
      </c>
      <c r="B85" s="415">
        <f t="shared" ref="B85:B95" ca="1" si="6">SUMPRODUCT(SUMIFS(INDIRECT($A$18:$A$20&amp;"!$E:$E"),INDIRECT($A$18:$A$20&amp;"!$M:$M"),$A$81,INDIRECT($A$18:$A$20&amp;"!$F:$F"),"&lt;="&amp;$A85,INDIRECT($A$18:$A$20&amp;"!$G:$G"),"&gt;="&amp;EOMONTH($A85,0)))</f>
        <v>6.2</v>
      </c>
      <c r="C85" s="551"/>
      <c r="D85" s="417" t="str">
        <f t="shared" ref="D85:D95" ca="1" si="7">IF(B85-$C$84&gt;=0,"Compliant","Non-Compliant")</f>
        <v>Compliant</v>
      </c>
      <c r="E85" s="124"/>
      <c r="F85" s="414">
        <v>41306</v>
      </c>
      <c r="G85" s="415">
        <f t="shared" ref="G85:G95" ca="1" si="8">SUMPRODUCT(SUMIFS(INDIRECT($A$18:$A$20&amp;"!$E:$E"),INDIRECT($A$18:$A$20&amp;"!$M:$M"),$F$81,INDIRECT($A$18:$A$20&amp;"!$F:$F"),"&lt;="&amp;$F85,INDIRECT($A$18:$A$20&amp;"!$G:$G"),"&gt;="&amp;EOMONTH($F85,0)))</f>
        <v>7</v>
      </c>
      <c r="H85" s="551"/>
      <c r="I85" s="417" t="str">
        <f t="shared" ref="I85:I95" ca="1" si="9">IF(G85-$H$84&gt;=0,"Compliant","Non-Compliant")</f>
        <v>Non-Compliant</v>
      </c>
    </row>
    <row r="86" spans="1:9">
      <c r="A86" s="453">
        <v>41334</v>
      </c>
      <c r="B86" s="415">
        <f t="shared" ca="1" si="6"/>
        <v>6.2</v>
      </c>
      <c r="C86" s="551"/>
      <c r="D86" s="417" t="str">
        <f t="shared" ca="1" si="7"/>
        <v>Compliant</v>
      </c>
      <c r="E86" s="124"/>
      <c r="F86" s="414">
        <v>41334</v>
      </c>
      <c r="G86" s="415">
        <f t="shared" ca="1" si="8"/>
        <v>7</v>
      </c>
      <c r="H86" s="551"/>
      <c r="I86" s="417" t="str">
        <f t="shared" ca="1" si="9"/>
        <v>Non-Compliant</v>
      </c>
    </row>
    <row r="87" spans="1:9">
      <c r="A87" s="453">
        <v>41365</v>
      </c>
      <c r="B87" s="415">
        <f t="shared" ca="1" si="6"/>
        <v>6.2</v>
      </c>
      <c r="C87" s="551"/>
      <c r="D87" s="417" t="str">
        <f t="shared" ca="1" si="7"/>
        <v>Compliant</v>
      </c>
      <c r="E87" s="124"/>
      <c r="F87" s="414">
        <v>41365</v>
      </c>
      <c r="G87" s="415">
        <f t="shared" ca="1" si="8"/>
        <v>7</v>
      </c>
      <c r="H87" s="551"/>
      <c r="I87" s="417" t="str">
        <f t="shared" ca="1" si="9"/>
        <v>Non-Compliant</v>
      </c>
    </row>
    <row r="88" spans="1:9">
      <c r="A88" s="453">
        <v>41395</v>
      </c>
      <c r="B88" s="415">
        <f t="shared" ca="1" si="6"/>
        <v>6.2</v>
      </c>
      <c r="C88" s="551"/>
      <c r="D88" s="417" t="str">
        <f t="shared" ca="1" si="7"/>
        <v>Compliant</v>
      </c>
      <c r="E88" s="124"/>
      <c r="F88" s="414">
        <v>41395</v>
      </c>
      <c r="G88" s="415">
        <f t="shared" ca="1" si="8"/>
        <v>7</v>
      </c>
      <c r="H88" s="551"/>
      <c r="I88" s="417" t="str">
        <f t="shared" ca="1" si="9"/>
        <v>Non-Compliant</v>
      </c>
    </row>
    <row r="89" spans="1:9">
      <c r="A89" s="453">
        <v>41426</v>
      </c>
      <c r="B89" s="415">
        <f t="shared" ca="1" si="6"/>
        <v>6.2</v>
      </c>
      <c r="C89" s="551"/>
      <c r="D89" s="417" t="str">
        <f t="shared" ca="1" si="7"/>
        <v>Compliant</v>
      </c>
      <c r="E89" s="124"/>
      <c r="F89" s="414">
        <v>41426</v>
      </c>
      <c r="G89" s="415">
        <f t="shared" ca="1" si="8"/>
        <v>37</v>
      </c>
      <c r="H89" s="551"/>
      <c r="I89" s="417" t="str">
        <f t="shared" ca="1" si="9"/>
        <v>Compliant</v>
      </c>
    </row>
    <row r="90" spans="1:9">
      <c r="A90" s="453">
        <v>41456</v>
      </c>
      <c r="B90" s="415">
        <f t="shared" ca="1" si="6"/>
        <v>8.1999999999999993</v>
      </c>
      <c r="C90" s="551"/>
      <c r="D90" s="417" t="str">
        <f t="shared" ca="1" si="7"/>
        <v>Compliant</v>
      </c>
      <c r="E90" s="124"/>
      <c r="F90" s="414">
        <v>41456</v>
      </c>
      <c r="G90" s="415">
        <f t="shared" ca="1" si="8"/>
        <v>37</v>
      </c>
      <c r="H90" s="551"/>
      <c r="I90" s="417" t="str">
        <f t="shared" ca="1" si="9"/>
        <v>Compliant</v>
      </c>
    </row>
    <row r="91" spans="1:9">
      <c r="A91" s="453">
        <v>41487</v>
      </c>
      <c r="B91" s="415">
        <f t="shared" ca="1" si="6"/>
        <v>6.2</v>
      </c>
      <c r="C91" s="551"/>
      <c r="D91" s="417" t="str">
        <f t="shared" ca="1" si="7"/>
        <v>Compliant</v>
      </c>
      <c r="E91" s="124"/>
      <c r="F91" s="414">
        <v>41487</v>
      </c>
      <c r="G91" s="415">
        <f t="shared" ca="1" si="8"/>
        <v>0</v>
      </c>
      <c r="H91" s="551"/>
      <c r="I91" s="417" t="str">
        <f t="shared" ca="1" si="9"/>
        <v>Non-Compliant</v>
      </c>
    </row>
    <row r="92" spans="1:9">
      <c r="A92" s="453">
        <v>41518</v>
      </c>
      <c r="B92" s="415">
        <f t="shared" ca="1" si="6"/>
        <v>6.2</v>
      </c>
      <c r="C92" s="551"/>
      <c r="D92" s="417" t="str">
        <f t="shared" ca="1" si="7"/>
        <v>Compliant</v>
      </c>
      <c r="E92" s="124"/>
      <c r="F92" s="414">
        <v>41518</v>
      </c>
      <c r="G92" s="415">
        <f t="shared" ca="1" si="8"/>
        <v>0</v>
      </c>
      <c r="H92" s="551"/>
      <c r="I92" s="417" t="str">
        <f t="shared" ca="1" si="9"/>
        <v>Non-Compliant</v>
      </c>
    </row>
    <row r="93" spans="1:9">
      <c r="A93" s="453">
        <v>41548</v>
      </c>
      <c r="B93" s="415">
        <f t="shared" ca="1" si="6"/>
        <v>6.2</v>
      </c>
      <c r="C93" s="551"/>
      <c r="D93" s="417" t="str">
        <f t="shared" ca="1" si="7"/>
        <v>Compliant</v>
      </c>
      <c r="E93" s="124"/>
      <c r="F93" s="414">
        <v>41548</v>
      </c>
      <c r="G93" s="415">
        <f t="shared" ca="1" si="8"/>
        <v>0</v>
      </c>
      <c r="H93" s="551"/>
      <c r="I93" s="417" t="str">
        <f t="shared" ca="1" si="9"/>
        <v>Non-Compliant</v>
      </c>
    </row>
    <row r="94" spans="1:9">
      <c r="A94" s="453">
        <v>41579</v>
      </c>
      <c r="B94" s="415">
        <f t="shared" ca="1" si="6"/>
        <v>6.2</v>
      </c>
      <c r="C94" s="551"/>
      <c r="D94" s="417" t="str">
        <f t="shared" ca="1" si="7"/>
        <v>Compliant</v>
      </c>
      <c r="E94" s="124"/>
      <c r="F94" s="414">
        <v>41579</v>
      </c>
      <c r="G94" s="415">
        <f t="shared" ca="1" si="8"/>
        <v>0</v>
      </c>
      <c r="H94" s="551"/>
      <c r="I94" s="417" t="str">
        <f t="shared" ca="1" si="9"/>
        <v>Non-Compliant</v>
      </c>
    </row>
    <row r="95" spans="1:9">
      <c r="A95" s="453">
        <v>41609</v>
      </c>
      <c r="B95" s="415">
        <f t="shared" ca="1" si="6"/>
        <v>6.2</v>
      </c>
      <c r="C95" s="551"/>
      <c r="D95" s="417" t="str">
        <f t="shared" ca="1" si="7"/>
        <v>Compliant</v>
      </c>
      <c r="E95" s="124"/>
      <c r="F95" s="414">
        <v>41609</v>
      </c>
      <c r="G95" s="415">
        <f t="shared" ca="1" si="8"/>
        <v>0</v>
      </c>
      <c r="H95" s="551"/>
      <c r="I95" s="417" t="str">
        <f t="shared" ca="1" si="9"/>
        <v>Non-Compliant</v>
      </c>
    </row>
    <row r="96" spans="1:9">
      <c r="A96" s="455"/>
      <c r="B96" s="124"/>
      <c r="C96" s="124"/>
      <c r="D96" s="124"/>
      <c r="E96" s="124"/>
      <c r="F96" s="124"/>
      <c r="G96" s="124"/>
      <c r="H96" s="124"/>
      <c r="I96" s="456"/>
    </row>
    <row r="97" spans="1:9">
      <c r="A97" s="455"/>
      <c r="B97" s="124"/>
      <c r="C97" s="124"/>
      <c r="D97" s="124"/>
      <c r="E97" s="124"/>
      <c r="F97" s="124"/>
      <c r="G97" s="124"/>
      <c r="H97" s="124"/>
      <c r="I97" s="456"/>
    </row>
    <row r="98" spans="1:9" ht="15.75" thickBot="1">
      <c r="A98" s="455"/>
      <c r="B98" s="124"/>
      <c r="C98" s="124"/>
      <c r="D98" s="124"/>
      <c r="E98" s="124"/>
      <c r="F98" s="124"/>
      <c r="G98" s="124"/>
      <c r="H98" s="124"/>
      <c r="I98" s="456"/>
    </row>
    <row r="99" spans="1:9" ht="15.75" thickBot="1">
      <c r="A99" s="407" t="s">
        <v>363</v>
      </c>
      <c r="B99" s="408"/>
      <c r="C99" s="408"/>
      <c r="D99" s="409"/>
      <c r="E99" s="124"/>
      <c r="F99" s="124"/>
      <c r="G99" s="124"/>
      <c r="H99" s="124"/>
      <c r="I99" s="456"/>
    </row>
    <row r="100" spans="1:9" ht="15.75" thickBot="1">
      <c r="A100" s="553" t="str">
        <f>"Summary Table Local RAR for "&amp;$A99&amp;" Local Area (MW)"</f>
        <v>Summary Table Local RAR for Other PG&amp;E Areas Local Area (MW)</v>
      </c>
      <c r="B100" s="554"/>
      <c r="C100" s="554"/>
      <c r="D100" s="555"/>
      <c r="E100" s="124"/>
      <c r="F100" s="124"/>
      <c r="G100" s="124"/>
      <c r="H100" s="124"/>
      <c r="I100" s="456"/>
    </row>
    <row r="101" spans="1:9" ht="90" thickBot="1">
      <c r="A101" s="410" t="s">
        <v>1415</v>
      </c>
      <c r="B101" s="411" t="str">
        <f>"Total Procurement in "&amp;$A99&amp;" Local Area"</f>
        <v>Total Procurement in Other PG&amp;E Areas Local Area</v>
      </c>
      <c r="C101" s="412" t="str">
        <f>$A99&amp;" Local RA - RMR, and CAM"</f>
        <v>Other PG&amp;E Areas Local RA - RMR, and CAM</v>
      </c>
      <c r="D101" s="413" t="s">
        <v>1635</v>
      </c>
      <c r="E101" s="124"/>
      <c r="F101" s="124"/>
      <c r="G101" s="124"/>
      <c r="H101" s="124"/>
      <c r="I101" s="456"/>
    </row>
    <row r="102" spans="1:9">
      <c r="A102" s="453">
        <v>41275</v>
      </c>
      <c r="B102" s="415">
        <f ca="1">SUMPRODUCT(SUMIFS(INDIRECT($A$18:$A$20&amp;"!$E:$E"),INDIRECT($A$18:$A$20&amp;"!$M:$M"),$A$99,INDIRECT($A$18:$A$20&amp;"!$F:$F"),"&lt;="&amp;$A102,INDIRECT($A$18:$A$20&amp;"!$G:$G"),"&gt;="&amp;EOMONTH($A84,0)))</f>
        <v>112</v>
      </c>
      <c r="C102" s="416">
        <f>VLOOKUP(A99,'LSE Allocations'!$H$73:$J$77,3,FALSE)</f>
        <v>21</v>
      </c>
      <c r="D102" s="417" t="str">
        <f ca="1">IF(B102-$C$102&gt;=0,"Compliant","Non-Compliant")</f>
        <v>Compliant</v>
      </c>
      <c r="E102" s="124"/>
      <c r="F102" s="124"/>
      <c r="G102" s="124"/>
      <c r="H102" s="124"/>
      <c r="I102" s="456"/>
    </row>
    <row r="103" spans="1:9">
      <c r="A103" s="453">
        <v>41306</v>
      </c>
      <c r="B103" s="415">
        <f t="shared" ref="B103:B113" ca="1" si="10">SUMPRODUCT(SUMIFS(INDIRECT($A$18:$A$20&amp;"!$E:$E"),INDIRECT($A$18:$A$20&amp;"!$M:$M"),$A$99,INDIRECT($A$18:$A$20&amp;"!$F:$F"),"&lt;="&amp;$A103,INDIRECT($A$18:$A$20&amp;"!$G:$G"),"&gt;="&amp;EOMONTH($A85,0)))</f>
        <v>112</v>
      </c>
      <c r="C103" s="551"/>
      <c r="D103" s="417" t="str">
        <f t="shared" ref="D103:D113" ca="1" si="11">IF(B103-$C$102&gt;=0,"Compliant","Non-Compliant")</f>
        <v>Compliant</v>
      </c>
      <c r="E103" s="124"/>
      <c r="F103" s="124"/>
      <c r="G103" s="124"/>
      <c r="H103" s="124"/>
      <c r="I103" s="456"/>
    </row>
    <row r="104" spans="1:9">
      <c r="A104" s="453">
        <v>41334</v>
      </c>
      <c r="B104" s="415">
        <f t="shared" ca="1" si="10"/>
        <v>82</v>
      </c>
      <c r="C104" s="551"/>
      <c r="D104" s="417" t="str">
        <f t="shared" ca="1" si="11"/>
        <v>Compliant</v>
      </c>
      <c r="E104" s="124"/>
      <c r="F104" s="124"/>
      <c r="G104" s="124"/>
      <c r="H104" s="124"/>
      <c r="I104" s="456"/>
    </row>
    <row r="105" spans="1:9">
      <c r="A105" s="453">
        <v>41365</v>
      </c>
      <c r="B105" s="415">
        <f t="shared" ca="1" si="10"/>
        <v>82</v>
      </c>
      <c r="C105" s="551"/>
      <c r="D105" s="417" t="str">
        <f t="shared" ca="1" si="11"/>
        <v>Compliant</v>
      </c>
      <c r="E105" s="124"/>
      <c r="F105" s="124"/>
      <c r="G105" s="124"/>
      <c r="H105" s="124"/>
      <c r="I105" s="456"/>
    </row>
    <row r="106" spans="1:9">
      <c r="A106" s="453">
        <v>41395</v>
      </c>
      <c r="B106" s="415">
        <f t="shared" ca="1" si="10"/>
        <v>82</v>
      </c>
      <c r="C106" s="551"/>
      <c r="D106" s="417" t="str">
        <f t="shared" ca="1" si="11"/>
        <v>Compliant</v>
      </c>
      <c r="E106" s="124"/>
      <c r="F106" s="124"/>
      <c r="G106" s="124"/>
      <c r="H106" s="124"/>
      <c r="I106" s="456"/>
    </row>
    <row r="107" spans="1:9">
      <c r="A107" s="453">
        <v>41426</v>
      </c>
      <c r="B107" s="415">
        <f t="shared" ca="1" si="10"/>
        <v>87</v>
      </c>
      <c r="C107" s="551"/>
      <c r="D107" s="417" t="str">
        <f t="shared" ca="1" si="11"/>
        <v>Compliant</v>
      </c>
      <c r="E107" s="124"/>
      <c r="F107" s="124"/>
      <c r="G107" s="124"/>
      <c r="H107" s="124"/>
      <c r="I107" s="456"/>
    </row>
    <row r="108" spans="1:9">
      <c r="A108" s="453">
        <v>41456</v>
      </c>
      <c r="B108" s="415">
        <f ca="1">SUMPRODUCT(SUMIFS(INDIRECT($A$18:$A$20&amp;"!$E:$E"),INDIRECT($A$18:$A$20&amp;"!$M:$M"),$A$99,INDIRECT($A$18:$A$20&amp;"!$F:$F"),"&lt;="&amp;$A108,INDIRECT($A$18:$A$20&amp;"!$G:$G"),"&gt;="&amp;EOMONTH($A90,0)))</f>
        <v>82</v>
      </c>
      <c r="C108" s="551"/>
      <c r="D108" s="417" t="str">
        <f t="shared" ca="1" si="11"/>
        <v>Compliant</v>
      </c>
      <c r="E108" s="124"/>
      <c r="F108" s="124"/>
      <c r="G108" s="124"/>
      <c r="H108" s="124"/>
      <c r="I108" s="456"/>
    </row>
    <row r="109" spans="1:9">
      <c r="A109" s="453">
        <v>41487</v>
      </c>
      <c r="B109" s="415">
        <f ca="1">SUMPRODUCT(SUMIFS(INDIRECT($A$18:$A$20&amp;"!$E:$E"),INDIRECT($A$18:$A$20&amp;"!$M:$M"),$A$99,INDIRECT($A$18:$A$20&amp;"!$F:$F"),"&lt;="&amp;$A109,INDIRECT($A$18:$A$20&amp;"!$G:$G"),"&gt;="&amp;EOMONTH($A91,0)))</f>
        <v>82</v>
      </c>
      <c r="C109" s="551"/>
      <c r="D109" s="417" t="str">
        <f t="shared" ca="1" si="11"/>
        <v>Compliant</v>
      </c>
      <c r="E109" s="124"/>
      <c r="F109" s="124"/>
      <c r="G109" s="124"/>
      <c r="H109" s="124"/>
      <c r="I109" s="456"/>
    </row>
    <row r="110" spans="1:9">
      <c r="A110" s="453">
        <v>41518</v>
      </c>
      <c r="B110" s="415">
        <f t="shared" ca="1" si="10"/>
        <v>82</v>
      </c>
      <c r="C110" s="551"/>
      <c r="D110" s="417" t="str">
        <f t="shared" ca="1" si="11"/>
        <v>Compliant</v>
      </c>
      <c r="E110" s="124"/>
      <c r="F110" s="124"/>
      <c r="G110" s="124"/>
      <c r="H110" s="124"/>
      <c r="I110" s="456"/>
    </row>
    <row r="111" spans="1:9">
      <c r="A111" s="453">
        <v>41548</v>
      </c>
      <c r="B111" s="415">
        <f t="shared" ca="1" si="10"/>
        <v>82</v>
      </c>
      <c r="C111" s="551"/>
      <c r="D111" s="417" t="str">
        <f t="shared" ca="1" si="11"/>
        <v>Compliant</v>
      </c>
      <c r="E111" s="124"/>
      <c r="F111" s="124"/>
      <c r="G111" s="124"/>
      <c r="H111" s="124"/>
      <c r="I111" s="456"/>
    </row>
    <row r="112" spans="1:9">
      <c r="A112" s="453">
        <v>41579</v>
      </c>
      <c r="B112" s="415">
        <f t="shared" ca="1" si="10"/>
        <v>82</v>
      </c>
      <c r="C112" s="551"/>
      <c r="D112" s="417" t="str">
        <f t="shared" ca="1" si="11"/>
        <v>Compliant</v>
      </c>
      <c r="E112" s="124"/>
      <c r="F112" s="124"/>
      <c r="G112" s="124"/>
      <c r="H112" s="124"/>
      <c r="I112" s="456"/>
    </row>
    <row r="113" spans="1:9" ht="15.75" thickBot="1">
      <c r="A113" s="457">
        <v>41609</v>
      </c>
      <c r="B113" s="458">
        <f t="shared" ca="1" si="10"/>
        <v>82</v>
      </c>
      <c r="C113" s="552"/>
      <c r="D113" s="459" t="str">
        <f t="shared" ca="1" si="11"/>
        <v>Compliant</v>
      </c>
      <c r="E113" s="424"/>
      <c r="F113" s="424"/>
      <c r="G113" s="424"/>
      <c r="H113" s="424"/>
      <c r="I113" s="460"/>
    </row>
  </sheetData>
  <sheetProtection selectLockedCells="1"/>
  <mergeCells count="33">
    <mergeCell ref="A62:I62"/>
    <mergeCell ref="F63:G63"/>
    <mergeCell ref="C85:C95"/>
    <mergeCell ref="H85:H95"/>
    <mergeCell ref="A100:D100"/>
    <mergeCell ref="C103:C113"/>
    <mergeCell ref="A64:D64"/>
    <mergeCell ref="C67:C77"/>
    <mergeCell ref="F64:I64"/>
    <mergeCell ref="H67:H77"/>
    <mergeCell ref="A82:D82"/>
    <mergeCell ref="F82:I82"/>
    <mergeCell ref="A1:F1"/>
    <mergeCell ref="A14:F14"/>
    <mergeCell ref="A9:D9"/>
    <mergeCell ref="A6:D6"/>
    <mergeCell ref="A3:F3"/>
    <mergeCell ref="A10:D10"/>
    <mergeCell ref="A4:D4"/>
    <mergeCell ref="E4:F4"/>
    <mergeCell ref="A8:D8"/>
    <mergeCell ref="A7:D7"/>
    <mergeCell ref="A13:D13"/>
    <mergeCell ref="A2:F2"/>
    <mergeCell ref="E13:F13"/>
    <mergeCell ref="A5:D5"/>
    <mergeCell ref="A56:D56"/>
    <mergeCell ref="A12:D12"/>
    <mergeCell ref="A23:F23"/>
    <mergeCell ref="A51:E51"/>
    <mergeCell ref="A32:D32"/>
    <mergeCell ref="A42:F42"/>
    <mergeCell ref="A15:H15"/>
  </mergeCells>
  <phoneticPr fontId="6" type="noConversion"/>
  <conditionalFormatting sqref="D58:D59">
    <cfRule type="cellIs" dxfId="10" priority="12" stopIfTrue="1" operator="lessThanOrEqual">
      <formula>0</formula>
    </cfRule>
    <cfRule type="cellIs" dxfId="9" priority="13" stopIfTrue="1" operator="greaterThan">
      <formula>0</formula>
    </cfRule>
  </conditionalFormatting>
  <conditionalFormatting sqref="F45:F49">
    <cfRule type="cellIs" dxfId="8" priority="14" stopIfTrue="1" operator="equal">
      <formula>"Compliant"</formula>
    </cfRule>
    <cfRule type="cellIs" dxfId="7" priority="15" stopIfTrue="1" operator="equal">
      <formula>"Non-Compliant"</formula>
    </cfRule>
  </conditionalFormatting>
  <conditionalFormatting sqref="D66:D77 I66:I77 D84:D95 I84:I95 D102:D113">
    <cfRule type="cellIs" dxfId="6" priority="9" stopIfTrue="1" operator="equal">
      <formula>"compliant"</formula>
    </cfRule>
    <cfRule type="cellIs" dxfId="5" priority="10" stopIfTrue="1" operator="equal">
      <formula>"Non-Compliant"</formula>
    </cfRule>
  </conditionalFormatting>
  <pageMargins left="0.75" right="0.75" top="1" bottom="1" header="0.5" footer="0.5"/>
  <pageSetup paperSize="136" scale="62" orientation="landscape" r:id="rId1"/>
  <headerFooter alignWithMargins="0">
    <oddHeader>Page &amp;P&amp;R3PRMA_May_10</oddHeader>
    <oddFooter>Page &amp;P&amp;R&amp;Z&amp;F</oddFooter>
  </headerFooter>
  <rowBreaks count="1" manualBreakCount="1">
    <brk id="59"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sheetPr codeName="Sheet4" enableFormatConditionsCalculation="0">
    <tabColor indexed="42"/>
  </sheetPr>
  <dimension ref="A1:IV93"/>
  <sheetViews>
    <sheetView showGridLines="0" zoomScale="70" zoomScaleNormal="70" zoomScaleSheetLayoutView="75" workbookViewId="0">
      <selection activeCell="C51" sqref="C51:C52"/>
    </sheetView>
  </sheetViews>
  <sheetFormatPr defaultRowHeight="15"/>
  <cols>
    <col min="1" max="1" width="43.28515625" style="45" customWidth="1"/>
    <col min="2" max="2" width="17.85546875" style="45" customWidth="1"/>
    <col min="3" max="3" width="14.140625" style="45" customWidth="1"/>
    <col min="4" max="4" width="14.85546875" style="45" customWidth="1"/>
    <col min="5" max="5" width="15.5703125" style="45" customWidth="1"/>
    <col min="6" max="6" width="16.42578125" style="45" customWidth="1"/>
    <col min="7" max="7" width="15" style="45" customWidth="1"/>
    <col min="8" max="9" width="15.7109375" style="45" customWidth="1"/>
    <col min="10" max="16384" width="9.140625" style="45"/>
  </cols>
  <sheetData>
    <row r="1" spans="1:256" ht="15.75">
      <c r="A1" s="44" t="s">
        <v>927</v>
      </c>
    </row>
    <row r="2" spans="1:256" ht="21.75" customHeight="1">
      <c r="A2" s="546"/>
      <c r="B2" s="547"/>
      <c r="C2" s="547"/>
      <c r="D2" s="547"/>
      <c r="E2" s="547"/>
      <c r="F2" s="547"/>
    </row>
    <row r="3" spans="1:256" ht="27" customHeight="1">
      <c r="A3" s="576" t="s">
        <v>208</v>
      </c>
      <c r="B3" s="577"/>
      <c r="C3" s="577"/>
      <c r="D3" s="577"/>
      <c r="E3" s="577"/>
      <c r="F3" s="578"/>
      <c r="G3" s="135" t="s">
        <v>529</v>
      </c>
      <c r="H3" s="47"/>
      <c r="I3" s="46"/>
    </row>
    <row r="4" spans="1:256" s="30" customFormat="1" ht="18.75" customHeight="1">
      <c r="A4" s="579" t="s">
        <v>551</v>
      </c>
      <c r="B4" s="580"/>
      <c r="C4" s="580"/>
      <c r="D4" s="581"/>
      <c r="E4" s="574">
        <f>'Summary Year Ahead'!E4</f>
        <v>41275</v>
      </c>
      <c r="F4" s="575"/>
      <c r="G4" s="50" t="s">
        <v>530</v>
      </c>
      <c r="H4" s="48"/>
      <c r="I4" s="49"/>
    </row>
    <row r="5" spans="1:256">
      <c r="A5" s="550" t="s">
        <v>342</v>
      </c>
      <c r="B5" s="550"/>
      <c r="C5" s="550"/>
      <c r="D5" s="550"/>
      <c r="E5" s="181" t="s">
        <v>801</v>
      </c>
      <c r="F5" s="182" t="s">
        <v>800</v>
      </c>
      <c r="G5" s="134" t="s">
        <v>802</v>
      </c>
    </row>
    <row r="6" spans="1:256" s="30" customFormat="1" ht="29.25" customHeight="1">
      <c r="A6" s="537" t="s">
        <v>151</v>
      </c>
      <c r="B6" s="538"/>
      <c r="C6" s="538"/>
      <c r="D6" s="538"/>
      <c r="E6" s="477">
        <f>'Summary Year Ahead'!E6+HLOOKUP($E$4,'LSE Allocations'!$D$83:$O$86,2,FALSE)</f>
        <v>84</v>
      </c>
      <c r="F6" s="473">
        <v>0</v>
      </c>
      <c r="G6" s="50" t="s">
        <v>790</v>
      </c>
      <c r="H6" s="48"/>
      <c r="I6" s="49"/>
    </row>
    <row r="7" spans="1:256" s="30" customFormat="1" ht="29.25" customHeight="1">
      <c r="A7" s="537" t="s">
        <v>152</v>
      </c>
      <c r="B7" s="538"/>
      <c r="C7" s="538"/>
      <c r="D7" s="538"/>
      <c r="E7" s="477">
        <f>'Summary Year Ahead'!E7+HLOOKUP($E$4,'LSE Allocations'!$D$83:$O$86,3,FALSE)</f>
        <v>2</v>
      </c>
      <c r="F7" s="473">
        <v>0</v>
      </c>
      <c r="G7" s="50" t="s">
        <v>791</v>
      </c>
      <c r="H7" s="48"/>
      <c r="I7" s="49"/>
    </row>
    <row r="8" spans="1:256" s="30" customFormat="1" ht="29.25" customHeight="1">
      <c r="A8" s="537" t="s">
        <v>153</v>
      </c>
      <c r="B8" s="538"/>
      <c r="C8" s="538"/>
      <c r="D8" s="538"/>
      <c r="E8" s="474">
        <v>0</v>
      </c>
      <c r="F8" s="478">
        <f>'Summary Year Ahead'!F8+HLOOKUP($E$4,'LSE Allocations'!$D$83:$O$86,4,FALSE)</f>
        <v>54</v>
      </c>
      <c r="G8" s="50" t="s">
        <v>792</v>
      </c>
      <c r="H8" s="48"/>
      <c r="I8" s="49"/>
    </row>
    <row r="9" spans="1:256" s="30" customFormat="1" ht="18" customHeight="1">
      <c r="A9" s="536" t="s">
        <v>343</v>
      </c>
      <c r="B9" s="520"/>
      <c r="C9" s="520"/>
      <c r="D9" s="521"/>
      <c r="E9" s="479">
        <f>SUM(E6:E8)*1.15</f>
        <v>98.899999999999991</v>
      </c>
      <c r="F9" s="475">
        <f>SUM(F6:F8)*1.15</f>
        <v>62.099999999999994</v>
      </c>
      <c r="G9" s="50" t="s">
        <v>344</v>
      </c>
      <c r="H9" s="48"/>
      <c r="I9" s="49"/>
    </row>
    <row r="10" spans="1:256" s="30" customFormat="1" ht="22.5" customHeight="1">
      <c r="A10" s="563" t="s">
        <v>1526</v>
      </c>
      <c r="B10" s="564"/>
      <c r="C10" s="564"/>
      <c r="D10" s="565"/>
      <c r="E10" s="477">
        <f>'Summary Year Ahead'!E11</f>
        <v>3</v>
      </c>
      <c r="F10" s="478">
        <f>'Summary Year Ahead'!F11</f>
        <v>5</v>
      </c>
      <c r="G10" s="50" t="s">
        <v>1525</v>
      </c>
      <c r="H10" s="48"/>
      <c r="I10" s="49"/>
    </row>
    <row r="11" spans="1:256" s="30" customFormat="1" ht="30" customHeight="1">
      <c r="A11" s="540" t="s">
        <v>345</v>
      </c>
      <c r="B11" s="541"/>
      <c r="C11" s="541"/>
      <c r="D11" s="541"/>
      <c r="E11" s="480">
        <f>ROUND(E9-E10,1)</f>
        <v>95.9</v>
      </c>
      <c r="F11" s="481">
        <f>ROUND(F9-F10,1)</f>
        <v>57.1</v>
      </c>
      <c r="G11" s="51" t="s">
        <v>796</v>
      </c>
      <c r="H11" s="48"/>
      <c r="I11" s="49"/>
    </row>
    <row r="12" spans="1:256" s="30" customFormat="1" ht="21.75" customHeight="1">
      <c r="A12" s="540" t="s">
        <v>346</v>
      </c>
      <c r="B12" s="538"/>
      <c r="C12" s="538"/>
      <c r="D12" s="538"/>
      <c r="E12" s="561">
        <f>E11+F11</f>
        <v>153</v>
      </c>
      <c r="F12" s="562"/>
      <c r="G12" s="51" t="s">
        <v>347</v>
      </c>
      <c r="H12" s="48"/>
      <c r="I12" s="49"/>
    </row>
    <row r="13" spans="1:256" s="54" customFormat="1" ht="21" customHeight="1" thickBot="1">
      <c r="A13" s="52"/>
      <c r="B13" s="53"/>
      <c r="C13" s="53"/>
      <c r="D13" s="53"/>
      <c r="E13" s="52"/>
      <c r="F13" s="53"/>
      <c r="G13" s="53"/>
      <c r="H13" s="47"/>
      <c r="I13" s="52"/>
      <c r="J13" s="53"/>
      <c r="K13" s="53"/>
      <c r="L13" s="53"/>
      <c r="M13" s="52"/>
      <c r="N13" s="53"/>
      <c r="O13" s="53"/>
      <c r="P13" s="53"/>
      <c r="Q13" s="52"/>
      <c r="R13" s="53"/>
      <c r="S13" s="53"/>
      <c r="T13" s="53"/>
      <c r="U13" s="52"/>
      <c r="V13" s="53"/>
      <c r="W13" s="53"/>
      <c r="X13" s="53"/>
      <c r="Y13" s="52"/>
      <c r="Z13" s="53"/>
      <c r="AA13" s="53"/>
      <c r="AB13" s="53"/>
      <c r="AC13" s="52"/>
      <c r="AD13" s="53"/>
      <c r="AE13" s="53"/>
      <c r="AF13" s="53"/>
      <c r="AG13" s="52"/>
      <c r="AH13" s="53"/>
      <c r="AI13" s="53"/>
      <c r="AJ13" s="53"/>
      <c r="AK13" s="52"/>
      <c r="AL13" s="53"/>
      <c r="AM13" s="53"/>
      <c r="AN13" s="53"/>
      <c r="AO13" s="52"/>
      <c r="AP13" s="53"/>
      <c r="AQ13" s="53"/>
      <c r="AR13" s="53"/>
      <c r="AS13" s="52"/>
      <c r="AT13" s="53"/>
      <c r="AU13" s="53"/>
      <c r="AV13" s="53"/>
      <c r="AW13" s="52"/>
      <c r="AX13" s="53"/>
      <c r="AY13" s="53"/>
      <c r="AZ13" s="53"/>
      <c r="BA13" s="52"/>
      <c r="BB13" s="53"/>
      <c r="BC13" s="53"/>
      <c r="BD13" s="53"/>
      <c r="BE13" s="52"/>
      <c r="BF13" s="53"/>
      <c r="BG13" s="53"/>
      <c r="BH13" s="53"/>
      <c r="BI13" s="52"/>
      <c r="BJ13" s="53"/>
      <c r="BK13" s="53"/>
      <c r="BL13" s="53"/>
      <c r="BM13" s="52"/>
      <c r="BN13" s="53"/>
      <c r="BO13" s="53"/>
      <c r="BP13" s="53"/>
      <c r="BQ13" s="52"/>
      <c r="BR13" s="53"/>
      <c r="BS13" s="53"/>
      <c r="BT13" s="53"/>
      <c r="BU13" s="52"/>
      <c r="BV13" s="53"/>
      <c r="BW13" s="53"/>
      <c r="BX13" s="53"/>
      <c r="BY13" s="52"/>
      <c r="BZ13" s="53"/>
      <c r="CA13" s="53"/>
      <c r="CB13" s="53"/>
      <c r="CC13" s="52"/>
      <c r="CD13" s="53"/>
      <c r="CE13" s="53"/>
      <c r="CF13" s="53"/>
      <c r="CG13" s="52"/>
      <c r="CH13" s="53"/>
      <c r="CI13" s="53"/>
      <c r="CJ13" s="53"/>
      <c r="CK13" s="52"/>
      <c r="CL13" s="53"/>
      <c r="CM13" s="53"/>
      <c r="CN13" s="53"/>
      <c r="CO13" s="52"/>
      <c r="CP13" s="53"/>
      <c r="CQ13" s="53"/>
      <c r="CR13" s="53"/>
      <c r="CS13" s="52"/>
      <c r="CT13" s="53"/>
      <c r="CU13" s="53"/>
      <c r="CV13" s="53"/>
      <c r="CW13" s="52"/>
      <c r="CX13" s="53"/>
      <c r="CY13" s="53"/>
      <c r="CZ13" s="53"/>
      <c r="DA13" s="52"/>
      <c r="DB13" s="53"/>
      <c r="DC13" s="53"/>
      <c r="DD13" s="53"/>
      <c r="DE13" s="52"/>
      <c r="DF13" s="53"/>
      <c r="DG13" s="53"/>
      <c r="DH13" s="53"/>
      <c r="DI13" s="52"/>
      <c r="DJ13" s="53"/>
      <c r="DK13" s="53"/>
      <c r="DL13" s="53"/>
      <c r="DM13" s="52"/>
      <c r="DN13" s="53"/>
      <c r="DO13" s="53"/>
      <c r="DP13" s="53"/>
      <c r="DQ13" s="52"/>
      <c r="DR13" s="53"/>
      <c r="DS13" s="53"/>
      <c r="DT13" s="53"/>
      <c r="DU13" s="52"/>
      <c r="DV13" s="53"/>
      <c r="DW13" s="53"/>
      <c r="DX13" s="53"/>
      <c r="DY13" s="52"/>
      <c r="DZ13" s="53"/>
      <c r="EA13" s="53"/>
      <c r="EB13" s="53"/>
      <c r="EC13" s="52"/>
      <c r="ED13" s="53"/>
      <c r="EE13" s="53"/>
      <c r="EF13" s="53"/>
      <c r="EG13" s="52"/>
      <c r="EH13" s="53"/>
      <c r="EI13" s="53"/>
      <c r="EJ13" s="53"/>
      <c r="EK13" s="52"/>
      <c r="EL13" s="53"/>
      <c r="EM13" s="53"/>
      <c r="EN13" s="53"/>
      <c r="EO13" s="52"/>
      <c r="EP13" s="53"/>
      <c r="EQ13" s="53"/>
      <c r="ER13" s="53"/>
      <c r="ES13" s="52"/>
      <c r="ET13" s="53"/>
      <c r="EU13" s="53"/>
      <c r="EV13" s="53"/>
      <c r="EW13" s="52"/>
      <c r="EX13" s="53"/>
      <c r="EY13" s="53"/>
      <c r="EZ13" s="53"/>
      <c r="FA13" s="52"/>
      <c r="FB13" s="53"/>
      <c r="FC13" s="53"/>
      <c r="FD13" s="53"/>
      <c r="FE13" s="52"/>
      <c r="FF13" s="53"/>
      <c r="FG13" s="53"/>
      <c r="FH13" s="53"/>
      <c r="FI13" s="52"/>
      <c r="FJ13" s="53"/>
      <c r="FK13" s="53"/>
      <c r="FL13" s="53"/>
      <c r="FM13" s="52"/>
      <c r="FN13" s="53"/>
      <c r="FO13" s="53"/>
      <c r="FP13" s="53"/>
      <c r="FQ13" s="52"/>
      <c r="FR13" s="53"/>
      <c r="FS13" s="53"/>
      <c r="FT13" s="53"/>
      <c r="FU13" s="52"/>
      <c r="FV13" s="53"/>
      <c r="FW13" s="53"/>
      <c r="FX13" s="53"/>
      <c r="FY13" s="52"/>
      <c r="FZ13" s="53"/>
      <c r="GA13" s="53"/>
      <c r="GB13" s="53"/>
      <c r="GC13" s="52"/>
      <c r="GD13" s="53"/>
      <c r="GE13" s="53"/>
      <c r="GF13" s="53"/>
      <c r="GG13" s="52"/>
      <c r="GH13" s="53"/>
      <c r="GI13" s="53"/>
      <c r="GJ13" s="53"/>
      <c r="GK13" s="52"/>
      <c r="GL13" s="53"/>
      <c r="GM13" s="53"/>
      <c r="GN13" s="53"/>
      <c r="GO13" s="52"/>
      <c r="GP13" s="53"/>
      <c r="GQ13" s="53"/>
      <c r="GR13" s="53"/>
      <c r="GS13" s="52"/>
      <c r="GT13" s="53"/>
      <c r="GU13" s="53"/>
      <c r="GV13" s="53"/>
      <c r="GW13" s="52"/>
      <c r="GX13" s="53"/>
      <c r="GY13" s="53"/>
      <c r="GZ13" s="53"/>
      <c r="HA13" s="52"/>
      <c r="HB13" s="53"/>
      <c r="HC13" s="53"/>
      <c r="HD13" s="53"/>
      <c r="HE13" s="52"/>
      <c r="HF13" s="53"/>
      <c r="HG13" s="53"/>
      <c r="HH13" s="53"/>
      <c r="HI13" s="52"/>
      <c r="HJ13" s="53"/>
      <c r="HK13" s="53"/>
      <c r="HL13" s="53"/>
      <c r="HM13" s="52"/>
      <c r="HN13" s="53"/>
      <c r="HO13" s="53"/>
      <c r="HP13" s="53"/>
      <c r="HQ13" s="52"/>
      <c r="HR13" s="53"/>
      <c r="HS13" s="53"/>
      <c r="HT13" s="53"/>
      <c r="HU13" s="52"/>
      <c r="HV13" s="53"/>
      <c r="HW13" s="53"/>
      <c r="HX13" s="53"/>
      <c r="HY13" s="52"/>
      <c r="HZ13" s="53"/>
      <c r="IA13" s="53"/>
      <c r="IB13" s="53"/>
      <c r="IC13" s="52"/>
      <c r="ID13" s="53"/>
      <c r="IE13" s="53"/>
      <c r="IF13" s="53"/>
      <c r="IG13" s="52"/>
      <c r="IH13" s="53"/>
      <c r="II13" s="53"/>
      <c r="IJ13" s="53"/>
      <c r="IK13" s="52"/>
      <c r="IL13" s="53"/>
      <c r="IM13" s="53"/>
      <c r="IN13" s="53"/>
      <c r="IO13" s="52"/>
      <c r="IP13" s="53"/>
      <c r="IQ13" s="53"/>
      <c r="IR13" s="53"/>
      <c r="IS13" s="52"/>
      <c r="IT13" s="53"/>
      <c r="IU13" s="53"/>
      <c r="IV13" s="53"/>
    </row>
    <row r="14" spans="1:256" ht="40.5" customHeight="1" thickBot="1">
      <c r="A14" s="527" t="s">
        <v>760</v>
      </c>
      <c r="B14" s="531"/>
      <c r="C14" s="531"/>
      <c r="D14" s="531"/>
      <c r="E14" s="531"/>
      <c r="F14" s="531"/>
      <c r="G14" s="531"/>
      <c r="H14" s="532"/>
    </row>
    <row r="15" spans="1:256" ht="49.5">
      <c r="A15" s="55" t="s">
        <v>544</v>
      </c>
      <c r="B15" s="56" t="s">
        <v>1227</v>
      </c>
      <c r="C15" s="351" t="s">
        <v>1531</v>
      </c>
      <c r="D15" s="351" t="s">
        <v>976</v>
      </c>
      <c r="E15" s="351" t="s">
        <v>977</v>
      </c>
      <c r="F15" s="351" t="s">
        <v>978</v>
      </c>
      <c r="G15" s="351" t="s">
        <v>979</v>
      </c>
      <c r="H15" s="56" t="s">
        <v>1232</v>
      </c>
      <c r="I15" s="312"/>
      <c r="J15" s="313"/>
      <c r="K15" s="136"/>
      <c r="L15" s="136"/>
      <c r="M15" s="136"/>
      <c r="N15" s="136"/>
      <c r="O15" s="136"/>
      <c r="P15" s="136"/>
      <c r="Q15" s="136"/>
      <c r="R15" s="136"/>
      <c r="S15" s="136"/>
      <c r="T15" s="136"/>
      <c r="U15" s="136"/>
      <c r="V15" s="136"/>
      <c r="W15" s="136"/>
      <c r="X15" s="136"/>
      <c r="Y15" s="136"/>
      <c r="Z15" s="136"/>
      <c r="AA15" s="136"/>
    </row>
    <row r="16" spans="1:256" s="58" customFormat="1" ht="18" customHeight="1">
      <c r="A16" s="57" t="s">
        <v>752</v>
      </c>
      <c r="B16" s="57" t="s">
        <v>753</v>
      </c>
      <c r="C16" s="57" t="s">
        <v>754</v>
      </c>
      <c r="D16" s="57" t="s">
        <v>754</v>
      </c>
      <c r="E16" s="57" t="s">
        <v>755</v>
      </c>
      <c r="F16" s="57" t="s">
        <v>756</v>
      </c>
      <c r="G16" s="57" t="s">
        <v>757</v>
      </c>
      <c r="H16" s="57" t="s">
        <v>758</v>
      </c>
      <c r="I16" s="321"/>
      <c r="J16" s="314"/>
      <c r="K16" s="153"/>
      <c r="L16" s="153"/>
      <c r="M16" s="153"/>
      <c r="N16" s="153"/>
      <c r="O16" s="153"/>
      <c r="P16" s="153"/>
      <c r="Q16" s="153"/>
      <c r="R16" s="153"/>
      <c r="S16" s="153"/>
      <c r="T16" s="153"/>
      <c r="U16" s="153"/>
      <c r="V16" s="153"/>
      <c r="W16" s="153"/>
      <c r="X16" s="153"/>
      <c r="Y16" s="153"/>
      <c r="Z16" s="153"/>
      <c r="AA16" s="153"/>
    </row>
    <row r="17" spans="1:27" s="58" customFormat="1" ht="30" customHeight="1">
      <c r="A17" s="59" t="s">
        <v>1640</v>
      </c>
      <c r="B17" s="60">
        <f t="shared" ref="B17" si="0">SUM(C17:G17)</f>
        <v>139</v>
      </c>
      <c r="C17" s="483">
        <f>SUMIF(I_Phys_Res_Import_Res!$H:$H,'Summary Year Ahead'!C$16,I_Phys_Res_Import_Res!$K:$K)</f>
        <v>0</v>
      </c>
      <c r="D17" s="483">
        <f>SUMIF(I_Phys_Res_Import_Res!$H:$H,'Summary Year Ahead'!D$16,I_Phys_Res_Import_Res!$K:$K)</f>
        <v>4</v>
      </c>
      <c r="E17" s="483">
        <f>SUMIF(I_Phys_Res_Import_Res!$H:$H,'Summary Year Ahead'!E$16,I_Phys_Res_Import_Res!$K:$K)</f>
        <v>30</v>
      </c>
      <c r="F17" s="483">
        <f>SUMIF(I_Phys_Res_Import_Res!$H:$H,'Summary Year Ahead'!F$16,I_Phys_Res_Import_Res!$K:$K)</f>
        <v>0</v>
      </c>
      <c r="G17" s="483">
        <f>SUMIF(I_Phys_Res_Import_Res!$H:$H,'Summary Year Ahead'!G$16,I_Phys_Res_Import_Res!$K:$K)</f>
        <v>105</v>
      </c>
      <c r="H17" s="61">
        <f>B17/$B$19</f>
        <v>0.94237288135593222</v>
      </c>
      <c r="I17" s="322"/>
      <c r="J17" s="315"/>
      <c r="K17" s="153"/>
      <c r="L17" s="153"/>
      <c r="M17" s="153"/>
      <c r="N17" s="153"/>
      <c r="O17" s="153"/>
      <c r="P17" s="153"/>
      <c r="Q17" s="153"/>
      <c r="R17" s="153"/>
      <c r="S17" s="153"/>
      <c r="T17" s="153"/>
      <c r="U17" s="153"/>
      <c r="V17" s="153"/>
      <c r="W17" s="153"/>
      <c r="X17" s="153"/>
      <c r="Y17" s="153"/>
      <c r="Z17" s="153"/>
      <c r="AA17" s="153"/>
    </row>
    <row r="18" spans="1:27" s="62" customFormat="1" ht="27.95" customHeight="1">
      <c r="A18" s="59" t="s">
        <v>1641</v>
      </c>
      <c r="B18" s="60">
        <f>SUM(C18:G18)</f>
        <v>8.5</v>
      </c>
      <c r="C18" s="483">
        <f>SUMIF(III_Demand_Response!$I:$I,'Summary Year Ahead'!C$16,III_Demand_Response!$K:$K)</f>
        <v>8.5</v>
      </c>
      <c r="D18" s="483">
        <f>SUMIF(III_Demand_Response!$I:$I,'Summary Year Ahead'!D$16,III_Demand_Response!$K:$K)</f>
        <v>0</v>
      </c>
      <c r="E18" s="483">
        <f>SUMIF(III_Demand_Response!$I:$I,'Summary Year Ahead'!E$16,III_Demand_Response!$K:$K)</f>
        <v>0</v>
      </c>
      <c r="F18" s="483">
        <f>SUMIF(III_Demand_Response!$I:$I,'Summary Year Ahead'!F$16,III_Demand_Response!$K:$K)</f>
        <v>0</v>
      </c>
      <c r="G18" s="483">
        <f>SUMIF(III_Demand_Response!$I:$I,'Summary Year Ahead'!G$16,III_Demand_Response!$K:$K)</f>
        <v>0</v>
      </c>
      <c r="H18" s="61">
        <f>B18/$B$19</f>
        <v>5.7627118644067797E-2</v>
      </c>
      <c r="I18" s="319"/>
      <c r="J18" s="316"/>
      <c r="K18" s="171"/>
      <c r="L18" s="171"/>
      <c r="M18" s="171"/>
      <c r="N18" s="171"/>
      <c r="O18" s="171"/>
      <c r="P18" s="171"/>
      <c r="Q18" s="171"/>
      <c r="R18" s="171"/>
      <c r="S18" s="171"/>
      <c r="T18" s="171"/>
      <c r="U18" s="171"/>
      <c r="V18" s="171"/>
      <c r="W18" s="171"/>
      <c r="X18" s="171"/>
      <c r="Y18" s="171"/>
      <c r="Z18" s="171"/>
      <c r="AA18" s="171"/>
    </row>
    <row r="19" spans="1:27" s="66" customFormat="1" ht="18" customHeight="1">
      <c r="A19" s="63" t="s">
        <v>1233</v>
      </c>
      <c r="B19" s="363">
        <f t="shared" ref="B19:G19" si="1">SUM(B17:B18)</f>
        <v>147.5</v>
      </c>
      <c r="C19" s="363">
        <f t="shared" si="1"/>
        <v>8.5</v>
      </c>
      <c r="D19" s="363">
        <f t="shared" si="1"/>
        <v>4</v>
      </c>
      <c r="E19" s="363">
        <f t="shared" si="1"/>
        <v>30</v>
      </c>
      <c r="F19" s="363">
        <f t="shared" si="1"/>
        <v>0</v>
      </c>
      <c r="G19" s="363">
        <f t="shared" si="1"/>
        <v>105</v>
      </c>
      <c r="H19" s="364">
        <f>SUM(H17:H18)</f>
        <v>1</v>
      </c>
      <c r="I19" s="320"/>
      <c r="J19" s="318"/>
      <c r="K19" s="172"/>
      <c r="L19" s="172"/>
      <c r="M19" s="172"/>
      <c r="N19" s="172"/>
      <c r="O19" s="172"/>
      <c r="P19" s="172"/>
      <c r="Q19" s="172"/>
      <c r="R19" s="172"/>
      <c r="S19" s="172"/>
      <c r="T19" s="172"/>
      <c r="U19" s="172"/>
      <c r="V19" s="172"/>
      <c r="W19" s="172"/>
      <c r="X19" s="172"/>
      <c r="Y19" s="172"/>
      <c r="Z19" s="172"/>
      <c r="AA19" s="172"/>
    </row>
    <row r="20" spans="1:27" s="66" customFormat="1" ht="18" customHeight="1" thickBot="1">
      <c r="A20" s="367"/>
      <c r="B20" s="368"/>
      <c r="C20" s="368"/>
      <c r="D20" s="368"/>
      <c r="E20" s="368"/>
      <c r="F20" s="368"/>
      <c r="G20" s="365"/>
      <c r="H20" s="366"/>
      <c r="I20" s="426"/>
      <c r="J20" s="318"/>
      <c r="K20" s="172"/>
      <c r="L20" s="172"/>
      <c r="M20" s="172"/>
      <c r="N20" s="172"/>
      <c r="O20" s="172"/>
      <c r="P20" s="172"/>
      <c r="Q20" s="172"/>
      <c r="R20" s="172"/>
      <c r="S20" s="172"/>
      <c r="T20" s="172"/>
      <c r="U20" s="172"/>
      <c r="V20" s="172"/>
      <c r="W20" s="172"/>
      <c r="X20" s="172"/>
      <c r="Y20" s="172"/>
      <c r="Z20" s="172"/>
      <c r="AA20" s="172"/>
    </row>
    <row r="21" spans="1:27" ht="54" customHeight="1" thickBot="1">
      <c r="A21" s="522" t="s">
        <v>213</v>
      </c>
      <c r="B21" s="523"/>
      <c r="C21" s="523"/>
      <c r="D21" s="523"/>
      <c r="E21" s="523"/>
      <c r="F21" s="524"/>
      <c r="G21" s="69"/>
    </row>
    <row r="22" spans="1:27" s="75" customFormat="1" ht="103.5" customHeight="1" thickBot="1">
      <c r="A22" s="70" t="s">
        <v>759</v>
      </c>
      <c r="B22" s="56" t="s">
        <v>528</v>
      </c>
      <c r="C22" s="56" t="str">
        <f>"Maximum Cumulative Countable Capacity Levels (MW)
(J) = (I) x RAR = "&amp;TEXT(E12,"#,##0")&amp;" "&amp;"MW"</f>
        <v>Maximum Cumulative Countable Capacity Levels (MW)
(J) = (I) x RAR = 153 MW</v>
      </c>
      <c r="D22" s="71" t="s">
        <v>1198</v>
      </c>
      <c r="E22" s="369" t="s">
        <v>542</v>
      </c>
      <c r="F22" s="73" t="s">
        <v>541</v>
      </c>
      <c r="G22" s="184" t="s">
        <v>160</v>
      </c>
      <c r="H22" s="74"/>
    </row>
    <row r="23" spans="1:27" s="75" customFormat="1" ht="18" customHeight="1" thickBot="1">
      <c r="A23" s="57" t="s">
        <v>761</v>
      </c>
      <c r="B23" s="57" t="s">
        <v>762</v>
      </c>
      <c r="C23" s="57" t="s">
        <v>763</v>
      </c>
      <c r="D23" s="76" t="s">
        <v>764</v>
      </c>
      <c r="E23" s="77" t="s">
        <v>765</v>
      </c>
      <c r="F23" s="78" t="s">
        <v>766</v>
      </c>
      <c r="G23" s="185" t="s">
        <v>1145</v>
      </c>
      <c r="H23" s="74"/>
    </row>
    <row r="24" spans="1:27" s="75" customFormat="1" ht="18" customHeight="1" thickBot="1">
      <c r="A24" s="484" t="s">
        <v>1531</v>
      </c>
      <c r="B24" s="485">
        <v>6.7114017978153223E-2</v>
      </c>
      <c r="C24" s="490">
        <f>B24*($E$12)</f>
        <v>10.268444750657443</v>
      </c>
      <c r="D24" s="497">
        <f>B18</f>
        <v>8.5</v>
      </c>
      <c r="E24" s="488">
        <f>IF(D24&lt;=C24,D24,C24)</f>
        <v>8.5</v>
      </c>
      <c r="F24" s="489">
        <f>E24/($E$12)</f>
        <v>5.5555555555555552E-2</v>
      </c>
      <c r="G24" s="185"/>
      <c r="H24" s="74"/>
    </row>
    <row r="25" spans="1:27" s="84" customFormat="1" ht="18" customHeight="1" thickBot="1">
      <c r="A25" s="324" t="s">
        <v>1532</v>
      </c>
      <c r="B25" s="325">
        <v>0.16213816459811164</v>
      </c>
      <c r="C25" s="79">
        <f>B25*($E$12)</f>
        <v>24.807139183511083</v>
      </c>
      <c r="D25" s="80">
        <f>E24+D19</f>
        <v>12.5</v>
      </c>
      <c r="E25" s="81">
        <f>IF(D25&lt;=C25,D25,C25)</f>
        <v>12.5</v>
      </c>
      <c r="F25" s="82">
        <f>E25/($E$12)</f>
        <v>8.1699346405228759E-2</v>
      </c>
      <c r="G25" s="186" t="s">
        <v>1140</v>
      </c>
      <c r="H25" s="83"/>
    </row>
    <row r="26" spans="1:27" s="84" customFormat="1" ht="18" customHeight="1" thickBot="1">
      <c r="A26" s="324" t="s">
        <v>1533</v>
      </c>
      <c r="B26" s="325">
        <v>0.21714329150938208</v>
      </c>
      <c r="C26" s="79">
        <f>B26*($E$12)</f>
        <v>33.222923600935459</v>
      </c>
      <c r="D26" s="85">
        <f>E25+E19</f>
        <v>42.5</v>
      </c>
      <c r="E26" s="81">
        <f>IF(D26&lt;=C26,D26,C26)</f>
        <v>33.222923600935459</v>
      </c>
      <c r="F26" s="82">
        <f>E26/($E$12)</f>
        <v>0.21714329150938208</v>
      </c>
      <c r="G26" s="186" t="s">
        <v>159</v>
      </c>
      <c r="H26" s="83"/>
    </row>
    <row r="27" spans="1:27" s="84" customFormat="1" ht="18" customHeight="1" thickBot="1">
      <c r="A27" s="324" t="s">
        <v>1534</v>
      </c>
      <c r="B27" s="325">
        <v>0.3375901252777751</v>
      </c>
      <c r="C27" s="79">
        <f>B27*($E$12)</f>
        <v>51.651289167499591</v>
      </c>
      <c r="D27" s="85">
        <f>E26+F19</f>
        <v>33.222923600935459</v>
      </c>
      <c r="E27" s="86">
        <f>IF(D27&lt;=C27,D27,C27)</f>
        <v>33.222923600935459</v>
      </c>
      <c r="F27" s="82">
        <f>E27/($E$12)</f>
        <v>0.21714329150938208</v>
      </c>
      <c r="G27" s="187"/>
      <c r="H27" s="83"/>
    </row>
    <row r="28" spans="1:27" s="84" customFormat="1" ht="18" customHeight="1" thickBot="1">
      <c r="A28" s="324" t="s">
        <v>1535</v>
      </c>
      <c r="B28" s="325">
        <v>1</v>
      </c>
      <c r="C28" s="87" t="s">
        <v>543</v>
      </c>
      <c r="D28" s="85">
        <f>E27+G19</f>
        <v>138.22292360093547</v>
      </c>
      <c r="E28" s="81">
        <f>E27+F18</f>
        <v>33.222923600935459</v>
      </c>
      <c r="F28" s="82">
        <f>E28/($E$12)</f>
        <v>0.21714329150938208</v>
      </c>
      <c r="G28" s="187" t="s">
        <v>212</v>
      </c>
      <c r="H28" s="83"/>
    </row>
    <row r="29" spans="1:27" ht="16.5" thickBot="1">
      <c r="A29" s="88"/>
      <c r="B29" s="89"/>
      <c r="C29" s="89"/>
      <c r="D29" s="90"/>
      <c r="G29" s="188"/>
    </row>
    <row r="30" spans="1:27" ht="37.5" customHeight="1" thickBot="1">
      <c r="A30" s="522" t="s">
        <v>165</v>
      </c>
      <c r="B30" s="523"/>
      <c r="C30" s="523"/>
      <c r="D30" s="524"/>
      <c r="F30" s="91"/>
      <c r="G30" s="188"/>
    </row>
    <row r="31" spans="1:27" s="58" customFormat="1" ht="93" customHeight="1" thickBot="1">
      <c r="A31" s="70" t="s">
        <v>759</v>
      </c>
      <c r="B31" s="71" t="s">
        <v>211</v>
      </c>
      <c r="C31" s="92" t="s">
        <v>531</v>
      </c>
      <c r="D31" s="73" t="s">
        <v>550</v>
      </c>
      <c r="E31" s="93"/>
      <c r="G31" s="189"/>
    </row>
    <row r="32" spans="1:27" s="58" customFormat="1" ht="18" customHeight="1" thickBot="1">
      <c r="A32" s="70" t="s">
        <v>767</v>
      </c>
      <c r="B32" s="71" t="s">
        <v>768</v>
      </c>
      <c r="C32" s="94" t="s">
        <v>520</v>
      </c>
      <c r="D32" s="73" t="s">
        <v>521</v>
      </c>
      <c r="E32" s="93"/>
    </row>
    <row r="33" spans="1:7" s="58" customFormat="1" ht="18" customHeight="1" thickBot="1">
      <c r="A33" s="493" t="s">
        <v>1528</v>
      </c>
      <c r="B33" s="494">
        <f>D24</f>
        <v>8.5</v>
      </c>
      <c r="C33" s="495">
        <f>E24</f>
        <v>8.5</v>
      </c>
      <c r="D33" s="498">
        <f>C33/$E$12</f>
        <v>5.5555555555555552E-2</v>
      </c>
      <c r="E33" s="93"/>
    </row>
    <row r="34" spans="1:7" s="58" customFormat="1" ht="18" customHeight="1" thickBot="1">
      <c r="A34" s="323" t="s">
        <v>976</v>
      </c>
      <c r="B34" s="95">
        <f>D19</f>
        <v>4</v>
      </c>
      <c r="C34" s="96">
        <f>E25-E24</f>
        <v>4</v>
      </c>
      <c r="D34" s="97">
        <f>C34/$E$12</f>
        <v>2.6143790849673203E-2</v>
      </c>
      <c r="E34" s="93"/>
    </row>
    <row r="35" spans="1:7" s="58" customFormat="1" ht="18" customHeight="1" thickBot="1">
      <c r="A35" s="323" t="s">
        <v>1527</v>
      </c>
      <c r="B35" s="98">
        <f>E19</f>
        <v>30</v>
      </c>
      <c r="C35" s="96">
        <f>E26-E25</f>
        <v>20.722923600935459</v>
      </c>
      <c r="D35" s="97">
        <f>C35/$E$12</f>
        <v>0.13544394510415333</v>
      </c>
      <c r="E35" s="93"/>
    </row>
    <row r="36" spans="1:7" s="58" customFormat="1" ht="18" customHeight="1" thickBot="1">
      <c r="A36" s="323" t="s">
        <v>1529</v>
      </c>
      <c r="B36" s="98">
        <f>F19</f>
        <v>0</v>
      </c>
      <c r="C36" s="96">
        <f>E27-E26</f>
        <v>0</v>
      </c>
      <c r="D36" s="97">
        <f>C36/$E$12</f>
        <v>0</v>
      </c>
      <c r="E36" s="93"/>
    </row>
    <row r="37" spans="1:7" s="58" customFormat="1" ht="18" customHeight="1" thickBot="1">
      <c r="A37" s="323" t="s">
        <v>1530</v>
      </c>
      <c r="B37" s="98">
        <f>G19</f>
        <v>105</v>
      </c>
      <c r="C37" s="96">
        <f>B37</f>
        <v>105</v>
      </c>
      <c r="D37" s="97">
        <f>C37/$E$12</f>
        <v>0.68627450980392157</v>
      </c>
      <c r="E37" s="93"/>
    </row>
    <row r="38" spans="1:7" s="58" customFormat="1" ht="18" customHeight="1" thickBot="1">
      <c r="A38" s="99" t="s">
        <v>751</v>
      </c>
      <c r="B38" s="100">
        <f>SUM(B33:B37)</f>
        <v>147.5</v>
      </c>
      <c r="C38" s="101">
        <f>SUM(C34:C37)</f>
        <v>129.72292360093547</v>
      </c>
      <c r="D38" s="102">
        <f>SUM(D34:D37)</f>
        <v>0.84786224575774805</v>
      </c>
      <c r="E38" s="93"/>
    </row>
    <row r="39" spans="1:7" ht="16.5" thickBot="1">
      <c r="A39" s="88"/>
      <c r="B39" s="89"/>
      <c r="C39" s="89"/>
      <c r="D39" s="90"/>
    </row>
    <row r="40" spans="1:7" ht="42.75" customHeight="1" thickBot="1">
      <c r="A40" s="522" t="s">
        <v>166</v>
      </c>
      <c r="B40" s="523"/>
      <c r="C40" s="523"/>
      <c r="D40" s="523"/>
      <c r="E40" s="523"/>
      <c r="F40" s="524"/>
    </row>
    <row r="41" spans="1:7" s="75" customFormat="1" ht="104.25" customHeight="1">
      <c r="A41" s="70" t="s">
        <v>759</v>
      </c>
      <c r="B41" s="71" t="s">
        <v>532</v>
      </c>
      <c r="C41" s="56" t="s">
        <v>533</v>
      </c>
      <c r="D41" s="427" t="s">
        <v>537</v>
      </c>
      <c r="E41" s="428" t="s">
        <v>534</v>
      </c>
      <c r="F41" s="429" t="s">
        <v>535</v>
      </c>
      <c r="G41" s="109"/>
    </row>
    <row r="42" spans="1:7" s="75" customFormat="1" ht="18" customHeight="1">
      <c r="A42" s="110" t="s">
        <v>527</v>
      </c>
      <c r="B42" s="57" t="s">
        <v>522</v>
      </c>
      <c r="C42" s="57" t="s">
        <v>523</v>
      </c>
      <c r="D42" s="57" t="s">
        <v>524</v>
      </c>
      <c r="E42" s="57" t="s">
        <v>525</v>
      </c>
      <c r="F42" s="57" t="s">
        <v>526</v>
      </c>
    </row>
    <row r="43" spans="1:7" s="84" customFormat="1" ht="18" customHeight="1">
      <c r="A43" s="324" t="s">
        <v>979</v>
      </c>
      <c r="B43" s="111">
        <v>0.6624098747222249</v>
      </c>
      <c r="C43" s="112">
        <f>B43*$E$12</f>
        <v>101.34871083250042</v>
      </c>
      <c r="D43" s="98">
        <f>C37</f>
        <v>105</v>
      </c>
      <c r="E43" s="113">
        <f>D43-C43</f>
        <v>3.6512891674995842</v>
      </c>
      <c r="F43" s="381" t="str">
        <f>IF(D43&gt;=C43,"Compliant","Non-Compliant")</f>
        <v>Compliant</v>
      </c>
      <c r="G43" s="114"/>
    </row>
    <row r="44" spans="1:7" s="84" customFormat="1" ht="18" customHeight="1">
      <c r="A44" s="324" t="s">
        <v>1655</v>
      </c>
      <c r="B44" s="111">
        <v>0.78285670849061795</v>
      </c>
      <c r="C44" s="112">
        <f>B44*$E$12</f>
        <v>119.77707639906454</v>
      </c>
      <c r="D44" s="98">
        <f>C37+C36</f>
        <v>105</v>
      </c>
      <c r="E44" s="113">
        <f>D44-C44</f>
        <v>-14.777076399064541</v>
      </c>
      <c r="F44" s="381" t="str">
        <f>IF(D44&gt;=C44,"Compliant","Non-Compliant")</f>
        <v>Non-Compliant</v>
      </c>
      <c r="G44" s="114"/>
    </row>
    <row r="45" spans="1:7" s="84" customFormat="1" ht="18" customHeight="1">
      <c r="A45" s="324" t="s">
        <v>1537</v>
      </c>
      <c r="B45" s="111">
        <v>0.83786183540188841</v>
      </c>
      <c r="C45" s="112">
        <f>B45*$E$12</f>
        <v>128.19286081648892</v>
      </c>
      <c r="D45" s="98">
        <f>C37+C36+C35</f>
        <v>125.72292360093546</v>
      </c>
      <c r="E45" s="113">
        <f>D45-C45</f>
        <v>-2.4699372155534576</v>
      </c>
      <c r="F45" s="381" t="str">
        <f>IF(D45&gt;=C45,"Compliant","Non-Compliant")</f>
        <v>Non-Compliant</v>
      </c>
      <c r="G45" s="114"/>
    </row>
    <row r="46" spans="1:7" s="84" customFormat="1" ht="18" customHeight="1">
      <c r="A46" s="324" t="s">
        <v>1538</v>
      </c>
      <c r="B46" s="111">
        <v>0.9328859820218468</v>
      </c>
      <c r="C46" s="112">
        <f>B46*$E$12</f>
        <v>142.73155524934256</v>
      </c>
      <c r="D46" s="98">
        <f>C37+C36+C35+C34</f>
        <v>129.72292360093547</v>
      </c>
      <c r="E46" s="113">
        <f>D46-C46</f>
        <v>-13.008631648407089</v>
      </c>
      <c r="F46" s="381" t="str">
        <f>IF(D46&gt;=C46,"Compliant","Non-Compliant")</f>
        <v>Non-Compliant</v>
      </c>
      <c r="G46" s="114"/>
    </row>
    <row r="47" spans="1:7">
      <c r="A47" s="484" t="s">
        <v>1539</v>
      </c>
      <c r="B47" s="496">
        <v>1</v>
      </c>
      <c r="C47" s="60">
        <f>B47*$E$12</f>
        <v>153</v>
      </c>
      <c r="D47" s="119">
        <f>C37+C36+C35+C34+C33</f>
        <v>138.22292360093547</v>
      </c>
      <c r="E47" s="60">
        <f>D47-C47</f>
        <v>-14.777076399064526</v>
      </c>
      <c r="F47" s="381" t="str">
        <f>IF(D47&gt;=C47,"Compliant","Non-Compliant")</f>
        <v>Non-Compliant</v>
      </c>
    </row>
    <row r="48" spans="1:7" ht="15.75" thickBot="1"/>
    <row r="49" spans="1:7" ht="38.25" customHeight="1" thickBot="1">
      <c r="A49" s="522" t="s">
        <v>1221</v>
      </c>
      <c r="B49" s="572"/>
      <c r="C49" s="572"/>
      <c r="D49" s="572"/>
      <c r="E49" s="573"/>
      <c r="F49" s="116"/>
    </row>
    <row r="50" spans="1:7" ht="81" customHeight="1">
      <c r="A50" s="221" t="s">
        <v>802</v>
      </c>
      <c r="B50" s="221" t="s">
        <v>1653</v>
      </c>
      <c r="C50" s="221" t="s">
        <v>803</v>
      </c>
      <c r="D50" s="221" t="s">
        <v>804</v>
      </c>
      <c r="E50" s="221" t="s">
        <v>155</v>
      </c>
      <c r="F50" s="27"/>
      <c r="G50" s="30"/>
    </row>
    <row r="51" spans="1:7">
      <c r="A51" s="350" t="s">
        <v>1140</v>
      </c>
      <c r="B51" s="119">
        <f>F11</f>
        <v>57.1</v>
      </c>
      <c r="C51" s="119">
        <f>SUMIF(I_Phys_Res_Import_Res!L:L,A51,I_Phys_Res_Import_Res!K:K)+SUMIF(III_Demand_Response!L:L,A51,III_Demand_Response!K:K)</f>
        <v>122</v>
      </c>
      <c r="D51" s="120">
        <f>C51-B51</f>
        <v>64.900000000000006</v>
      </c>
      <c r="E51" s="120">
        <f>IF(D51&gt;=0,0,ABS(D51))</f>
        <v>0</v>
      </c>
      <c r="F51" s="27"/>
    </row>
    <row r="52" spans="1:7">
      <c r="A52" s="350" t="s">
        <v>1145</v>
      </c>
      <c r="B52" s="119">
        <f>E11</f>
        <v>95.9</v>
      </c>
      <c r="C52" s="119">
        <f>SUMIF(I_Phys_Res_Import_Res!L:L,A52,I_Phys_Res_Import_Res!K:K)+SUMIF(III_Demand_Response!L:L,A52,III_Demand_Response!K:K)</f>
        <v>30.5</v>
      </c>
      <c r="D52" s="120">
        <f>C52-B52</f>
        <v>-65.400000000000006</v>
      </c>
      <c r="E52" s="120">
        <f>IF(D52&gt;=0,0,ABS(D52))</f>
        <v>65.400000000000006</v>
      </c>
      <c r="F52" s="27"/>
    </row>
    <row r="53" spans="1:7" ht="15.75" thickBot="1">
      <c r="A53" s="121"/>
      <c r="B53" s="121"/>
      <c r="C53" s="121"/>
      <c r="D53" s="121"/>
      <c r="E53" s="121"/>
      <c r="F53" s="121"/>
    </row>
    <row r="54" spans="1:7" ht="39" customHeight="1" thickBot="1">
      <c r="A54" s="569" t="s">
        <v>156</v>
      </c>
      <c r="B54" s="570"/>
      <c r="C54" s="570"/>
      <c r="D54" s="571"/>
      <c r="E54" s="122"/>
      <c r="F54" s="122"/>
    </row>
    <row r="55" spans="1:7" ht="58.5" customHeight="1">
      <c r="A55" s="221" t="s">
        <v>806</v>
      </c>
      <c r="B55" s="221" t="s">
        <v>805</v>
      </c>
      <c r="C55" s="221" t="s">
        <v>155</v>
      </c>
      <c r="D55" s="221" t="s">
        <v>154</v>
      </c>
      <c r="E55" s="123"/>
      <c r="F55" s="123"/>
    </row>
    <row r="56" spans="1:7">
      <c r="A56" s="118" t="s">
        <v>793</v>
      </c>
      <c r="B56" s="248">
        <f>'Summary Year Ahead'!B58</f>
        <v>0</v>
      </c>
      <c r="C56" s="120">
        <f>E51</f>
        <v>0</v>
      </c>
      <c r="D56" s="163">
        <f>IF(C56&lt;=B56,0,C56-B56)</f>
        <v>0</v>
      </c>
      <c r="E56" s="121"/>
      <c r="F56" s="121"/>
    </row>
    <row r="57" spans="1:7">
      <c r="A57" s="118" t="s">
        <v>794</v>
      </c>
      <c r="B57" s="248">
        <f>'Summary Year Ahead'!B59</f>
        <v>0</v>
      </c>
      <c r="C57" s="120">
        <f>E52</f>
        <v>65.400000000000006</v>
      </c>
      <c r="D57" s="163">
        <f>IF(C57&lt;=B57,0,C57-B57)</f>
        <v>65.400000000000006</v>
      </c>
      <c r="E57" s="121"/>
      <c r="F57" s="121"/>
    </row>
    <row r="58" spans="1:7" ht="15.75" thickBot="1">
      <c r="A58" s="124"/>
      <c r="B58" s="124"/>
      <c r="C58" s="124"/>
      <c r="D58" s="124"/>
      <c r="E58" s="124"/>
      <c r="F58" s="124"/>
    </row>
    <row r="59" spans="1:7" ht="39" customHeight="1" thickBot="1">
      <c r="A59" s="566" t="s">
        <v>836</v>
      </c>
      <c r="B59" s="567"/>
      <c r="C59" s="567"/>
      <c r="D59" s="568"/>
      <c r="E59" s="124"/>
      <c r="F59" s="124"/>
    </row>
    <row r="60" spans="1:7" ht="84" customHeight="1">
      <c r="A60" s="221" t="s">
        <v>690</v>
      </c>
      <c r="B60" s="221" t="s">
        <v>1383</v>
      </c>
      <c r="C60" s="221" t="s">
        <v>1085</v>
      </c>
      <c r="D60" s="221" t="s">
        <v>1086</v>
      </c>
      <c r="E60" s="124"/>
      <c r="F60" s="124"/>
    </row>
    <row r="61" spans="1:7" s="126" customFormat="1" ht="18.75">
      <c r="A61" s="219" t="s">
        <v>1146</v>
      </c>
      <c r="B61" s="250">
        <f>'LSE Allocations'!J93+'LSE Allocations'!J73</f>
        <v>20</v>
      </c>
      <c r="C61" s="120">
        <f>SUMIF(I_Phys_Res_Import_Res!$M:$M,$A61,I_Phys_Res_Import_Res!$K:$K)+SUMIF(III_Demand_Response!$M:$M,$A61,III_Demand_Response!$K:$K)</f>
        <v>29</v>
      </c>
      <c r="D61" s="220">
        <f>IF(C61&gt;=B61,C61-B61,C61-B61)</f>
        <v>9</v>
      </c>
      <c r="E61" s="125"/>
      <c r="F61" s="125"/>
    </row>
    <row r="62" spans="1:7" s="126" customFormat="1" ht="18.75">
      <c r="A62" s="383" t="s">
        <v>983</v>
      </c>
      <c r="B62" s="250">
        <f>'LSE Allocations'!J94+'LSE Allocations'!J74</f>
        <v>22</v>
      </c>
      <c r="C62" s="120">
        <f>SUMIF(I_Phys_Res_Import_Res!$M:$M,$A62,I_Phys_Res_Import_Res!$K:$K)+SUMIF(III_Demand_Response!$M:$M,$A62,III_Demand_Response!$K:$K)</f>
        <v>0.2</v>
      </c>
      <c r="D62" s="220">
        <f>IF(C62&gt;=B62,C62-B62,C62-B62)</f>
        <v>-21.8</v>
      </c>
    </row>
    <row r="63" spans="1:7" ht="15.75">
      <c r="A63" s="383" t="s">
        <v>1583</v>
      </c>
      <c r="B63" s="250">
        <f>'LSE Allocations'!J95+'LSE Allocations'!J75</f>
        <v>2</v>
      </c>
      <c r="C63" s="120">
        <f>SUMIF(I_Phys_Res_Import_Res!$M:$M,$A63,I_Phys_Res_Import_Res!$K:$K)+SUMIF(III_Demand_Response!$M:$M,$A63,III_Demand_Response!$K:$K)</f>
        <v>6.2</v>
      </c>
      <c r="D63" s="220">
        <f>IF(C63&gt;=B63,C63-B63,C63-B63)</f>
        <v>4.2</v>
      </c>
    </row>
    <row r="64" spans="1:7" ht="15.75">
      <c r="A64" s="383" t="s">
        <v>1162</v>
      </c>
      <c r="B64" s="250">
        <f>'LSE Allocations'!J96+'LSE Allocations'!J76</f>
        <v>20</v>
      </c>
      <c r="C64" s="120">
        <f>SUMIF(I_Phys_Res_Import_Res!$M:$M,$A64,I_Phys_Res_Import_Res!$K:$K)+SUMIF(III_Demand_Response!$M:$M,$A64,III_Demand_Response!$K:$K)</f>
        <v>0</v>
      </c>
      <c r="D64" s="220">
        <f>IF(C64&gt;=B64,C64-B64,C64-B64)</f>
        <v>-20</v>
      </c>
    </row>
    <row r="65" spans="1:4" ht="15.75">
      <c r="A65" s="383" t="s">
        <v>363</v>
      </c>
      <c r="B65" s="250">
        <f>'LSE Allocations'!J97+'LSE Allocations'!J77</f>
        <v>21</v>
      </c>
      <c r="C65" s="120">
        <f>SUMIF(I_Phys_Res_Import_Res!$M:$M,$A65,I_Phys_Res_Import_Res!$K:$K)+SUMIF(III_Demand_Response!$M:$M,$A65,III_Demand_Response!$K:$K)</f>
        <v>116</v>
      </c>
      <c r="D65" s="220">
        <f>IF(C65&gt;=B65,C65-B65,C65-B65)</f>
        <v>95</v>
      </c>
    </row>
    <row r="93" ht="63.75" customHeight="1"/>
  </sheetData>
  <sheetProtection selectLockedCells="1"/>
  <mergeCells count="20">
    <mergeCell ref="A5:D5"/>
    <mergeCell ref="A2:F2"/>
    <mergeCell ref="E4:F4"/>
    <mergeCell ref="A3:F3"/>
    <mergeCell ref="A4:D4"/>
    <mergeCell ref="A59:D59"/>
    <mergeCell ref="A54:D54"/>
    <mergeCell ref="A8:D8"/>
    <mergeCell ref="A9:D9"/>
    <mergeCell ref="A49:E49"/>
    <mergeCell ref="A14:H14"/>
    <mergeCell ref="A6:D6"/>
    <mergeCell ref="A7:D7"/>
    <mergeCell ref="A11:D11"/>
    <mergeCell ref="E12:F12"/>
    <mergeCell ref="A40:F40"/>
    <mergeCell ref="A12:D12"/>
    <mergeCell ref="A10:D10"/>
    <mergeCell ref="A30:D30"/>
    <mergeCell ref="A21:F21"/>
  </mergeCells>
  <phoneticPr fontId="6" type="noConversion"/>
  <conditionalFormatting sqref="D56:D57">
    <cfRule type="cellIs" dxfId="4" priority="1" stopIfTrue="1" operator="lessThanOrEqual">
      <formula>0</formula>
    </cfRule>
    <cfRule type="cellIs" dxfId="3" priority="2" stopIfTrue="1" operator="greaterThan">
      <formula>0</formula>
    </cfRule>
  </conditionalFormatting>
  <conditionalFormatting sqref="F43:F47">
    <cfRule type="cellIs" dxfId="2" priority="3" stopIfTrue="1" operator="equal">
      <formula>"Compliant"</formula>
    </cfRule>
    <cfRule type="cellIs" dxfId="1" priority="4" stopIfTrue="1" operator="equal">
      <formula>"Non-Compliant"</formula>
    </cfRule>
  </conditionalFormatting>
  <conditionalFormatting sqref="D61:D65">
    <cfRule type="cellIs" dxfId="0" priority="9" stopIfTrue="1" operator="lessThan">
      <formula>0</formula>
    </cfRule>
  </conditionalFormatting>
  <pageMargins left="0.75" right="0.75" top="1" bottom="1" header="0.5" footer="0.5"/>
  <pageSetup scale="51" fitToWidth="75" orientation="landscape" r:id="rId1"/>
  <headerFooter alignWithMargins="0">
    <oddHeader>Page &amp;P&amp;R3PRMA_May_10</oddHeader>
    <oddFooter>Page &amp;P&amp;R&amp;Z&amp;F</oddFooter>
  </headerFooter>
  <rowBreaks count="1" manualBreakCount="1">
    <brk id="28" max="7" man="1"/>
  </rowBreaks>
</worksheet>
</file>

<file path=xl/worksheets/sheet7.xml><?xml version="1.0" encoding="utf-8"?>
<worksheet xmlns="http://schemas.openxmlformats.org/spreadsheetml/2006/main" xmlns:r="http://schemas.openxmlformats.org/officeDocument/2006/relationships">
  <sheetPr codeName="Sheet5" enableFormatConditionsCalculation="0">
    <tabColor indexed="43"/>
  </sheetPr>
  <dimension ref="A1:V36"/>
  <sheetViews>
    <sheetView showGridLines="0" zoomScale="85" zoomScaleNormal="85" workbookViewId="0">
      <selection activeCell="D14" sqref="D14"/>
    </sheetView>
  </sheetViews>
  <sheetFormatPr defaultRowHeight="12.75"/>
  <cols>
    <col min="1" max="1" width="5" customWidth="1"/>
    <col min="2" max="2" width="13" style="10" customWidth="1"/>
    <col min="3" max="3" width="16.42578125" style="10" customWidth="1"/>
    <col min="4" max="4" width="10.28515625" style="330" customWidth="1"/>
    <col min="5" max="5" width="9.5703125" customWidth="1"/>
    <col min="6" max="6" width="14.28515625" style="308" customWidth="1"/>
    <col min="7" max="7" width="13.5703125" style="308" customWidth="1"/>
    <col min="8" max="8" width="11.7109375" style="10" customWidth="1"/>
    <col min="9" max="9" width="10.42578125" style="10" customWidth="1"/>
    <col min="10" max="10" width="13.42578125" customWidth="1"/>
    <col min="11" max="11" width="14.42578125" bestFit="1" customWidth="1"/>
    <col min="12" max="12" width="8.7109375" style="133" customWidth="1"/>
    <col min="13" max="13" width="16" style="262" customWidth="1"/>
    <col min="14" max="14" width="11.28515625" customWidth="1"/>
    <col min="15" max="19" width="9.140625" style="326"/>
    <col min="20" max="20" width="11.5703125" style="326" bestFit="1" customWidth="1"/>
    <col min="21" max="21" width="9.140625" style="326"/>
  </cols>
  <sheetData>
    <row r="1" spans="1:22" ht="18.75" customHeight="1">
      <c r="A1" s="582" t="s">
        <v>536</v>
      </c>
      <c r="B1" s="583"/>
      <c r="C1" s="583"/>
      <c r="D1" s="584"/>
      <c r="E1" s="585" t="s">
        <v>688</v>
      </c>
      <c r="F1" s="512"/>
      <c r="G1" s="512"/>
      <c r="I1" s="433"/>
      <c r="J1" s="434">
        <f>Certification!B3</f>
        <v>41275</v>
      </c>
      <c r="K1" s="435"/>
    </row>
    <row r="2" spans="1:22" s="14" customFormat="1" ht="38.25" customHeight="1">
      <c r="A2" s="586" t="s">
        <v>1455</v>
      </c>
      <c r="B2" s="587"/>
      <c r="C2" s="587"/>
      <c r="D2" s="587"/>
      <c r="E2" s="587"/>
      <c r="F2" s="587"/>
      <c r="G2" s="587"/>
      <c r="H2" s="587"/>
      <c r="I2" s="587"/>
      <c r="J2" s="587"/>
      <c r="K2" s="329"/>
      <c r="L2" s="305"/>
      <c r="M2" s="305"/>
      <c r="O2" s="327"/>
      <c r="P2" s="327"/>
      <c r="Q2" s="327"/>
      <c r="R2" s="327"/>
      <c r="S2" s="327"/>
      <c r="T2" s="327"/>
      <c r="U2" s="327"/>
    </row>
    <row r="3" spans="1:22" s="11" customFormat="1" ht="54.75" customHeight="1" thickBot="1">
      <c r="A3" s="199"/>
      <c r="B3" s="296" t="s">
        <v>49</v>
      </c>
      <c r="C3" s="296" t="s">
        <v>158</v>
      </c>
      <c r="D3" s="336" t="s">
        <v>1557</v>
      </c>
      <c r="E3" s="296" t="s">
        <v>1617</v>
      </c>
      <c r="F3" s="337" t="s">
        <v>675</v>
      </c>
      <c r="G3" s="337" t="s">
        <v>676</v>
      </c>
      <c r="H3" s="296" t="s">
        <v>1540</v>
      </c>
      <c r="I3" s="296" t="s">
        <v>1657</v>
      </c>
      <c r="J3" s="296" t="s">
        <v>1451</v>
      </c>
      <c r="K3" s="24" t="s">
        <v>1636</v>
      </c>
      <c r="L3" s="24" t="s">
        <v>799</v>
      </c>
      <c r="M3" s="206" t="s">
        <v>690</v>
      </c>
      <c r="N3" s="377" t="s">
        <v>1658</v>
      </c>
      <c r="O3" s="328"/>
      <c r="P3" s="331"/>
      <c r="Q3" s="331"/>
      <c r="R3" s="331"/>
      <c r="S3" s="331"/>
      <c r="T3" s="331"/>
      <c r="U3" s="328"/>
      <c r="V3" s="328"/>
    </row>
    <row r="4" spans="1:22">
      <c r="A4" s="200" t="s">
        <v>1235</v>
      </c>
      <c r="B4" s="202"/>
      <c r="C4" s="249"/>
      <c r="D4" s="469"/>
      <c r="E4" s="470"/>
      <c r="F4" s="306"/>
      <c r="G4" s="309"/>
      <c r="H4" s="201"/>
      <c r="I4" s="201"/>
      <c r="J4" s="203"/>
      <c r="K4" s="203">
        <f>SUM(K5:K36)</f>
        <v>139</v>
      </c>
      <c r="L4" s="202"/>
      <c r="M4" s="265"/>
      <c r="N4" s="382"/>
      <c r="P4" s="384"/>
    </row>
    <row r="5" spans="1:22">
      <c r="A5" s="198"/>
      <c r="B5" s="255"/>
      <c r="C5" s="204" t="s">
        <v>817</v>
      </c>
      <c r="D5" s="247">
        <v>30</v>
      </c>
      <c r="E5" s="297">
        <v>30</v>
      </c>
      <c r="F5" s="307">
        <v>36526</v>
      </c>
      <c r="G5" s="310">
        <v>41333</v>
      </c>
      <c r="H5" s="376" t="s">
        <v>977</v>
      </c>
      <c r="I5" s="127"/>
      <c r="J5" s="297"/>
      <c r="K5" s="297">
        <f t="shared" ref="K5:K36" si="0">SUMPRODUCT((($D5)*($F5&lt;=$J$1)*($G5&gt;=EOMONTH($J$1,0))))</f>
        <v>30</v>
      </c>
      <c r="L5" s="263" t="str">
        <f>VLOOKUP(C5,'ID and Area'!A:D,3,FALSE)</f>
        <v>North</v>
      </c>
      <c r="M5" s="258" t="str">
        <f>VLOOKUP(C5,'ID and Area'!A:D,4,FALSE)</f>
        <v>Other PG&amp;E Areas</v>
      </c>
      <c r="N5" s="381"/>
      <c r="Q5" s="384"/>
    </row>
    <row r="6" spans="1:22">
      <c r="A6" s="198"/>
      <c r="B6" s="257"/>
      <c r="C6" s="204" t="s">
        <v>1411</v>
      </c>
      <c r="D6" s="247">
        <v>25</v>
      </c>
      <c r="E6" s="297">
        <v>25</v>
      </c>
      <c r="F6" s="307">
        <v>41487</v>
      </c>
      <c r="G6" s="310">
        <v>41578</v>
      </c>
      <c r="H6" s="376" t="s">
        <v>976</v>
      </c>
      <c r="I6" s="258"/>
      <c r="J6" s="297"/>
      <c r="K6" s="297">
        <f t="shared" si="0"/>
        <v>0</v>
      </c>
      <c r="L6" s="263" t="str">
        <f>VLOOKUP(C6,'ID and Area'!A:D,3,FALSE)</f>
        <v>South</v>
      </c>
      <c r="M6" s="258" t="str">
        <f>VLOOKUP(C6,'ID and Area'!A:D,4,FALSE)</f>
        <v>Big Creek-Ventura</v>
      </c>
      <c r="N6" s="381"/>
      <c r="O6" s="311"/>
      <c r="P6" s="311"/>
      <c r="Q6" s="1"/>
    </row>
    <row r="7" spans="1:22" ht="12.75" customHeight="1">
      <c r="A7" s="198"/>
      <c r="B7" s="256"/>
      <c r="C7" s="204" t="s">
        <v>177</v>
      </c>
      <c r="D7" s="374">
        <v>5</v>
      </c>
      <c r="E7" s="297">
        <v>7</v>
      </c>
      <c r="F7" s="307">
        <v>41306</v>
      </c>
      <c r="G7" s="310">
        <v>41486</v>
      </c>
      <c r="H7" s="376" t="s">
        <v>979</v>
      </c>
      <c r="I7" s="258"/>
      <c r="J7" s="297"/>
      <c r="K7" s="297">
        <f t="shared" si="0"/>
        <v>0</v>
      </c>
      <c r="L7" s="263" t="str">
        <f>VLOOKUP(C7,'ID and Area'!A:D,3,FALSE)</f>
        <v>North</v>
      </c>
      <c r="M7" s="258" t="str">
        <f>VLOOKUP(C7,'ID and Area'!A:D,4,FALSE)</f>
        <v>Bay Area</v>
      </c>
      <c r="N7" s="381"/>
      <c r="O7" s="1"/>
      <c r="P7" s="1"/>
      <c r="Q7" s="1"/>
    </row>
    <row r="8" spans="1:22">
      <c r="A8" s="198"/>
      <c r="B8" s="256"/>
      <c r="C8" s="204" t="s">
        <v>319</v>
      </c>
      <c r="D8" s="247">
        <v>10</v>
      </c>
      <c r="E8" s="297">
        <v>11</v>
      </c>
      <c r="F8" s="307">
        <v>41426</v>
      </c>
      <c r="G8" s="310">
        <v>41486</v>
      </c>
      <c r="H8" s="376" t="s">
        <v>978</v>
      </c>
      <c r="I8" s="258"/>
      <c r="J8" s="297"/>
      <c r="K8" s="297">
        <f t="shared" si="0"/>
        <v>0</v>
      </c>
      <c r="L8" s="263" t="str">
        <f>VLOOKUP(C8,'ID and Area'!A:D,3,FALSE)</f>
        <v>South</v>
      </c>
      <c r="M8" s="258" t="str">
        <f>VLOOKUP(C8,'ID and Area'!A:D,4,FALSE)</f>
        <v>LA Basin</v>
      </c>
      <c r="N8" s="381"/>
    </row>
    <row r="9" spans="1:22" ht="12.75" customHeight="1">
      <c r="A9" s="198"/>
      <c r="B9" s="256"/>
      <c r="C9" s="204" t="s">
        <v>813</v>
      </c>
      <c r="D9" s="247">
        <v>5</v>
      </c>
      <c r="E9" s="297"/>
      <c r="F9" s="307">
        <v>41306</v>
      </c>
      <c r="G9" s="310">
        <v>41517</v>
      </c>
      <c r="H9" s="376" t="s">
        <v>978</v>
      </c>
      <c r="I9" s="258"/>
      <c r="J9" s="297"/>
      <c r="K9" s="297">
        <f t="shared" si="0"/>
        <v>0</v>
      </c>
      <c r="L9" s="263" t="str">
        <f>VLOOKUP(C9,'ID and Area'!A:D,3,FALSE)</f>
        <v>North</v>
      </c>
      <c r="M9" s="258" t="str">
        <f>VLOOKUP(C9,'ID and Area'!A:D,4,FALSE)</f>
        <v>Other PG&amp;E Areas</v>
      </c>
      <c r="N9" s="381"/>
    </row>
    <row r="10" spans="1:22">
      <c r="A10" s="198"/>
      <c r="B10" s="256"/>
      <c r="C10" s="204" t="s">
        <v>819</v>
      </c>
      <c r="D10" s="374">
        <v>3</v>
      </c>
      <c r="E10" s="297">
        <v>5</v>
      </c>
      <c r="F10" s="307">
        <v>41426</v>
      </c>
      <c r="G10" s="310">
        <v>41455</v>
      </c>
      <c r="H10" s="376" t="s">
        <v>979</v>
      </c>
      <c r="I10" s="258"/>
      <c r="J10" s="297"/>
      <c r="K10" s="297">
        <f t="shared" si="0"/>
        <v>0</v>
      </c>
      <c r="L10" s="263" t="str">
        <f>VLOOKUP(C10,'ID and Area'!A:D,3,FALSE)</f>
        <v>North</v>
      </c>
      <c r="M10" s="258" t="str">
        <f>VLOOKUP(C10,'ID and Area'!A:D,4,FALSE)</f>
        <v>Other PG&amp;E Areas</v>
      </c>
      <c r="N10" s="381"/>
    </row>
    <row r="11" spans="1:22">
      <c r="A11" s="198"/>
      <c r="B11" s="256"/>
      <c r="C11" s="204" t="s">
        <v>819</v>
      </c>
      <c r="D11" s="247">
        <v>4</v>
      </c>
      <c r="E11" s="297"/>
      <c r="F11" s="307">
        <v>41275</v>
      </c>
      <c r="G11" s="310">
        <v>41486</v>
      </c>
      <c r="H11" s="376" t="s">
        <v>976</v>
      </c>
      <c r="I11" s="258"/>
      <c r="J11" s="297"/>
      <c r="K11" s="297">
        <f t="shared" si="0"/>
        <v>4</v>
      </c>
      <c r="L11" s="263" t="str">
        <f>VLOOKUP(C11,'ID and Area'!A:D,3,FALSE)</f>
        <v>North</v>
      </c>
      <c r="M11" s="258" t="str">
        <f>VLOOKUP(C11,'ID and Area'!A:D,4,FALSE)</f>
        <v>Other PG&amp;E Areas</v>
      </c>
      <c r="N11" s="381"/>
    </row>
    <row r="12" spans="1:22">
      <c r="A12" s="198"/>
      <c r="B12" s="256"/>
      <c r="C12" s="204" t="s">
        <v>1244</v>
      </c>
      <c r="D12" s="247">
        <v>30</v>
      </c>
      <c r="E12" s="297">
        <v>30</v>
      </c>
      <c r="F12" s="307">
        <v>41426</v>
      </c>
      <c r="G12" s="307">
        <v>41486</v>
      </c>
      <c r="H12" s="376" t="s">
        <v>979</v>
      </c>
      <c r="I12" s="258"/>
      <c r="J12" s="297"/>
      <c r="K12" s="297">
        <f t="shared" si="0"/>
        <v>0</v>
      </c>
      <c r="L12" s="263" t="str">
        <f>VLOOKUP(C12,'ID and Area'!A:D,3,FALSE)</f>
        <v>North</v>
      </c>
      <c r="M12" s="258" t="str">
        <f>VLOOKUP(C12,'ID and Area'!A:D,4,FALSE)</f>
        <v>Bay Area</v>
      </c>
      <c r="N12" s="381"/>
    </row>
    <row r="13" spans="1:22">
      <c r="A13" s="198"/>
      <c r="B13" s="256"/>
      <c r="C13" s="204" t="s">
        <v>1389</v>
      </c>
      <c r="D13" s="247">
        <v>12</v>
      </c>
      <c r="E13" s="297">
        <v>13.5</v>
      </c>
      <c r="F13" s="307">
        <v>41456</v>
      </c>
      <c r="G13" s="310">
        <v>41486</v>
      </c>
      <c r="H13" s="376" t="s">
        <v>978</v>
      </c>
      <c r="I13" s="258"/>
      <c r="J13" s="297"/>
      <c r="K13" s="297">
        <f t="shared" si="0"/>
        <v>0</v>
      </c>
      <c r="L13" s="263" t="str">
        <f>VLOOKUP(C13,'ID and Area'!A:D,3,FALSE)</f>
        <v>South</v>
      </c>
      <c r="M13" s="258" t="str">
        <f>VLOOKUP(C13,'ID and Area'!A:D,4,FALSE)</f>
        <v>LA Basin</v>
      </c>
      <c r="N13" s="381"/>
    </row>
    <row r="14" spans="1:22">
      <c r="A14" s="198"/>
      <c r="B14" s="256"/>
      <c r="C14" s="204" t="s">
        <v>1389</v>
      </c>
      <c r="D14" s="247">
        <v>13.5</v>
      </c>
      <c r="E14" s="297">
        <v>13.5</v>
      </c>
      <c r="F14" s="307">
        <v>41487</v>
      </c>
      <c r="G14" s="310">
        <v>41517</v>
      </c>
      <c r="H14" s="376" t="s">
        <v>978</v>
      </c>
      <c r="I14" s="127"/>
      <c r="J14" s="298"/>
      <c r="K14" s="297">
        <f t="shared" si="0"/>
        <v>0</v>
      </c>
      <c r="L14" s="263" t="str">
        <f>VLOOKUP(C14,'ID and Area'!A:D,3,FALSE)</f>
        <v>South</v>
      </c>
      <c r="M14" s="258" t="str">
        <f>VLOOKUP(C14,'ID and Area'!A:D,4,FALSE)</f>
        <v>LA Basin</v>
      </c>
      <c r="N14" s="381"/>
    </row>
    <row r="15" spans="1:22">
      <c r="A15" s="198"/>
      <c r="B15" s="256"/>
      <c r="C15" s="204" t="s">
        <v>1389</v>
      </c>
      <c r="D15" s="247">
        <v>12.95</v>
      </c>
      <c r="E15" s="297">
        <v>13.5</v>
      </c>
      <c r="F15" s="307">
        <v>41518</v>
      </c>
      <c r="G15" s="310">
        <v>41547</v>
      </c>
      <c r="H15" s="376" t="s">
        <v>978</v>
      </c>
      <c r="I15" s="127"/>
      <c r="J15" s="299"/>
      <c r="K15" s="297">
        <f t="shared" si="0"/>
        <v>0</v>
      </c>
      <c r="L15" s="263" t="str">
        <f>VLOOKUP(C15,'ID and Area'!A:D,3,FALSE)</f>
        <v>South</v>
      </c>
      <c r="M15" s="258" t="str">
        <f>VLOOKUP(C15,'ID and Area'!A:D,4,FALSE)</f>
        <v>LA Basin</v>
      </c>
      <c r="N15" s="381"/>
    </row>
    <row r="16" spans="1:22">
      <c r="A16" s="198"/>
      <c r="B16" s="256"/>
      <c r="C16" s="204" t="s">
        <v>873</v>
      </c>
      <c r="D16" s="247">
        <v>80</v>
      </c>
      <c r="E16" s="297">
        <v>80</v>
      </c>
      <c r="F16" s="307">
        <v>41275</v>
      </c>
      <c r="G16" s="310">
        <v>41639</v>
      </c>
      <c r="H16" s="376" t="s">
        <v>979</v>
      </c>
      <c r="I16" s="22"/>
      <c r="J16" s="299"/>
      <c r="K16" s="297">
        <f t="shared" si="0"/>
        <v>80</v>
      </c>
      <c r="L16" s="263" t="str">
        <f>VLOOKUP(C16,'ID and Area'!A:D,3,FALSE)</f>
        <v>North</v>
      </c>
      <c r="M16" s="258" t="str">
        <f>VLOOKUP(C16,'ID and Area'!A:D,4,FALSE)</f>
        <v>Other PG&amp;E Areas</v>
      </c>
      <c r="N16" s="381"/>
    </row>
    <row r="17" spans="1:14">
      <c r="A17" s="198"/>
      <c r="B17" s="22"/>
      <c r="C17" s="204" t="s">
        <v>473</v>
      </c>
      <c r="D17" s="247">
        <v>5</v>
      </c>
      <c r="E17" s="297">
        <v>5</v>
      </c>
      <c r="F17" s="307">
        <v>41275</v>
      </c>
      <c r="G17" s="310">
        <v>41639</v>
      </c>
      <c r="H17" s="376" t="s">
        <v>979</v>
      </c>
      <c r="I17" s="22"/>
      <c r="J17" s="300"/>
      <c r="K17" s="297">
        <f t="shared" si="0"/>
        <v>5</v>
      </c>
      <c r="L17" s="263" t="str">
        <f>VLOOKUP(C17,'ID and Area'!A:D,3,FALSE)</f>
        <v>South</v>
      </c>
      <c r="M17" s="258" t="str">
        <f>VLOOKUP(C17,'ID and Area'!A:D,4,FALSE)</f>
        <v>San Diego-IV</v>
      </c>
      <c r="N17" s="381"/>
    </row>
    <row r="18" spans="1:14">
      <c r="A18" s="198"/>
      <c r="B18" s="22"/>
      <c r="C18" s="204" t="s">
        <v>325</v>
      </c>
      <c r="D18" s="247">
        <v>2</v>
      </c>
      <c r="E18" s="297">
        <v>2</v>
      </c>
      <c r="F18" s="307">
        <v>41456</v>
      </c>
      <c r="G18" s="310">
        <v>41486</v>
      </c>
      <c r="H18" s="376" t="s">
        <v>979</v>
      </c>
      <c r="I18" s="22"/>
      <c r="J18" s="300"/>
      <c r="K18" s="297">
        <f t="shared" si="0"/>
        <v>0</v>
      </c>
      <c r="L18" s="263" t="str">
        <f>VLOOKUP(C18,'ID and Area'!A:D,3,FALSE)</f>
        <v>South</v>
      </c>
      <c r="M18" s="258" t="str">
        <f>VLOOKUP(C18,'ID and Area'!A:D,4,FALSE)</f>
        <v>San Diego-IV</v>
      </c>
      <c r="N18" s="381"/>
    </row>
    <row r="19" spans="1:14">
      <c r="A19" s="198"/>
      <c r="B19" s="22"/>
      <c r="C19" s="204" t="s">
        <v>1153</v>
      </c>
      <c r="D19" s="247">
        <v>20</v>
      </c>
      <c r="E19" s="297">
        <v>20</v>
      </c>
      <c r="F19" s="307">
        <v>41275</v>
      </c>
      <c r="G19" s="310">
        <v>41639</v>
      </c>
      <c r="H19" s="376" t="s">
        <v>979</v>
      </c>
      <c r="I19" s="22"/>
      <c r="J19" s="300"/>
      <c r="K19" s="297">
        <f t="shared" si="0"/>
        <v>20</v>
      </c>
      <c r="L19" s="263" t="str">
        <f>VLOOKUP(C19,'ID and Area'!A:D,3,FALSE)</f>
        <v>South</v>
      </c>
      <c r="M19" s="258" t="str">
        <f>VLOOKUP(C19,'ID and Area'!A:D,4,FALSE)</f>
        <v>LA Basin</v>
      </c>
      <c r="N19" s="381"/>
    </row>
    <row r="20" spans="1:14">
      <c r="A20" s="198"/>
      <c r="B20" s="22"/>
      <c r="C20" s="204" t="s">
        <v>167</v>
      </c>
      <c r="D20" s="247">
        <v>0</v>
      </c>
      <c r="E20" s="297"/>
      <c r="F20" s="307"/>
      <c r="G20" s="310"/>
      <c r="H20" s="376"/>
      <c r="I20" s="22"/>
      <c r="J20" s="300"/>
      <c r="K20" s="297">
        <f t="shared" si="0"/>
        <v>0</v>
      </c>
      <c r="L20" s="263" t="e">
        <f>VLOOKUP(C20,'ID and Area'!A:D,3,FALSE)</f>
        <v>#N/A</v>
      </c>
      <c r="M20" s="258" t="e">
        <f>VLOOKUP(C20,'ID and Area'!A:D,4,FALSE)</f>
        <v>#N/A</v>
      </c>
      <c r="N20" s="381"/>
    </row>
    <row r="21" spans="1:14">
      <c r="A21" s="198"/>
      <c r="B21" s="22"/>
      <c r="C21" s="204" t="s">
        <v>167</v>
      </c>
      <c r="D21" s="247">
        <v>0</v>
      </c>
      <c r="E21" s="297"/>
      <c r="F21" s="307"/>
      <c r="G21" s="310"/>
      <c r="H21" s="376"/>
      <c r="I21" s="22"/>
      <c r="J21" s="300"/>
      <c r="K21" s="297">
        <f t="shared" si="0"/>
        <v>0</v>
      </c>
      <c r="L21" s="263" t="e">
        <f>VLOOKUP(C21,'ID and Area'!A:D,3,FALSE)</f>
        <v>#N/A</v>
      </c>
      <c r="M21" s="258" t="e">
        <f>VLOOKUP(C21,'ID and Area'!A:D,4,FALSE)</f>
        <v>#N/A</v>
      </c>
      <c r="N21" s="381"/>
    </row>
    <row r="22" spans="1:14">
      <c r="A22" s="198"/>
      <c r="B22" s="22"/>
      <c r="C22" s="204" t="s">
        <v>167</v>
      </c>
      <c r="D22" s="247">
        <v>0</v>
      </c>
      <c r="E22" s="297"/>
      <c r="F22" s="307"/>
      <c r="G22" s="310"/>
      <c r="H22" s="376"/>
      <c r="I22" s="22"/>
      <c r="J22" s="300"/>
      <c r="K22" s="297">
        <f t="shared" si="0"/>
        <v>0</v>
      </c>
      <c r="L22" s="263" t="e">
        <f>VLOOKUP(C22,'ID and Area'!A:D,3,FALSE)</f>
        <v>#N/A</v>
      </c>
      <c r="M22" s="258" t="e">
        <f>VLOOKUP(C22,'ID and Area'!A:D,4,FALSE)</f>
        <v>#N/A</v>
      </c>
      <c r="N22" s="381"/>
    </row>
    <row r="23" spans="1:14">
      <c r="A23" s="198"/>
      <c r="B23" s="22"/>
      <c r="C23" s="204" t="s">
        <v>167</v>
      </c>
      <c r="D23" s="247">
        <v>0</v>
      </c>
      <c r="E23" s="297"/>
      <c r="F23" s="307"/>
      <c r="G23" s="310"/>
      <c r="H23" s="376"/>
      <c r="I23" s="22"/>
      <c r="J23" s="300"/>
      <c r="K23" s="297">
        <f t="shared" si="0"/>
        <v>0</v>
      </c>
      <c r="L23" s="263" t="e">
        <f>VLOOKUP(C23,'ID and Area'!A:D,3,FALSE)</f>
        <v>#N/A</v>
      </c>
      <c r="M23" s="258" t="e">
        <f>VLOOKUP(C23,'ID and Area'!A:D,4,FALSE)</f>
        <v>#N/A</v>
      </c>
      <c r="N23" s="381"/>
    </row>
    <row r="24" spans="1:14">
      <c r="A24" s="198"/>
      <c r="B24" s="22"/>
      <c r="C24" s="204" t="s">
        <v>167</v>
      </c>
      <c r="D24" s="247">
        <v>0</v>
      </c>
      <c r="E24" s="297"/>
      <c r="F24" s="307"/>
      <c r="G24" s="310"/>
      <c r="H24" s="376"/>
      <c r="I24" s="22"/>
      <c r="J24" s="300"/>
      <c r="K24" s="297">
        <f t="shared" si="0"/>
        <v>0</v>
      </c>
      <c r="L24" s="263" t="e">
        <f>VLOOKUP(C24,'ID and Area'!A:D,3,FALSE)</f>
        <v>#N/A</v>
      </c>
      <c r="M24" s="258" t="e">
        <f>VLOOKUP(C24,'ID and Area'!A:D,4,FALSE)</f>
        <v>#N/A</v>
      </c>
      <c r="N24" s="381"/>
    </row>
    <row r="25" spans="1:14">
      <c r="A25" s="198"/>
      <c r="B25" s="22"/>
      <c r="C25" s="204" t="s">
        <v>167</v>
      </c>
      <c r="D25" s="247">
        <v>0</v>
      </c>
      <c r="E25" s="297"/>
      <c r="F25" s="307"/>
      <c r="G25" s="310"/>
      <c r="H25" s="376"/>
      <c r="I25" s="22"/>
      <c r="J25" s="300"/>
      <c r="K25" s="297">
        <f t="shared" si="0"/>
        <v>0</v>
      </c>
      <c r="L25" s="263" t="e">
        <f>VLOOKUP(C25,'ID and Area'!A:D,3,FALSE)</f>
        <v>#N/A</v>
      </c>
      <c r="M25" s="258" t="e">
        <f>VLOOKUP(C25,'ID and Area'!A:D,4,FALSE)</f>
        <v>#N/A</v>
      </c>
      <c r="N25" s="381"/>
    </row>
    <row r="26" spans="1:14">
      <c r="A26" s="198"/>
      <c r="B26" s="22"/>
      <c r="C26" s="204" t="s">
        <v>167</v>
      </c>
      <c r="D26" s="247">
        <v>0</v>
      </c>
      <c r="E26" s="297"/>
      <c r="F26" s="307"/>
      <c r="G26" s="310"/>
      <c r="H26" s="376"/>
      <c r="I26" s="22"/>
      <c r="J26" s="300"/>
      <c r="K26" s="297">
        <f t="shared" si="0"/>
        <v>0</v>
      </c>
      <c r="L26" s="263" t="e">
        <f>VLOOKUP(C26,'ID and Area'!A:D,3,FALSE)</f>
        <v>#N/A</v>
      </c>
      <c r="M26" s="258" t="e">
        <f>VLOOKUP(C26,'ID and Area'!A:D,4,FALSE)</f>
        <v>#N/A</v>
      </c>
      <c r="N26" s="381"/>
    </row>
    <row r="27" spans="1:14">
      <c r="A27" s="198"/>
      <c r="B27" s="22"/>
      <c r="C27" s="204" t="s">
        <v>167</v>
      </c>
      <c r="D27" s="247">
        <v>0</v>
      </c>
      <c r="E27" s="297"/>
      <c r="F27" s="307"/>
      <c r="G27" s="310"/>
      <c r="H27" s="376"/>
      <c r="I27" s="22"/>
      <c r="J27" s="300"/>
      <c r="K27" s="297">
        <f t="shared" si="0"/>
        <v>0</v>
      </c>
      <c r="L27" s="263" t="e">
        <f>VLOOKUP(C27,'ID and Area'!A:D,3,FALSE)</f>
        <v>#N/A</v>
      </c>
      <c r="M27" s="258" t="e">
        <f>VLOOKUP(C27,'ID and Area'!A:D,4,FALSE)</f>
        <v>#N/A</v>
      </c>
      <c r="N27" s="381"/>
    </row>
    <row r="28" spans="1:14">
      <c r="A28" s="198"/>
      <c r="B28" s="22"/>
      <c r="C28" s="204" t="s">
        <v>167</v>
      </c>
      <c r="D28" s="247">
        <v>0</v>
      </c>
      <c r="E28" s="297"/>
      <c r="F28" s="307"/>
      <c r="G28" s="310"/>
      <c r="H28" s="376"/>
      <c r="I28" s="22"/>
      <c r="J28" s="300"/>
      <c r="K28" s="297">
        <f t="shared" si="0"/>
        <v>0</v>
      </c>
      <c r="L28" s="263" t="e">
        <f>VLOOKUP(C28,'ID and Area'!A:D,3,FALSE)</f>
        <v>#N/A</v>
      </c>
      <c r="M28" s="258" t="e">
        <f>VLOOKUP(C28,'ID and Area'!A:D,4,FALSE)</f>
        <v>#N/A</v>
      </c>
      <c r="N28" s="381"/>
    </row>
    <row r="29" spans="1:14">
      <c r="A29" s="198"/>
      <c r="B29" s="22"/>
      <c r="C29" s="204" t="s">
        <v>167</v>
      </c>
      <c r="D29" s="247">
        <v>0</v>
      </c>
      <c r="E29" s="297"/>
      <c r="F29" s="307"/>
      <c r="G29" s="310"/>
      <c r="H29" s="376"/>
      <c r="I29" s="22"/>
      <c r="J29" s="300"/>
      <c r="K29" s="297">
        <f t="shared" si="0"/>
        <v>0</v>
      </c>
      <c r="L29" s="263" t="e">
        <f>VLOOKUP(C29,'ID and Area'!A:D,3,FALSE)</f>
        <v>#N/A</v>
      </c>
      <c r="M29" s="258" t="e">
        <f>VLOOKUP(C29,'ID and Area'!A:D,4,FALSE)</f>
        <v>#N/A</v>
      </c>
      <c r="N29" s="381"/>
    </row>
    <row r="30" spans="1:14">
      <c r="A30" s="198"/>
      <c r="B30" s="22"/>
      <c r="C30" s="204" t="s">
        <v>167</v>
      </c>
      <c r="D30" s="247">
        <v>0</v>
      </c>
      <c r="E30" s="297"/>
      <c r="F30" s="307"/>
      <c r="G30" s="310"/>
      <c r="H30" s="376"/>
      <c r="I30" s="22"/>
      <c r="J30" s="300"/>
      <c r="K30" s="297">
        <f t="shared" si="0"/>
        <v>0</v>
      </c>
      <c r="L30" s="263" t="e">
        <f>VLOOKUP(C30,'ID and Area'!A:D,3,FALSE)</f>
        <v>#N/A</v>
      </c>
      <c r="M30" s="258" t="e">
        <f>VLOOKUP(C30,'ID and Area'!A:D,4,FALSE)</f>
        <v>#N/A</v>
      </c>
      <c r="N30" s="381"/>
    </row>
    <row r="31" spans="1:14">
      <c r="A31" s="198"/>
      <c r="B31" s="22"/>
      <c r="C31" s="204" t="s">
        <v>167</v>
      </c>
      <c r="D31" s="247">
        <v>0</v>
      </c>
      <c r="E31" s="297"/>
      <c r="F31" s="307"/>
      <c r="G31" s="310"/>
      <c r="H31" s="376"/>
      <c r="I31" s="22"/>
      <c r="J31" s="300"/>
      <c r="K31" s="297">
        <f t="shared" si="0"/>
        <v>0</v>
      </c>
      <c r="L31" s="263" t="e">
        <f>VLOOKUP(C31,'ID and Area'!A:D,3,FALSE)</f>
        <v>#N/A</v>
      </c>
      <c r="M31" s="258" t="e">
        <f>VLOOKUP(C31,'ID and Area'!A:D,4,FALSE)</f>
        <v>#N/A</v>
      </c>
      <c r="N31" s="381"/>
    </row>
    <row r="32" spans="1:14">
      <c r="A32" s="198"/>
      <c r="B32" s="22"/>
      <c r="C32" s="204" t="s">
        <v>167</v>
      </c>
      <c r="D32" s="247">
        <v>0</v>
      </c>
      <c r="E32" s="297"/>
      <c r="F32" s="307"/>
      <c r="G32" s="310"/>
      <c r="H32" s="376"/>
      <c r="I32" s="22"/>
      <c r="J32" s="300"/>
      <c r="K32" s="297">
        <f t="shared" si="0"/>
        <v>0</v>
      </c>
      <c r="L32" s="263" t="e">
        <f>VLOOKUP(C32,'ID and Area'!A:D,3,FALSE)</f>
        <v>#N/A</v>
      </c>
      <c r="M32" s="258" t="e">
        <f>VLOOKUP(C32,'ID and Area'!A:D,4,FALSE)</f>
        <v>#N/A</v>
      </c>
      <c r="N32" s="381"/>
    </row>
    <row r="33" spans="1:14">
      <c r="A33" s="198"/>
      <c r="B33" s="22"/>
      <c r="C33" s="204" t="s">
        <v>167</v>
      </c>
      <c r="D33" s="247">
        <v>0</v>
      </c>
      <c r="E33" s="297"/>
      <c r="F33" s="307"/>
      <c r="G33" s="310"/>
      <c r="H33" s="376"/>
      <c r="I33" s="22"/>
      <c r="J33" s="300"/>
      <c r="K33" s="297">
        <f t="shared" si="0"/>
        <v>0</v>
      </c>
      <c r="L33" s="263" t="e">
        <f>VLOOKUP(C33,'ID and Area'!A:D,3,FALSE)</f>
        <v>#N/A</v>
      </c>
      <c r="M33" s="258" t="e">
        <f>VLOOKUP(C33,'ID and Area'!A:D,4,FALSE)</f>
        <v>#N/A</v>
      </c>
      <c r="N33" s="381"/>
    </row>
    <row r="34" spans="1:14">
      <c r="A34" s="198"/>
      <c r="B34" s="22"/>
      <c r="C34" s="204" t="s">
        <v>167</v>
      </c>
      <c r="D34" s="247">
        <v>0</v>
      </c>
      <c r="E34" s="297"/>
      <c r="F34" s="307"/>
      <c r="G34" s="310"/>
      <c r="H34" s="376"/>
      <c r="I34" s="22"/>
      <c r="J34" s="300"/>
      <c r="K34" s="297">
        <f t="shared" si="0"/>
        <v>0</v>
      </c>
      <c r="L34" s="263" t="e">
        <f>VLOOKUP(C34,'ID and Area'!A:D,3,FALSE)</f>
        <v>#N/A</v>
      </c>
      <c r="M34" s="258" t="e">
        <f>VLOOKUP(C34,'ID and Area'!A:D,4,FALSE)</f>
        <v>#N/A</v>
      </c>
      <c r="N34" s="381"/>
    </row>
    <row r="35" spans="1:14">
      <c r="A35" s="198"/>
      <c r="B35" s="22"/>
      <c r="C35" s="204" t="s">
        <v>167</v>
      </c>
      <c r="D35" s="247">
        <v>0</v>
      </c>
      <c r="E35" s="297"/>
      <c r="F35" s="307"/>
      <c r="G35" s="310"/>
      <c r="H35" s="376"/>
      <c r="I35" s="22"/>
      <c r="J35" s="300"/>
      <c r="K35" s="297">
        <f t="shared" si="0"/>
        <v>0</v>
      </c>
      <c r="L35" s="263" t="e">
        <f>VLOOKUP(C35,'ID and Area'!A:D,3,FALSE)</f>
        <v>#N/A</v>
      </c>
      <c r="M35" s="258" t="e">
        <f>VLOOKUP(C35,'ID and Area'!A:D,4,FALSE)</f>
        <v>#N/A</v>
      </c>
      <c r="N35" s="381"/>
    </row>
    <row r="36" spans="1:14">
      <c r="A36" s="198"/>
      <c r="B36" s="22"/>
      <c r="C36" s="204" t="s">
        <v>167</v>
      </c>
      <c r="D36" s="247">
        <v>0</v>
      </c>
      <c r="E36" s="297"/>
      <c r="F36" s="307"/>
      <c r="G36" s="310"/>
      <c r="H36" s="376"/>
      <c r="I36" s="22"/>
      <c r="J36" s="300"/>
      <c r="K36" s="297">
        <f t="shared" si="0"/>
        <v>0</v>
      </c>
      <c r="L36" s="263" t="e">
        <f>VLOOKUP(C36,'ID and Area'!A:D,3,FALSE)</f>
        <v>#N/A</v>
      </c>
      <c r="M36" s="258" t="e">
        <f>VLOOKUP(C36,'ID and Area'!A:D,4,FALSE)</f>
        <v>#N/A</v>
      </c>
      <c r="N36" s="381"/>
    </row>
  </sheetData>
  <sheetProtection insertRows="0" selectLockedCells="1" sort="0" autoFilter="0"/>
  <mergeCells count="3">
    <mergeCell ref="A1:D1"/>
    <mergeCell ref="E1:G1"/>
    <mergeCell ref="A2:J2"/>
  </mergeCells>
  <phoneticPr fontId="6" type="noConversion"/>
  <dataValidations xWindow="500" yWindow="270" count="5">
    <dataValidation allowBlank="1" showInputMessage="1" showErrorMessage="1" promptTitle="Zone for resource" sqref="L5:M36"/>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sqref="C1094:C65536 C5:C36">
      <formula1>SchedulingID</formula1>
    </dataValidation>
    <dataValidation type="list" allowBlank="1" showInputMessage="1" showErrorMessage="1" sqref="H2:H4 H37:H1048576">
      <formula1>"Bucket DR, Bucket 1, Bucket 2, Bucket 3, Bucket 4"</formula1>
    </dataValidation>
  </dataValidations>
  <pageMargins left="0.75" right="0.75" top="1" bottom="1" header="0.5" footer="0.5"/>
  <pageSetup scale="65" orientation="landscape" r:id="rId1"/>
  <headerFooter alignWithMargins="0">
    <oddHeader>Page &amp;P&amp;R3PRMA_May_10</oddHeader>
    <oddFooter>Page &amp;P&amp;R&amp;Z&amp;F</oddFooter>
  </headerFooter>
  <extLst>
    <ext xmlns:x14="http://schemas.microsoft.com/office/spreadsheetml/2009/9/main" uri="{CCE6A557-97BC-4b89-ADB6-D9C93CAAB3DF}">
      <x14:dataValidations xmlns:xm="http://schemas.microsoft.com/office/excel/2006/main" xWindow="500" yWindow="270" count="2">
        <x14:dataValidation type="list" allowBlank="1" showInputMessage="1" showErrorMessage="1">
          <x14:formula1>
            <xm:f>'ID and Area'!$H$4:$H$8</xm:f>
          </x14:formula1>
          <xm:sqref>H5:H36</xm:sqref>
        </x14:dataValidation>
        <x14:dataValidation type="list" allowBlank="1" showInputMessage="1" showErrorMessage="1">
          <x14:formula1>
            <xm:f>'ID and Area'!$J$2:$J$3</xm:f>
          </x14:formula1>
          <xm:sqref>N5:N36</xm:sqref>
        </x14:dataValidation>
      </x14:dataValidations>
    </ext>
  </extLst>
</worksheet>
</file>

<file path=xl/worksheets/sheet8.xml><?xml version="1.0" encoding="utf-8"?>
<worksheet xmlns="http://schemas.openxmlformats.org/spreadsheetml/2006/main" xmlns:r="http://schemas.openxmlformats.org/officeDocument/2006/relationships">
  <sheetPr codeName="Sheet17" enableFormatConditionsCalculation="0">
    <tabColor indexed="43"/>
  </sheetPr>
  <dimension ref="A1:R140"/>
  <sheetViews>
    <sheetView topLeftCell="A3" zoomScale="85" zoomScaleNormal="85" workbookViewId="0">
      <selection activeCell="F14" sqref="F14"/>
    </sheetView>
  </sheetViews>
  <sheetFormatPr defaultRowHeight="12.75"/>
  <cols>
    <col min="1" max="1" width="5.5703125" style="14" customWidth="1"/>
    <col min="2" max="2" width="9.85546875" style="130" customWidth="1"/>
    <col min="3" max="3" width="18.5703125" style="15" customWidth="1"/>
    <col min="4" max="5" width="8.5703125" style="339" customWidth="1"/>
    <col min="6" max="6" width="13.85546875" style="15" customWidth="1"/>
    <col min="7" max="7" width="13.5703125" style="15" customWidth="1"/>
    <col min="8" max="8" width="8.5703125" style="15" customWidth="1"/>
    <col min="9" max="9" width="12.28515625" style="10" customWidth="1"/>
    <col min="10" max="10" width="13" customWidth="1"/>
    <col min="11" max="11" width="13.85546875" customWidth="1"/>
    <col min="12" max="13" width="8.7109375" style="133" customWidth="1"/>
    <col min="14" max="14" width="15.7109375" style="15" customWidth="1"/>
    <col min="15" max="17" width="9.140625" style="326"/>
    <col min="18" max="18" width="11.5703125" style="326" bestFit="1" customWidth="1"/>
    <col min="19" max="16384" width="9.140625" style="14"/>
  </cols>
  <sheetData>
    <row r="1" spans="1:18" ht="15.75" customHeight="1">
      <c r="A1" s="345" t="s">
        <v>745</v>
      </c>
      <c r="B1" s="346"/>
      <c r="C1" s="346"/>
      <c r="D1" s="346"/>
      <c r="E1" s="386"/>
      <c r="F1" s="346"/>
      <c r="G1" s="430"/>
      <c r="H1" s="431">
        <f>Certification!B3</f>
        <v>41275</v>
      </c>
      <c r="I1" s="432"/>
      <c r="J1" s="344"/>
      <c r="K1" s="344"/>
      <c r="N1" s="346"/>
    </row>
    <row r="2" spans="1:18" ht="19.5" customHeight="1">
      <c r="A2" s="345" t="s">
        <v>1449</v>
      </c>
      <c r="B2" s="346"/>
      <c r="C2" s="346"/>
      <c r="D2" s="346"/>
      <c r="E2" s="386"/>
      <c r="F2" s="346"/>
      <c r="G2" s="346"/>
      <c r="H2" s="346"/>
      <c r="I2"/>
      <c r="K2" s="329"/>
      <c r="L2" s="346"/>
      <c r="M2" s="370"/>
      <c r="N2" s="346"/>
      <c r="O2" s="327"/>
      <c r="P2" s="327"/>
      <c r="Q2" s="327"/>
      <c r="R2" s="327"/>
    </row>
    <row r="3" spans="1:18" s="11" customFormat="1" ht="52.5" customHeight="1">
      <c r="A3" s="199"/>
      <c r="B3" s="24" t="s">
        <v>49</v>
      </c>
      <c r="C3" s="207" t="s">
        <v>414</v>
      </c>
      <c r="D3" s="340" t="s">
        <v>677</v>
      </c>
      <c r="E3" s="340" t="s">
        <v>1638</v>
      </c>
      <c r="F3" s="207" t="s">
        <v>675</v>
      </c>
      <c r="G3" s="207" t="s">
        <v>676</v>
      </c>
      <c r="H3" s="207" t="s">
        <v>1542</v>
      </c>
      <c r="I3" s="24" t="s">
        <v>1556</v>
      </c>
      <c r="J3" s="24" t="s">
        <v>1451</v>
      </c>
      <c r="K3" s="24" t="s">
        <v>1560</v>
      </c>
      <c r="L3" s="24" t="s">
        <v>799</v>
      </c>
      <c r="M3" s="24" t="s">
        <v>690</v>
      </c>
      <c r="N3" s="207" t="s">
        <v>886</v>
      </c>
      <c r="O3" s="328"/>
      <c r="P3" s="328"/>
      <c r="Q3" s="328"/>
      <c r="R3" s="328"/>
    </row>
    <row r="4" spans="1:18">
      <c r="A4" s="200" t="s">
        <v>1235</v>
      </c>
      <c r="B4" s="209"/>
      <c r="C4" s="201"/>
      <c r="D4" s="499"/>
      <c r="E4" s="499"/>
      <c r="F4" s="201"/>
      <c r="G4" s="201"/>
      <c r="H4" s="201"/>
      <c r="I4" s="201"/>
      <c r="J4" s="203"/>
      <c r="K4" s="203">
        <f>SUM(K5:K36)</f>
        <v>3</v>
      </c>
      <c r="L4" s="202"/>
      <c r="M4" s="202"/>
      <c r="N4" s="201"/>
    </row>
    <row r="5" spans="1:18">
      <c r="A5" s="208"/>
      <c r="B5" s="127"/>
      <c r="C5" s="131" t="s">
        <v>821</v>
      </c>
      <c r="D5" s="128">
        <v>6</v>
      </c>
      <c r="E5" s="128">
        <v>6</v>
      </c>
      <c r="F5" s="129">
        <v>41306</v>
      </c>
      <c r="G5" s="129">
        <v>41639</v>
      </c>
      <c r="H5" s="127" t="s">
        <v>978</v>
      </c>
      <c r="I5" s="127"/>
      <c r="J5" s="297"/>
      <c r="K5" s="297">
        <f t="shared" ref="K5:K36" si="0">SUMPRODUCT((($D5)*($F5&lt;=$H$1)*($G5&gt;=EOMONTH($H$1,0))))</f>
        <v>0</v>
      </c>
      <c r="L5" s="263" t="str">
        <f>VLOOKUP(C5,'ID and Area'!A:D,3,FALSE)</f>
        <v>North</v>
      </c>
      <c r="M5" s="263" t="s">
        <v>1146</v>
      </c>
      <c r="N5" s="129"/>
    </row>
    <row r="6" spans="1:18">
      <c r="A6" s="208"/>
      <c r="B6" s="127"/>
      <c r="C6" s="131" t="s">
        <v>1151</v>
      </c>
      <c r="D6" s="128">
        <v>3</v>
      </c>
      <c r="E6" s="128">
        <v>3</v>
      </c>
      <c r="F6" s="129">
        <v>41275</v>
      </c>
      <c r="G6" s="129">
        <v>41608</v>
      </c>
      <c r="H6" s="127" t="s">
        <v>977</v>
      </c>
      <c r="I6" s="258"/>
      <c r="J6" s="297"/>
      <c r="K6" s="297">
        <f t="shared" si="0"/>
        <v>3</v>
      </c>
      <c r="L6" s="263" t="str">
        <f>VLOOKUP(C6,'ID and Area'!A:D,3,FALSE)</f>
        <v>South</v>
      </c>
      <c r="M6" s="263" t="str">
        <f>VLOOKUP(C6,'ID and Area'!A:D,4,FALSE)</f>
        <v>LA Basin</v>
      </c>
      <c r="N6" s="129"/>
      <c r="O6" s="1"/>
    </row>
    <row r="7" spans="1:18" ht="12.75" customHeight="1">
      <c r="A7" s="208"/>
      <c r="B7" s="127"/>
      <c r="C7" s="131" t="s">
        <v>1460</v>
      </c>
      <c r="D7" s="128">
        <v>4</v>
      </c>
      <c r="E7" s="128"/>
      <c r="F7" s="129">
        <v>41306</v>
      </c>
      <c r="G7" s="129">
        <v>41333</v>
      </c>
      <c r="H7" s="127" t="s">
        <v>979</v>
      </c>
      <c r="I7" s="258"/>
      <c r="J7" s="297"/>
      <c r="K7" s="297">
        <f t="shared" si="0"/>
        <v>0</v>
      </c>
      <c r="L7" s="263" t="str">
        <f>VLOOKUP(C7,'ID and Area'!A:D,3,FALSE)</f>
        <v>South</v>
      </c>
      <c r="M7" s="263" t="str">
        <f>VLOOKUP(C7,'ID and Area'!A:D,4,FALSE)</f>
        <v>CAISO System</v>
      </c>
      <c r="N7" s="129"/>
      <c r="O7" s="1"/>
    </row>
    <row r="8" spans="1:18">
      <c r="A8" s="208"/>
      <c r="B8" s="132"/>
      <c r="C8" s="127"/>
      <c r="D8" s="128">
        <v>0</v>
      </c>
      <c r="E8" s="128"/>
      <c r="F8" s="127"/>
      <c r="G8" s="127"/>
      <c r="H8" s="127"/>
      <c r="I8" s="258"/>
      <c r="J8" s="297"/>
      <c r="K8" s="297">
        <f t="shared" si="0"/>
        <v>0</v>
      </c>
      <c r="L8" s="263"/>
      <c r="M8" s="263"/>
      <c r="N8" s="127"/>
    </row>
    <row r="9" spans="1:18" ht="12.75" customHeight="1">
      <c r="A9" s="208"/>
      <c r="B9" s="132"/>
      <c r="C9" s="127"/>
      <c r="D9" s="128">
        <v>0</v>
      </c>
      <c r="E9" s="128"/>
      <c r="F9" s="127"/>
      <c r="G9" s="127"/>
      <c r="H9" s="127"/>
      <c r="I9" s="258"/>
      <c r="J9" s="297"/>
      <c r="K9" s="297">
        <f t="shared" si="0"/>
        <v>0</v>
      </c>
      <c r="L9" s="263"/>
      <c r="M9" s="263"/>
      <c r="N9" s="127"/>
    </row>
    <row r="10" spans="1:18">
      <c r="A10" s="208"/>
      <c r="B10" s="132"/>
      <c r="C10" s="127"/>
      <c r="D10" s="128">
        <v>0</v>
      </c>
      <c r="E10" s="128"/>
      <c r="F10" s="127"/>
      <c r="G10" s="127"/>
      <c r="H10" s="127"/>
      <c r="I10" s="258"/>
      <c r="J10" s="297"/>
      <c r="K10" s="297">
        <f t="shared" si="0"/>
        <v>0</v>
      </c>
      <c r="L10" s="263"/>
      <c r="M10" s="263"/>
      <c r="N10" s="127"/>
    </row>
    <row r="11" spans="1:18">
      <c r="A11" s="208"/>
      <c r="B11" s="132"/>
      <c r="C11" s="127"/>
      <c r="D11" s="128">
        <v>0</v>
      </c>
      <c r="E11" s="128"/>
      <c r="F11" s="127"/>
      <c r="G11" s="127"/>
      <c r="H11" s="127"/>
      <c r="I11" s="258"/>
      <c r="J11" s="297"/>
      <c r="K11" s="297">
        <f t="shared" si="0"/>
        <v>0</v>
      </c>
      <c r="L11" s="263"/>
      <c r="M11" s="263"/>
      <c r="N11" s="127"/>
    </row>
    <row r="12" spans="1:18">
      <c r="A12" s="208"/>
      <c r="B12" s="132"/>
      <c r="C12" s="127"/>
      <c r="D12" s="128">
        <v>0</v>
      </c>
      <c r="E12" s="128"/>
      <c r="F12" s="127"/>
      <c r="G12" s="127"/>
      <c r="H12" s="127"/>
      <c r="I12" s="258"/>
      <c r="J12" s="297"/>
      <c r="K12" s="297">
        <f t="shared" si="0"/>
        <v>0</v>
      </c>
      <c r="L12" s="263"/>
      <c r="M12" s="263"/>
      <c r="N12" s="127"/>
    </row>
    <row r="13" spans="1:18">
      <c r="A13" s="208"/>
      <c r="B13" s="132"/>
      <c r="C13" s="127"/>
      <c r="D13" s="128">
        <v>0</v>
      </c>
      <c r="E13" s="128"/>
      <c r="F13" s="127"/>
      <c r="G13" s="127"/>
      <c r="H13" s="127"/>
      <c r="I13" s="258"/>
      <c r="J13" s="297"/>
      <c r="K13" s="297">
        <f t="shared" si="0"/>
        <v>0</v>
      </c>
      <c r="L13" s="263"/>
      <c r="M13" s="263"/>
      <c r="N13" s="127"/>
    </row>
    <row r="14" spans="1:18">
      <c r="A14" s="208"/>
      <c r="B14" s="132"/>
      <c r="C14" s="127"/>
      <c r="D14" s="128">
        <v>0</v>
      </c>
      <c r="E14" s="128"/>
      <c r="F14" s="127"/>
      <c r="G14" s="127"/>
      <c r="H14" s="127"/>
      <c r="I14" s="127"/>
      <c r="J14" s="298"/>
      <c r="K14" s="297">
        <f t="shared" si="0"/>
        <v>0</v>
      </c>
      <c r="L14" s="263"/>
      <c r="M14" s="263"/>
      <c r="N14" s="127"/>
    </row>
    <row r="15" spans="1:18">
      <c r="A15" s="208"/>
      <c r="B15" s="132"/>
      <c r="C15" s="127"/>
      <c r="D15" s="128">
        <v>0</v>
      </c>
      <c r="E15" s="128"/>
      <c r="F15" s="127"/>
      <c r="G15" s="127"/>
      <c r="H15" s="127"/>
      <c r="I15" s="127"/>
      <c r="J15" s="299"/>
      <c r="K15" s="297">
        <f t="shared" si="0"/>
        <v>0</v>
      </c>
      <c r="L15" s="263"/>
      <c r="M15" s="263"/>
      <c r="N15" s="127"/>
    </row>
    <row r="16" spans="1:18">
      <c r="A16" s="208"/>
      <c r="B16" s="132"/>
      <c r="C16" s="127"/>
      <c r="D16" s="128">
        <v>0</v>
      </c>
      <c r="E16" s="128"/>
      <c r="F16" s="127"/>
      <c r="G16" s="127"/>
      <c r="H16" s="127"/>
      <c r="I16" s="22"/>
      <c r="J16" s="299"/>
      <c r="K16" s="297">
        <f t="shared" si="0"/>
        <v>0</v>
      </c>
      <c r="L16" s="263"/>
      <c r="M16" s="263"/>
      <c r="N16" s="127"/>
    </row>
    <row r="17" spans="1:14">
      <c r="A17" s="208"/>
      <c r="B17" s="132"/>
      <c r="C17" s="127"/>
      <c r="D17" s="128">
        <v>0</v>
      </c>
      <c r="E17" s="128"/>
      <c r="F17" s="127"/>
      <c r="G17" s="127"/>
      <c r="H17" s="127"/>
      <c r="I17" s="22"/>
      <c r="J17" s="300"/>
      <c r="K17" s="297">
        <f t="shared" si="0"/>
        <v>0</v>
      </c>
      <c r="L17" s="263"/>
      <c r="M17" s="263"/>
      <c r="N17" s="127"/>
    </row>
    <row r="18" spans="1:14">
      <c r="A18" s="208"/>
      <c r="B18" s="132"/>
      <c r="C18" s="127"/>
      <c r="D18" s="128">
        <v>0</v>
      </c>
      <c r="E18" s="128"/>
      <c r="F18" s="127"/>
      <c r="G18" s="127"/>
      <c r="H18" s="127"/>
      <c r="I18" s="22"/>
      <c r="J18" s="300"/>
      <c r="K18" s="297">
        <f t="shared" si="0"/>
        <v>0</v>
      </c>
      <c r="L18" s="263"/>
      <c r="M18" s="263"/>
      <c r="N18" s="127"/>
    </row>
    <row r="19" spans="1:14">
      <c r="A19" s="208"/>
      <c r="B19" s="132"/>
      <c r="C19" s="127"/>
      <c r="D19" s="128">
        <v>0</v>
      </c>
      <c r="E19" s="128"/>
      <c r="F19" s="127"/>
      <c r="G19" s="127"/>
      <c r="H19" s="127"/>
      <c r="I19" s="22"/>
      <c r="J19" s="300"/>
      <c r="K19" s="297">
        <f t="shared" si="0"/>
        <v>0</v>
      </c>
      <c r="L19" s="263"/>
      <c r="M19" s="263"/>
      <c r="N19" s="127"/>
    </row>
    <row r="20" spans="1:14">
      <c r="A20" s="208"/>
      <c r="B20" s="132"/>
      <c r="C20" s="127"/>
      <c r="D20" s="128">
        <v>0</v>
      </c>
      <c r="E20" s="128"/>
      <c r="F20" s="127"/>
      <c r="G20" s="127"/>
      <c r="H20" s="127"/>
      <c r="I20" s="22"/>
      <c r="J20" s="300"/>
      <c r="K20" s="297">
        <f t="shared" si="0"/>
        <v>0</v>
      </c>
      <c r="L20" s="263"/>
      <c r="M20" s="263"/>
      <c r="N20" s="127"/>
    </row>
    <row r="21" spans="1:14">
      <c r="A21" s="208"/>
      <c r="B21" s="132"/>
      <c r="C21" s="127"/>
      <c r="D21" s="128">
        <v>0</v>
      </c>
      <c r="E21" s="128"/>
      <c r="F21" s="127"/>
      <c r="G21" s="127"/>
      <c r="H21" s="127"/>
      <c r="I21" s="22"/>
      <c r="J21" s="300"/>
      <c r="K21" s="297">
        <f t="shared" si="0"/>
        <v>0</v>
      </c>
      <c r="L21" s="263"/>
      <c r="M21" s="263"/>
      <c r="N21" s="127"/>
    </row>
    <row r="22" spans="1:14">
      <c r="A22" s="208"/>
      <c r="B22" s="132"/>
      <c r="C22" s="127"/>
      <c r="D22" s="128">
        <v>0</v>
      </c>
      <c r="E22" s="128"/>
      <c r="F22" s="127"/>
      <c r="G22" s="127"/>
      <c r="H22" s="127"/>
      <c r="I22" s="22"/>
      <c r="J22" s="300"/>
      <c r="K22" s="297">
        <f t="shared" si="0"/>
        <v>0</v>
      </c>
      <c r="L22" s="263"/>
      <c r="M22" s="263"/>
      <c r="N22" s="127"/>
    </row>
    <row r="23" spans="1:14">
      <c r="A23" s="208"/>
      <c r="B23" s="132"/>
      <c r="C23" s="127"/>
      <c r="D23" s="128">
        <v>0</v>
      </c>
      <c r="E23" s="128"/>
      <c r="F23" s="127"/>
      <c r="G23" s="127"/>
      <c r="H23" s="127"/>
      <c r="I23" s="22"/>
      <c r="J23" s="300"/>
      <c r="K23" s="297">
        <f t="shared" si="0"/>
        <v>0</v>
      </c>
      <c r="L23" s="263"/>
      <c r="M23" s="263"/>
      <c r="N23" s="127"/>
    </row>
    <row r="24" spans="1:14">
      <c r="A24" s="208"/>
      <c r="B24" s="132"/>
      <c r="C24" s="127"/>
      <c r="D24" s="128">
        <v>0</v>
      </c>
      <c r="E24" s="128"/>
      <c r="F24" s="127"/>
      <c r="G24" s="127"/>
      <c r="H24" s="127"/>
      <c r="I24" s="22"/>
      <c r="J24" s="300"/>
      <c r="K24" s="297">
        <f t="shared" si="0"/>
        <v>0</v>
      </c>
      <c r="L24" s="263"/>
      <c r="M24" s="263"/>
      <c r="N24" s="127"/>
    </row>
    <row r="25" spans="1:14">
      <c r="A25" s="208"/>
      <c r="B25" s="132"/>
      <c r="C25" s="127"/>
      <c r="D25" s="128">
        <v>0</v>
      </c>
      <c r="E25" s="128"/>
      <c r="F25" s="127"/>
      <c r="G25" s="127"/>
      <c r="H25" s="127"/>
      <c r="I25" s="22"/>
      <c r="J25" s="300"/>
      <c r="K25" s="297">
        <f t="shared" si="0"/>
        <v>0</v>
      </c>
      <c r="L25" s="263"/>
      <c r="M25" s="263"/>
      <c r="N25" s="127"/>
    </row>
    <row r="26" spans="1:14">
      <c r="A26" s="208"/>
      <c r="B26" s="132"/>
      <c r="C26" s="127"/>
      <c r="D26" s="128">
        <v>0</v>
      </c>
      <c r="E26" s="128"/>
      <c r="F26" s="127"/>
      <c r="G26" s="127"/>
      <c r="H26" s="127"/>
      <c r="I26" s="22"/>
      <c r="J26" s="300"/>
      <c r="K26" s="297">
        <f t="shared" si="0"/>
        <v>0</v>
      </c>
      <c r="L26" s="263"/>
      <c r="M26" s="263"/>
      <c r="N26" s="127"/>
    </row>
    <row r="27" spans="1:14">
      <c r="A27" s="208"/>
      <c r="B27" s="132"/>
      <c r="C27" s="127"/>
      <c r="D27" s="128">
        <v>0</v>
      </c>
      <c r="E27" s="128"/>
      <c r="F27" s="127"/>
      <c r="G27" s="127"/>
      <c r="H27" s="127"/>
      <c r="I27" s="22"/>
      <c r="J27" s="300"/>
      <c r="K27" s="297">
        <f t="shared" si="0"/>
        <v>0</v>
      </c>
      <c r="L27" s="263"/>
      <c r="M27" s="263"/>
      <c r="N27" s="127"/>
    </row>
    <row r="28" spans="1:14">
      <c r="A28" s="208"/>
      <c r="B28" s="132"/>
      <c r="C28" s="127"/>
      <c r="D28" s="128">
        <v>0</v>
      </c>
      <c r="E28" s="128"/>
      <c r="F28" s="127"/>
      <c r="G28" s="127"/>
      <c r="H28" s="127"/>
      <c r="I28" s="22"/>
      <c r="J28" s="300"/>
      <c r="K28" s="297">
        <f t="shared" si="0"/>
        <v>0</v>
      </c>
      <c r="L28" s="263"/>
      <c r="M28" s="263"/>
      <c r="N28" s="127"/>
    </row>
    <row r="29" spans="1:14">
      <c r="A29" s="208"/>
      <c r="B29" s="132"/>
      <c r="C29" s="127"/>
      <c r="D29" s="128">
        <v>0</v>
      </c>
      <c r="E29" s="128"/>
      <c r="F29" s="127"/>
      <c r="G29" s="127"/>
      <c r="H29" s="127"/>
      <c r="I29" s="22"/>
      <c r="J29" s="300"/>
      <c r="K29" s="297">
        <f t="shared" si="0"/>
        <v>0</v>
      </c>
      <c r="L29" s="263"/>
      <c r="M29" s="263"/>
      <c r="N29" s="127"/>
    </row>
    <row r="30" spans="1:14">
      <c r="A30" s="208"/>
      <c r="B30" s="132"/>
      <c r="C30" s="127"/>
      <c r="D30" s="128">
        <v>0</v>
      </c>
      <c r="E30" s="128"/>
      <c r="F30" s="127"/>
      <c r="G30" s="127"/>
      <c r="H30" s="127"/>
      <c r="I30" s="22"/>
      <c r="J30" s="300"/>
      <c r="K30" s="297">
        <f t="shared" si="0"/>
        <v>0</v>
      </c>
      <c r="L30" s="263"/>
      <c r="M30" s="263"/>
      <c r="N30" s="127"/>
    </row>
    <row r="31" spans="1:14">
      <c r="A31" s="208"/>
      <c r="B31" s="132"/>
      <c r="C31" s="127"/>
      <c r="D31" s="128">
        <v>0</v>
      </c>
      <c r="E31" s="128"/>
      <c r="F31" s="127"/>
      <c r="G31" s="127"/>
      <c r="H31" s="127"/>
      <c r="I31" s="22"/>
      <c r="J31" s="300"/>
      <c r="K31" s="297">
        <f t="shared" si="0"/>
        <v>0</v>
      </c>
      <c r="L31" s="263"/>
      <c r="M31" s="263"/>
      <c r="N31" s="127"/>
    </row>
    <row r="32" spans="1:14">
      <c r="A32" s="208"/>
      <c r="B32" s="132"/>
      <c r="C32" s="127"/>
      <c r="D32" s="128">
        <v>0</v>
      </c>
      <c r="E32" s="128"/>
      <c r="F32" s="127"/>
      <c r="G32" s="127"/>
      <c r="H32" s="127"/>
      <c r="I32" s="22"/>
      <c r="J32" s="300"/>
      <c r="K32" s="297">
        <f t="shared" si="0"/>
        <v>0</v>
      </c>
      <c r="L32" s="263"/>
      <c r="M32" s="263"/>
      <c r="N32" s="127"/>
    </row>
    <row r="33" spans="1:14">
      <c r="A33" s="208"/>
      <c r="B33" s="132"/>
      <c r="C33" s="127"/>
      <c r="D33" s="128">
        <v>0</v>
      </c>
      <c r="E33" s="128"/>
      <c r="F33" s="127"/>
      <c r="G33" s="127"/>
      <c r="H33" s="127"/>
      <c r="I33" s="22"/>
      <c r="J33" s="300"/>
      <c r="K33" s="297">
        <f t="shared" si="0"/>
        <v>0</v>
      </c>
      <c r="L33" s="263"/>
      <c r="M33" s="263"/>
      <c r="N33" s="127"/>
    </row>
    <row r="34" spans="1:14">
      <c r="A34" s="208"/>
      <c r="B34" s="132"/>
      <c r="C34" s="127"/>
      <c r="D34" s="128">
        <v>0</v>
      </c>
      <c r="E34" s="128"/>
      <c r="F34" s="127"/>
      <c r="G34" s="127"/>
      <c r="H34" s="127"/>
      <c r="I34" s="22"/>
      <c r="J34" s="300"/>
      <c r="K34" s="297">
        <f t="shared" si="0"/>
        <v>0</v>
      </c>
      <c r="L34" s="263"/>
      <c r="M34" s="263"/>
      <c r="N34" s="127"/>
    </row>
    <row r="35" spans="1:14" ht="12.75" customHeight="1">
      <c r="A35" s="208"/>
      <c r="B35" s="132"/>
      <c r="C35" s="127"/>
      <c r="D35" s="128">
        <v>0</v>
      </c>
      <c r="E35" s="128"/>
      <c r="F35" s="127"/>
      <c r="G35" s="127"/>
      <c r="H35" s="127"/>
      <c r="I35" s="22"/>
      <c r="J35" s="300"/>
      <c r="K35" s="297">
        <f t="shared" si="0"/>
        <v>0</v>
      </c>
      <c r="L35" s="263"/>
      <c r="M35" s="263"/>
      <c r="N35" s="127"/>
    </row>
    <row r="36" spans="1:14">
      <c r="A36" s="208"/>
      <c r="B36" s="132"/>
      <c r="C36" s="127"/>
      <c r="D36" s="128">
        <v>0</v>
      </c>
      <c r="E36" s="128"/>
      <c r="F36" s="127"/>
      <c r="G36" s="127"/>
      <c r="H36" s="127"/>
      <c r="I36" s="22"/>
      <c r="J36" s="300"/>
      <c r="K36" s="297">
        <f t="shared" si="0"/>
        <v>0</v>
      </c>
      <c r="L36" s="263"/>
      <c r="M36" s="263"/>
      <c r="N36" s="127"/>
    </row>
    <row r="37" spans="1:14">
      <c r="B37" s="14"/>
      <c r="C37" s="14"/>
      <c r="D37" s="338"/>
      <c r="E37" s="338"/>
      <c r="F37" s="14"/>
      <c r="G37" s="14"/>
      <c r="H37" s="14"/>
      <c r="N37" s="14"/>
    </row>
    <row r="38" spans="1:14">
      <c r="B38" s="14"/>
      <c r="C38" s="14"/>
      <c r="D38" s="338"/>
      <c r="E38" s="338"/>
      <c r="F38" s="14"/>
      <c r="G38" s="14"/>
      <c r="H38" s="14"/>
      <c r="N38" s="14"/>
    </row>
    <row r="39" spans="1:14">
      <c r="B39" s="14"/>
      <c r="C39" s="14"/>
      <c r="D39" s="338"/>
      <c r="E39" s="338"/>
      <c r="F39" s="14"/>
      <c r="G39" s="14"/>
      <c r="H39" s="14"/>
      <c r="N39" s="14"/>
    </row>
    <row r="40" spans="1:14">
      <c r="B40" s="14"/>
      <c r="C40" s="14"/>
      <c r="D40" s="338"/>
      <c r="E40" s="338"/>
      <c r="F40" s="14"/>
      <c r="G40" s="14"/>
      <c r="H40" s="14"/>
      <c r="N40" s="14"/>
    </row>
    <row r="41" spans="1:14">
      <c r="B41" s="14"/>
      <c r="C41" s="14"/>
      <c r="D41" s="338"/>
      <c r="E41" s="338"/>
      <c r="F41" s="14"/>
      <c r="G41" s="14"/>
      <c r="H41" s="14"/>
      <c r="N41" s="14"/>
    </row>
    <row r="42" spans="1:14">
      <c r="B42" s="14"/>
      <c r="C42" s="14"/>
      <c r="D42" s="338"/>
      <c r="E42" s="338"/>
      <c r="F42" s="14"/>
      <c r="G42" s="14"/>
      <c r="H42" s="14"/>
      <c r="N42" s="14"/>
    </row>
    <row r="43" spans="1:14">
      <c r="B43" s="14"/>
      <c r="C43" s="14"/>
      <c r="D43" s="338"/>
      <c r="E43" s="338"/>
      <c r="F43" s="14"/>
      <c r="G43" s="14"/>
      <c r="H43" s="14"/>
      <c r="N43" s="14"/>
    </row>
    <row r="44" spans="1:14">
      <c r="B44" s="14"/>
      <c r="C44" s="14"/>
      <c r="D44" s="338"/>
      <c r="E44" s="338"/>
      <c r="F44" s="14"/>
      <c r="G44" s="14"/>
      <c r="H44" s="14"/>
      <c r="N44" s="14"/>
    </row>
    <row r="45" spans="1:14">
      <c r="B45" s="14"/>
      <c r="C45" s="14"/>
      <c r="D45" s="338"/>
      <c r="E45" s="338"/>
      <c r="F45" s="14"/>
      <c r="G45" s="14"/>
      <c r="H45" s="14"/>
      <c r="N45" s="14"/>
    </row>
    <row r="46" spans="1:14">
      <c r="B46" s="14"/>
      <c r="C46" s="14"/>
      <c r="D46" s="338"/>
      <c r="E46" s="338"/>
      <c r="F46" s="14"/>
      <c r="G46" s="14"/>
      <c r="H46" s="14"/>
      <c r="N46" s="14"/>
    </row>
    <row r="47" spans="1:14">
      <c r="B47" s="14"/>
      <c r="C47" s="14"/>
      <c r="D47" s="338"/>
      <c r="E47" s="338"/>
      <c r="F47" s="14"/>
      <c r="G47" s="14"/>
      <c r="H47" s="14"/>
      <c r="N47" s="14"/>
    </row>
    <row r="48" spans="1:14">
      <c r="B48" s="14"/>
      <c r="C48" s="14"/>
      <c r="D48" s="338"/>
      <c r="E48" s="338"/>
      <c r="F48" s="14"/>
      <c r="G48" s="14"/>
      <c r="H48" s="14"/>
      <c r="N48" s="14"/>
    </row>
    <row r="49" spans="2:14">
      <c r="B49" s="14"/>
      <c r="C49" s="14"/>
      <c r="D49" s="338"/>
      <c r="E49" s="338"/>
      <c r="F49" s="14"/>
      <c r="G49" s="14"/>
      <c r="H49" s="14"/>
      <c r="N49" s="14"/>
    </row>
    <row r="50" spans="2:14">
      <c r="B50" s="14"/>
      <c r="C50" s="14"/>
      <c r="D50" s="338"/>
      <c r="E50" s="338"/>
      <c r="F50" s="14"/>
      <c r="G50" s="14"/>
      <c r="H50" s="14"/>
      <c r="N50" s="14"/>
    </row>
    <row r="51" spans="2:14">
      <c r="B51" s="14"/>
      <c r="C51" s="14"/>
      <c r="D51" s="338"/>
      <c r="E51" s="338"/>
      <c r="F51" s="14"/>
      <c r="G51" s="14"/>
      <c r="H51" s="14"/>
      <c r="N51" s="14"/>
    </row>
    <row r="52" spans="2:14">
      <c r="B52" s="14"/>
      <c r="C52" s="14"/>
      <c r="D52" s="338"/>
      <c r="E52" s="338"/>
      <c r="F52" s="14"/>
      <c r="G52" s="14"/>
      <c r="H52" s="14"/>
      <c r="N52" s="14"/>
    </row>
    <row r="53" spans="2:14">
      <c r="B53" s="14"/>
      <c r="C53" s="14"/>
      <c r="D53" s="338"/>
      <c r="E53" s="338"/>
      <c r="F53" s="14"/>
      <c r="G53" s="14"/>
      <c r="H53" s="14"/>
      <c r="N53" s="14"/>
    </row>
    <row r="54" spans="2:14">
      <c r="B54" s="14"/>
      <c r="C54" s="14"/>
      <c r="D54" s="338"/>
      <c r="E54" s="338"/>
      <c r="F54" s="14"/>
      <c r="G54" s="14"/>
      <c r="H54" s="14"/>
      <c r="N54" s="14"/>
    </row>
    <row r="55" spans="2:14">
      <c r="B55" s="14"/>
      <c r="C55" s="14"/>
      <c r="D55" s="338"/>
      <c r="E55" s="338"/>
      <c r="F55" s="14"/>
      <c r="G55" s="14"/>
      <c r="H55" s="14"/>
      <c r="N55" s="14"/>
    </row>
    <row r="56" spans="2:14">
      <c r="B56" s="14"/>
      <c r="C56" s="14"/>
      <c r="D56" s="338"/>
      <c r="E56" s="338"/>
      <c r="F56" s="14"/>
      <c r="G56" s="14"/>
      <c r="H56" s="14"/>
      <c r="N56" s="14"/>
    </row>
    <row r="57" spans="2:14">
      <c r="B57" s="14"/>
      <c r="C57" s="14"/>
      <c r="D57" s="338"/>
      <c r="E57" s="338"/>
      <c r="F57" s="14"/>
      <c r="G57" s="14"/>
      <c r="H57" s="14"/>
      <c r="N57" s="14"/>
    </row>
    <row r="58" spans="2:14">
      <c r="B58" s="14"/>
      <c r="C58" s="14"/>
      <c r="D58" s="338"/>
      <c r="E58" s="338"/>
      <c r="F58" s="14"/>
      <c r="G58" s="14"/>
      <c r="H58" s="14"/>
      <c r="N58" s="14"/>
    </row>
    <row r="59" spans="2:14">
      <c r="B59" s="14"/>
      <c r="C59" s="14"/>
      <c r="D59" s="338"/>
      <c r="E59" s="338"/>
      <c r="F59" s="14"/>
      <c r="G59" s="14"/>
      <c r="H59" s="14"/>
      <c r="N59" s="14"/>
    </row>
    <row r="60" spans="2:14">
      <c r="B60" s="14"/>
      <c r="C60" s="14"/>
      <c r="D60" s="338"/>
      <c r="E60" s="338"/>
      <c r="F60" s="14"/>
      <c r="G60" s="14"/>
      <c r="H60" s="14"/>
      <c r="N60" s="14"/>
    </row>
    <row r="61" spans="2:14">
      <c r="B61" s="14"/>
      <c r="C61" s="14"/>
      <c r="D61" s="338"/>
      <c r="E61" s="338"/>
      <c r="F61" s="14"/>
      <c r="G61" s="14"/>
      <c r="H61" s="14"/>
      <c r="N61" s="14"/>
    </row>
    <row r="62" spans="2:14">
      <c r="B62" s="14"/>
      <c r="C62" s="14"/>
      <c r="D62" s="338"/>
      <c r="E62" s="338"/>
      <c r="F62" s="14"/>
      <c r="G62" s="14"/>
      <c r="H62" s="14"/>
      <c r="N62" s="14"/>
    </row>
    <row r="63" spans="2:14">
      <c r="B63" s="14"/>
      <c r="C63" s="14"/>
      <c r="D63" s="338"/>
      <c r="E63" s="338"/>
      <c r="F63" s="14"/>
      <c r="G63" s="14"/>
      <c r="H63" s="14"/>
      <c r="N63" s="14"/>
    </row>
    <row r="64" spans="2:14">
      <c r="B64" s="14"/>
      <c r="C64" s="14"/>
      <c r="D64" s="338"/>
      <c r="E64" s="338"/>
      <c r="F64" s="14"/>
      <c r="G64" s="14"/>
      <c r="H64" s="14"/>
      <c r="N64" s="14"/>
    </row>
    <row r="65" spans="2:14">
      <c r="B65" s="14"/>
      <c r="C65" s="14"/>
      <c r="D65" s="338"/>
      <c r="E65" s="338"/>
      <c r="F65" s="14"/>
      <c r="G65" s="14"/>
      <c r="H65" s="14"/>
      <c r="N65" s="14"/>
    </row>
    <row r="66" spans="2:14">
      <c r="B66" s="14"/>
      <c r="C66" s="14"/>
      <c r="D66" s="338"/>
      <c r="E66" s="338"/>
      <c r="F66" s="14"/>
      <c r="G66" s="14"/>
      <c r="H66" s="14"/>
      <c r="N66" s="14"/>
    </row>
    <row r="67" spans="2:14">
      <c r="B67" s="14"/>
      <c r="C67" s="14"/>
      <c r="D67" s="338"/>
      <c r="E67" s="338"/>
      <c r="F67" s="14"/>
      <c r="G67" s="14"/>
      <c r="H67" s="14"/>
      <c r="N67" s="14"/>
    </row>
    <row r="68" spans="2:14">
      <c r="B68" s="14"/>
      <c r="C68" s="14"/>
      <c r="D68" s="338"/>
      <c r="E68" s="338"/>
      <c r="F68" s="14"/>
      <c r="G68" s="14"/>
      <c r="H68" s="14"/>
      <c r="N68" s="14"/>
    </row>
    <row r="69" spans="2:14">
      <c r="B69" s="14"/>
      <c r="C69" s="14"/>
      <c r="D69" s="338"/>
      <c r="E69" s="338"/>
      <c r="F69" s="14"/>
      <c r="G69" s="14"/>
      <c r="H69" s="14"/>
      <c r="N69" s="14"/>
    </row>
    <row r="70" spans="2:14">
      <c r="B70" s="14"/>
      <c r="C70" s="14"/>
      <c r="D70" s="338"/>
      <c r="E70" s="338"/>
      <c r="F70" s="14"/>
      <c r="G70" s="14"/>
      <c r="H70" s="14"/>
      <c r="N70" s="14"/>
    </row>
    <row r="71" spans="2:14">
      <c r="B71" s="14"/>
      <c r="C71" s="14"/>
      <c r="D71" s="338"/>
      <c r="E71" s="338"/>
      <c r="F71" s="14"/>
      <c r="G71" s="14"/>
      <c r="H71" s="14"/>
      <c r="N71" s="14"/>
    </row>
    <row r="72" spans="2:14">
      <c r="B72" s="14"/>
      <c r="C72" s="14"/>
      <c r="D72" s="338"/>
      <c r="E72" s="338"/>
      <c r="F72" s="14"/>
      <c r="G72" s="14"/>
      <c r="H72" s="14"/>
      <c r="N72" s="14"/>
    </row>
    <row r="73" spans="2:14">
      <c r="B73" s="14"/>
      <c r="C73" s="14"/>
      <c r="D73" s="338"/>
      <c r="E73" s="338"/>
      <c r="F73" s="14"/>
      <c r="G73" s="14"/>
      <c r="H73" s="14"/>
      <c r="N73" s="14"/>
    </row>
    <row r="74" spans="2:14">
      <c r="B74" s="14"/>
      <c r="C74" s="14"/>
      <c r="D74" s="338"/>
      <c r="E74" s="338"/>
      <c r="F74" s="14"/>
      <c r="G74" s="14"/>
      <c r="H74" s="14"/>
      <c r="N74" s="14"/>
    </row>
    <row r="75" spans="2:14">
      <c r="B75" s="14"/>
      <c r="C75" s="14"/>
      <c r="D75" s="338"/>
      <c r="E75" s="338"/>
      <c r="F75" s="14"/>
      <c r="G75" s="14"/>
      <c r="H75" s="14"/>
      <c r="N75" s="14"/>
    </row>
    <row r="76" spans="2:14">
      <c r="B76" s="14"/>
      <c r="C76" s="14"/>
      <c r="D76" s="338"/>
      <c r="E76" s="338"/>
      <c r="F76" s="14"/>
      <c r="G76" s="14"/>
      <c r="H76" s="14"/>
      <c r="N76" s="14"/>
    </row>
    <row r="77" spans="2:14">
      <c r="B77" s="14"/>
      <c r="C77" s="14"/>
      <c r="D77" s="338"/>
      <c r="E77" s="338"/>
      <c r="F77" s="14"/>
      <c r="G77" s="14"/>
      <c r="H77" s="14"/>
      <c r="N77" s="14"/>
    </row>
    <row r="78" spans="2:14">
      <c r="B78" s="14"/>
      <c r="C78" s="14"/>
      <c r="D78" s="338"/>
      <c r="E78" s="338"/>
      <c r="F78" s="14"/>
      <c r="G78" s="14"/>
      <c r="H78" s="14"/>
      <c r="N78" s="14"/>
    </row>
    <row r="79" spans="2:14">
      <c r="B79" s="14"/>
      <c r="C79" s="14"/>
      <c r="D79" s="338"/>
      <c r="E79" s="338"/>
      <c r="F79" s="14"/>
      <c r="G79" s="14"/>
      <c r="H79" s="14"/>
      <c r="N79" s="14"/>
    </row>
    <row r="80" spans="2:14">
      <c r="B80" s="14"/>
      <c r="C80" s="14"/>
      <c r="D80" s="338"/>
      <c r="E80" s="338"/>
      <c r="F80" s="14"/>
      <c r="G80" s="14"/>
      <c r="H80" s="14"/>
      <c r="N80" s="14"/>
    </row>
    <row r="81" spans="2:14">
      <c r="B81" s="14"/>
      <c r="C81" s="14"/>
      <c r="D81" s="338"/>
      <c r="E81" s="338"/>
      <c r="F81" s="14"/>
      <c r="G81" s="14"/>
      <c r="H81" s="14"/>
      <c r="N81" s="14"/>
    </row>
    <row r="82" spans="2:14">
      <c r="B82" s="14"/>
      <c r="C82" s="14"/>
      <c r="D82" s="338"/>
      <c r="E82" s="338"/>
      <c r="F82" s="14"/>
      <c r="G82" s="14"/>
      <c r="H82" s="14"/>
      <c r="N82" s="14"/>
    </row>
    <row r="83" spans="2:14">
      <c r="B83" s="14"/>
      <c r="C83" s="14"/>
      <c r="D83" s="338"/>
      <c r="E83" s="338"/>
      <c r="F83" s="14"/>
      <c r="G83" s="14"/>
      <c r="H83" s="14"/>
      <c r="N83" s="14"/>
    </row>
    <row r="84" spans="2:14">
      <c r="B84" s="14"/>
      <c r="C84" s="14"/>
      <c r="D84" s="338"/>
      <c r="E84" s="338"/>
      <c r="F84" s="14"/>
      <c r="G84" s="14"/>
      <c r="H84" s="14"/>
      <c r="N84" s="14"/>
    </row>
    <row r="85" spans="2:14">
      <c r="B85" s="14"/>
      <c r="C85" s="14"/>
      <c r="D85" s="338"/>
      <c r="E85" s="338"/>
      <c r="F85" s="14"/>
      <c r="G85" s="14"/>
      <c r="H85" s="14"/>
      <c r="N85" s="14"/>
    </row>
    <row r="86" spans="2:14">
      <c r="B86" s="14"/>
      <c r="C86" s="14"/>
      <c r="D86" s="338"/>
      <c r="E86" s="338"/>
      <c r="F86" s="14"/>
      <c r="G86" s="14"/>
      <c r="H86" s="14"/>
      <c r="N86" s="14"/>
    </row>
    <row r="87" spans="2:14">
      <c r="B87" s="14"/>
      <c r="C87" s="14"/>
      <c r="D87" s="338"/>
      <c r="E87" s="338"/>
      <c r="F87" s="14"/>
      <c r="G87" s="14"/>
      <c r="H87" s="14"/>
      <c r="N87" s="14"/>
    </row>
    <row r="88" spans="2:14">
      <c r="B88" s="14"/>
      <c r="C88" s="14"/>
      <c r="D88" s="338"/>
      <c r="E88" s="338"/>
      <c r="F88" s="14"/>
      <c r="G88" s="14"/>
      <c r="H88" s="14"/>
      <c r="N88" s="14"/>
    </row>
    <row r="89" spans="2:14">
      <c r="B89" s="14"/>
      <c r="C89" s="14"/>
      <c r="D89" s="338"/>
      <c r="E89" s="338"/>
      <c r="F89" s="14"/>
      <c r="G89" s="14"/>
      <c r="H89" s="14"/>
      <c r="N89" s="14"/>
    </row>
    <row r="90" spans="2:14" ht="63.75" customHeight="1">
      <c r="B90" s="14"/>
      <c r="C90" s="14"/>
      <c r="D90" s="338"/>
      <c r="E90" s="338"/>
      <c r="F90" s="14"/>
      <c r="G90" s="14"/>
      <c r="H90" s="14"/>
      <c r="N90" s="14"/>
    </row>
    <row r="91" spans="2:14">
      <c r="B91" s="14"/>
      <c r="C91" s="14"/>
      <c r="D91" s="338"/>
      <c r="E91" s="338"/>
      <c r="F91" s="14"/>
      <c r="G91" s="14"/>
      <c r="H91" s="14"/>
      <c r="N91" s="14"/>
    </row>
    <row r="92" spans="2:14">
      <c r="B92" s="14"/>
      <c r="C92" s="14"/>
      <c r="D92" s="338"/>
      <c r="E92" s="338"/>
      <c r="F92" s="14"/>
      <c r="G92" s="14"/>
      <c r="H92" s="14"/>
      <c r="N92" s="14"/>
    </row>
    <row r="93" spans="2:14">
      <c r="B93" s="14"/>
      <c r="C93" s="14"/>
      <c r="D93" s="338"/>
      <c r="E93" s="338"/>
      <c r="F93" s="14"/>
      <c r="G93" s="14"/>
      <c r="H93" s="14"/>
      <c r="N93" s="14"/>
    </row>
    <row r="94" spans="2:14">
      <c r="B94" s="14"/>
      <c r="C94" s="14"/>
      <c r="D94" s="338"/>
      <c r="E94" s="338"/>
      <c r="F94" s="14"/>
      <c r="G94" s="14"/>
      <c r="H94" s="14"/>
      <c r="N94" s="14"/>
    </row>
    <row r="95" spans="2:14">
      <c r="B95" s="14"/>
      <c r="C95" s="14"/>
      <c r="D95" s="338"/>
      <c r="E95" s="338"/>
      <c r="F95" s="14"/>
      <c r="G95" s="14"/>
      <c r="H95" s="14"/>
      <c r="N95" s="14"/>
    </row>
    <row r="96" spans="2:14">
      <c r="B96" s="14"/>
      <c r="C96" s="14"/>
      <c r="D96" s="338"/>
      <c r="E96" s="338"/>
      <c r="F96" s="14"/>
      <c r="G96" s="14"/>
      <c r="H96" s="14"/>
      <c r="N96" s="14"/>
    </row>
    <row r="97" spans="2:14">
      <c r="B97" s="14"/>
      <c r="C97" s="14"/>
      <c r="D97" s="338"/>
      <c r="E97" s="338"/>
      <c r="F97" s="14"/>
      <c r="G97" s="14"/>
      <c r="H97" s="14"/>
      <c r="N97" s="14"/>
    </row>
    <row r="98" spans="2:14">
      <c r="B98" s="14"/>
      <c r="C98" s="14"/>
      <c r="D98" s="338"/>
      <c r="E98" s="338"/>
      <c r="F98" s="14"/>
      <c r="G98" s="14"/>
      <c r="H98" s="14"/>
      <c r="N98" s="14"/>
    </row>
    <row r="99" spans="2:14">
      <c r="B99" s="14"/>
      <c r="C99" s="14"/>
      <c r="D99" s="338"/>
      <c r="E99" s="338"/>
      <c r="F99" s="14"/>
      <c r="G99" s="14"/>
      <c r="H99" s="14"/>
      <c r="N99" s="14"/>
    </row>
    <row r="100" spans="2:14">
      <c r="B100" s="14"/>
      <c r="C100" s="14"/>
      <c r="D100" s="338"/>
      <c r="E100" s="338"/>
      <c r="F100" s="14"/>
      <c r="G100" s="14"/>
      <c r="H100" s="14"/>
      <c r="N100" s="14"/>
    </row>
    <row r="101" spans="2:14">
      <c r="B101" s="14"/>
      <c r="C101" s="14"/>
      <c r="D101" s="338"/>
      <c r="E101" s="338"/>
      <c r="F101" s="14"/>
      <c r="G101" s="14"/>
      <c r="H101" s="14"/>
      <c r="N101" s="14"/>
    </row>
    <row r="102" spans="2:14">
      <c r="B102" s="14"/>
      <c r="C102" s="14"/>
      <c r="D102" s="338"/>
      <c r="E102" s="338"/>
      <c r="F102" s="14"/>
      <c r="G102" s="14"/>
      <c r="H102" s="14"/>
      <c r="N102" s="14"/>
    </row>
    <row r="103" spans="2:14">
      <c r="B103" s="14"/>
      <c r="C103" s="14"/>
      <c r="D103" s="338"/>
      <c r="E103" s="338"/>
      <c r="F103" s="14"/>
      <c r="G103" s="14"/>
      <c r="H103" s="14"/>
      <c r="N103" s="14"/>
    </row>
    <row r="104" spans="2:14">
      <c r="B104" s="14"/>
      <c r="C104" s="14"/>
      <c r="D104" s="338"/>
      <c r="E104" s="338"/>
      <c r="F104" s="14"/>
      <c r="G104" s="14"/>
      <c r="H104" s="14"/>
      <c r="N104" s="14"/>
    </row>
    <row r="105" spans="2:14">
      <c r="B105" s="14"/>
      <c r="C105" s="14"/>
      <c r="D105" s="338"/>
      <c r="E105" s="338"/>
      <c r="F105" s="14"/>
      <c r="G105" s="14"/>
      <c r="H105" s="14"/>
      <c r="N105" s="14"/>
    </row>
    <row r="106" spans="2:14">
      <c r="B106" s="14"/>
      <c r="C106" s="14"/>
      <c r="D106" s="338"/>
      <c r="E106" s="338"/>
      <c r="F106" s="14"/>
      <c r="G106" s="14"/>
      <c r="H106" s="14"/>
      <c r="N106" s="14"/>
    </row>
    <row r="107" spans="2:14">
      <c r="B107" s="14"/>
      <c r="C107" s="14"/>
      <c r="D107" s="338"/>
      <c r="E107" s="338"/>
      <c r="F107" s="14"/>
      <c r="G107" s="14"/>
      <c r="H107" s="14"/>
      <c r="N107" s="14"/>
    </row>
    <row r="108" spans="2:14">
      <c r="B108" s="14"/>
      <c r="C108" s="14"/>
      <c r="D108" s="338"/>
      <c r="E108" s="338"/>
      <c r="F108" s="14"/>
      <c r="G108" s="14"/>
      <c r="H108" s="14"/>
      <c r="N108" s="14"/>
    </row>
    <row r="109" spans="2:14">
      <c r="B109" s="14"/>
      <c r="C109" s="14"/>
      <c r="D109" s="338"/>
      <c r="E109" s="338"/>
      <c r="F109" s="14"/>
      <c r="G109" s="14"/>
      <c r="H109" s="14"/>
      <c r="N109" s="14"/>
    </row>
    <row r="110" spans="2:14">
      <c r="B110" s="14"/>
      <c r="C110" s="14"/>
      <c r="D110" s="338"/>
      <c r="E110" s="338"/>
      <c r="F110" s="14"/>
      <c r="G110" s="14"/>
      <c r="H110" s="14"/>
      <c r="N110" s="14"/>
    </row>
    <row r="111" spans="2:14">
      <c r="B111" s="14"/>
      <c r="C111" s="14"/>
      <c r="D111" s="338"/>
      <c r="E111" s="338"/>
      <c r="F111" s="14"/>
      <c r="G111" s="14"/>
      <c r="H111" s="14"/>
      <c r="N111" s="14"/>
    </row>
    <row r="112" spans="2:14">
      <c r="B112" s="14"/>
      <c r="C112" s="14"/>
      <c r="D112" s="338"/>
      <c r="E112" s="338"/>
      <c r="F112" s="14"/>
      <c r="G112" s="14"/>
      <c r="H112" s="14"/>
      <c r="N112" s="14"/>
    </row>
    <row r="113" spans="2:14">
      <c r="B113" s="14"/>
      <c r="C113" s="14"/>
      <c r="D113" s="338"/>
      <c r="E113" s="338"/>
      <c r="F113" s="14"/>
      <c r="G113" s="14"/>
      <c r="H113" s="14"/>
      <c r="N113" s="14"/>
    </row>
    <row r="114" spans="2:14">
      <c r="B114" s="14"/>
      <c r="C114" s="14"/>
      <c r="D114" s="338"/>
      <c r="E114" s="338"/>
      <c r="F114" s="14"/>
      <c r="G114" s="14"/>
      <c r="H114" s="14"/>
      <c r="N114" s="14"/>
    </row>
    <row r="115" spans="2:14">
      <c r="B115" s="14"/>
      <c r="C115" s="14"/>
      <c r="D115" s="338"/>
      <c r="E115" s="338"/>
      <c r="F115" s="14"/>
      <c r="G115" s="14"/>
      <c r="H115" s="14"/>
      <c r="N115" s="14"/>
    </row>
    <row r="116" spans="2:14">
      <c r="B116" s="14"/>
      <c r="C116" s="14"/>
      <c r="D116" s="338"/>
      <c r="E116" s="338"/>
      <c r="F116" s="14"/>
      <c r="G116" s="14"/>
      <c r="H116" s="14"/>
      <c r="N116" s="14"/>
    </row>
    <row r="117" spans="2:14">
      <c r="B117" s="14"/>
      <c r="C117" s="14"/>
      <c r="D117" s="338"/>
      <c r="E117" s="338"/>
      <c r="F117" s="14"/>
      <c r="G117" s="14"/>
      <c r="H117" s="14"/>
      <c r="N117" s="14"/>
    </row>
    <row r="118" spans="2:14">
      <c r="B118" s="14"/>
      <c r="C118" s="14"/>
      <c r="D118" s="338"/>
      <c r="E118" s="338"/>
      <c r="F118" s="14"/>
      <c r="G118" s="14"/>
      <c r="H118" s="14"/>
      <c r="N118" s="14"/>
    </row>
    <row r="119" spans="2:14">
      <c r="B119" s="14"/>
      <c r="C119" s="14"/>
      <c r="D119" s="338"/>
      <c r="E119" s="338"/>
      <c r="F119" s="14"/>
      <c r="G119" s="14"/>
      <c r="H119" s="14"/>
      <c r="N119" s="14"/>
    </row>
    <row r="120" spans="2:14">
      <c r="B120" s="14"/>
      <c r="C120" s="14"/>
      <c r="D120" s="338"/>
      <c r="E120" s="338"/>
      <c r="F120" s="14"/>
      <c r="G120" s="14"/>
      <c r="H120" s="14"/>
      <c r="N120" s="14"/>
    </row>
    <row r="121" spans="2:14">
      <c r="B121" s="14"/>
      <c r="C121" s="14"/>
      <c r="D121" s="338"/>
      <c r="E121" s="338"/>
      <c r="F121" s="14"/>
      <c r="G121" s="14"/>
      <c r="H121" s="14"/>
      <c r="N121" s="14"/>
    </row>
    <row r="122" spans="2:14">
      <c r="B122" s="14"/>
      <c r="C122" s="14"/>
      <c r="D122" s="338"/>
      <c r="E122" s="338"/>
      <c r="F122" s="14"/>
      <c r="G122" s="14"/>
      <c r="H122" s="14"/>
      <c r="N122" s="14"/>
    </row>
    <row r="123" spans="2:14">
      <c r="B123" s="14"/>
      <c r="C123" s="14"/>
      <c r="D123" s="338"/>
      <c r="E123" s="338"/>
      <c r="F123" s="14"/>
      <c r="G123" s="14"/>
      <c r="H123" s="14"/>
      <c r="N123" s="14"/>
    </row>
    <row r="124" spans="2:14">
      <c r="B124" s="14"/>
      <c r="C124" s="14"/>
      <c r="D124" s="338"/>
      <c r="E124" s="338"/>
      <c r="F124" s="14"/>
      <c r="G124" s="14"/>
      <c r="H124" s="14"/>
      <c r="N124" s="14"/>
    </row>
    <row r="125" spans="2:14">
      <c r="B125" s="14"/>
      <c r="C125" s="14"/>
      <c r="D125" s="338"/>
      <c r="E125" s="338"/>
      <c r="F125" s="14"/>
      <c r="G125" s="14"/>
      <c r="H125" s="14"/>
      <c r="N125" s="14"/>
    </row>
    <row r="126" spans="2:14">
      <c r="B126" s="14"/>
      <c r="C126" s="14"/>
      <c r="D126" s="338"/>
      <c r="E126" s="338"/>
      <c r="F126" s="14"/>
      <c r="G126" s="14"/>
      <c r="H126" s="14"/>
      <c r="N126" s="14"/>
    </row>
    <row r="127" spans="2:14">
      <c r="B127" s="14"/>
      <c r="C127" s="14"/>
      <c r="D127" s="338"/>
      <c r="E127" s="338"/>
      <c r="F127" s="14"/>
      <c r="G127" s="14"/>
      <c r="H127" s="14"/>
      <c r="N127" s="14"/>
    </row>
    <row r="128" spans="2:14">
      <c r="B128" s="14"/>
      <c r="C128" s="14"/>
      <c r="D128" s="338"/>
      <c r="E128" s="338"/>
      <c r="F128" s="14"/>
      <c r="G128" s="14"/>
      <c r="H128" s="14"/>
      <c r="N128" s="14"/>
    </row>
    <row r="129" spans="2:14">
      <c r="B129" s="14"/>
      <c r="C129" s="14"/>
      <c r="D129" s="338"/>
      <c r="E129" s="338"/>
      <c r="F129" s="14"/>
      <c r="G129" s="14"/>
      <c r="H129" s="14"/>
      <c r="N129" s="14"/>
    </row>
    <row r="130" spans="2:14">
      <c r="B130" s="14"/>
      <c r="C130" s="14"/>
      <c r="D130" s="338"/>
      <c r="E130" s="338"/>
      <c r="F130" s="14"/>
      <c r="G130" s="14"/>
      <c r="H130" s="14"/>
      <c r="N130" s="14"/>
    </row>
    <row r="131" spans="2:14">
      <c r="B131" s="14"/>
      <c r="C131" s="14"/>
      <c r="D131" s="338"/>
      <c r="E131" s="338"/>
      <c r="F131" s="14"/>
      <c r="G131" s="14"/>
      <c r="H131" s="14"/>
      <c r="N131" s="14"/>
    </row>
    <row r="132" spans="2:14">
      <c r="B132" s="14"/>
      <c r="C132" s="14"/>
      <c r="D132" s="338"/>
      <c r="E132" s="338"/>
      <c r="F132" s="14"/>
      <c r="G132" s="14"/>
      <c r="H132" s="14"/>
      <c r="N132" s="14"/>
    </row>
    <row r="133" spans="2:14">
      <c r="B133" s="14"/>
      <c r="C133" s="14"/>
      <c r="D133" s="338"/>
      <c r="E133" s="338"/>
      <c r="F133" s="14"/>
      <c r="G133" s="14"/>
      <c r="H133" s="14"/>
      <c r="N133" s="14"/>
    </row>
    <row r="134" spans="2:14">
      <c r="B134" s="14"/>
      <c r="C134" s="14"/>
      <c r="D134" s="338"/>
      <c r="E134" s="338"/>
      <c r="F134" s="14"/>
      <c r="G134" s="14"/>
      <c r="H134" s="14"/>
      <c r="N134" s="14"/>
    </row>
    <row r="135" spans="2:14">
      <c r="B135" s="14"/>
      <c r="C135" s="14"/>
      <c r="D135" s="338"/>
      <c r="E135" s="338"/>
      <c r="F135" s="14"/>
      <c r="G135" s="14"/>
      <c r="H135" s="14"/>
      <c r="N135" s="14"/>
    </row>
    <row r="136" spans="2:14">
      <c r="B136" s="14"/>
      <c r="C136" s="14"/>
      <c r="D136" s="338"/>
      <c r="E136" s="338"/>
      <c r="F136" s="14"/>
      <c r="G136" s="14"/>
      <c r="H136" s="14"/>
      <c r="N136" s="14"/>
    </row>
    <row r="137" spans="2:14">
      <c r="B137" s="14"/>
      <c r="C137" s="14"/>
      <c r="D137" s="338"/>
      <c r="E137" s="338"/>
      <c r="F137" s="14"/>
      <c r="G137" s="14"/>
      <c r="H137" s="14"/>
      <c r="N137" s="14"/>
    </row>
    <row r="138" spans="2:14">
      <c r="B138" s="14"/>
      <c r="C138" s="14"/>
      <c r="D138" s="338"/>
      <c r="E138" s="338"/>
      <c r="F138" s="14"/>
      <c r="G138" s="14"/>
      <c r="H138" s="14"/>
      <c r="N138" s="14"/>
    </row>
    <row r="139" spans="2:14">
      <c r="B139" s="14"/>
      <c r="C139" s="14"/>
      <c r="D139" s="338"/>
      <c r="E139" s="338"/>
      <c r="F139" s="14"/>
      <c r="G139" s="14"/>
      <c r="H139" s="14"/>
      <c r="N139" s="14"/>
    </row>
    <row r="140" spans="2:14">
      <c r="B140" s="14"/>
      <c r="C140" s="14"/>
      <c r="D140" s="338"/>
      <c r="E140" s="338"/>
      <c r="F140" s="14"/>
      <c r="G140" s="14"/>
      <c r="H140" s="14"/>
      <c r="N140" s="14"/>
    </row>
  </sheetData>
  <sheetProtection insertRows="0" selectLockedCells="1" sort="0" autoFilter="0"/>
  <phoneticPr fontId="6" type="noConversion"/>
  <dataValidations count="6">
    <dataValidation type="list" allowBlank="1" showInputMessage="1" showErrorMessage="1" sqref="F5:F36">
      <formula1>StartMonth</formula1>
    </dataValidation>
    <dataValidation type="list" allowBlank="1" showInputMessage="1" showErrorMessage="1" sqref="G5:G36">
      <formula1>EndMonth</formula1>
    </dataValidation>
    <dataValidation type="list" allowBlank="1" showInputMessage="1" showErrorMessage="1" promptTitle="Zone for resource" sqref="L5:L36">
      <formula1>Zone</formula1>
    </dataValidation>
    <dataValidation type="list" showInputMessage="1" showErrorMessage="1" sqref="H5:H36">
      <formula1>Bucket</formula1>
    </dataValidation>
    <dataValidation type="list" allowBlank="1" showInputMessage="1" showErrorMessage="1" promptTitle="Zone for resource" sqref="M5:M36">
      <formula1>Local_Area</formula1>
    </dataValidation>
    <dataValidation type="list" allowBlank="1" showInputMessage="1" showErrorMessage="1" sqref="C5:C36">
      <formula1>SchedulingID</formula1>
    </dataValidation>
  </dataValidations>
  <pageMargins left="0.75" right="0.75" top="1" bottom="1" header="0.5" footer="0.5"/>
  <pageSetup scale="81" orientation="landscape" r:id="rId1"/>
  <headerFooter alignWithMargins="0">
    <oddHeader>Page &amp;P&amp;R3PRMA_March_10.xls</oddHeader>
    <oddFooter>&amp;LFile:  &amp;F&amp;RTab:  &amp;A</oddFooter>
  </headerFooter>
</worksheet>
</file>

<file path=xl/worksheets/sheet9.xml><?xml version="1.0" encoding="utf-8"?>
<worksheet xmlns="http://schemas.openxmlformats.org/spreadsheetml/2006/main" xmlns:r="http://schemas.openxmlformats.org/officeDocument/2006/relationships">
  <sheetPr codeName="Sheet10" enableFormatConditionsCalculation="0">
    <tabColor rgb="FFFFFF99"/>
  </sheetPr>
  <dimension ref="A1:T48"/>
  <sheetViews>
    <sheetView showGridLines="0" zoomScale="85" zoomScaleNormal="85" zoomScaleSheetLayoutView="100" workbookViewId="0">
      <selection activeCell="F20" sqref="F20"/>
    </sheetView>
  </sheetViews>
  <sheetFormatPr defaultRowHeight="12.75"/>
  <cols>
    <col min="2" max="2" width="9.5703125" style="10" customWidth="1"/>
    <col min="3" max="3" width="18.85546875" style="13" customWidth="1"/>
    <col min="4" max="5" width="8.85546875" style="332" customWidth="1"/>
    <col min="6" max="6" width="13.28515625" style="10" customWidth="1"/>
    <col min="7" max="7" width="13.5703125" style="10" customWidth="1"/>
    <col min="8" max="8" width="10" style="10" customWidth="1"/>
    <col min="9" max="9" width="13.5703125" style="10" customWidth="1"/>
    <col min="10" max="10" width="9.5703125" style="10" customWidth="1"/>
    <col min="11" max="11" width="13.85546875" customWidth="1"/>
    <col min="12" max="12" width="11.140625" style="10" customWidth="1"/>
    <col min="13" max="13" width="16.5703125" customWidth="1"/>
    <col min="16" max="19" width="9.140625" style="326"/>
    <col min="20" max="20" width="11.5703125" style="326" bestFit="1" customWidth="1"/>
  </cols>
  <sheetData>
    <row r="1" spans="1:20" ht="15.75" customHeight="1">
      <c r="A1" s="347" t="s">
        <v>1220</v>
      </c>
      <c r="B1" s="344"/>
      <c r="C1" s="344"/>
      <c r="D1" s="344"/>
      <c r="E1" s="385"/>
      <c r="F1" s="344"/>
      <c r="G1" s="355">
        <f>Certification!B3</f>
        <v>41275</v>
      </c>
      <c r="H1" s="344"/>
      <c r="I1" s="355"/>
      <c r="J1" s="418"/>
      <c r="K1" s="344"/>
      <c r="L1" s="165" t="b">
        <v>1</v>
      </c>
      <c r="M1" s="349"/>
      <c r="N1" s="174"/>
      <c r="O1" s="174"/>
    </row>
    <row r="2" spans="1:20" ht="32.25" customHeight="1">
      <c r="A2" s="588" t="s">
        <v>1453</v>
      </c>
      <c r="B2" s="589"/>
      <c r="C2" s="589"/>
      <c r="D2" s="589"/>
      <c r="E2" s="589"/>
      <c r="F2" s="348"/>
      <c r="G2" s="348"/>
      <c r="H2" s="419"/>
      <c r="I2" s="348"/>
      <c r="J2"/>
      <c r="K2" s="348"/>
      <c r="L2" s="210" t="b">
        <v>0</v>
      </c>
      <c r="M2" s="348"/>
      <c r="N2" s="175"/>
      <c r="O2" s="175"/>
      <c r="P2" s="327"/>
      <c r="Q2" s="327"/>
      <c r="R2" s="327"/>
      <c r="S2" s="327"/>
      <c r="T2" s="327"/>
    </row>
    <row r="3" spans="1:20" s="11" customFormat="1" ht="51.75" customHeight="1">
      <c r="A3" s="199"/>
      <c r="B3" s="24" t="s">
        <v>747</v>
      </c>
      <c r="C3" s="207" t="s">
        <v>1228</v>
      </c>
      <c r="D3" s="334" t="s">
        <v>1541</v>
      </c>
      <c r="E3" s="334" t="s">
        <v>1637</v>
      </c>
      <c r="F3" s="207" t="s">
        <v>1230</v>
      </c>
      <c r="G3" s="207" t="s">
        <v>1231</v>
      </c>
      <c r="H3" s="207" t="s">
        <v>1229</v>
      </c>
      <c r="I3" s="207" t="s">
        <v>1561</v>
      </c>
      <c r="J3" s="24"/>
      <c r="K3" s="24" t="s">
        <v>1560</v>
      </c>
      <c r="L3" s="206" t="s">
        <v>799</v>
      </c>
      <c r="M3" s="24" t="s">
        <v>690</v>
      </c>
      <c r="O3" s="176"/>
      <c r="P3" s="328"/>
      <c r="Q3" s="328"/>
      <c r="R3" s="328"/>
      <c r="S3" s="328"/>
      <c r="T3" s="328"/>
    </row>
    <row r="4" spans="1:20">
      <c r="A4" s="200" t="s">
        <v>1235</v>
      </c>
      <c r="B4" s="201"/>
      <c r="C4" s="205"/>
      <c r="D4" s="333">
        <f>SUM(K4:K4)</f>
        <v>13.5</v>
      </c>
      <c r="E4" s="333"/>
      <c r="F4" s="201"/>
      <c r="G4" s="201"/>
      <c r="H4" s="201"/>
      <c r="I4" s="201"/>
      <c r="J4" s="201"/>
      <c r="K4" s="203">
        <f>SUM(K5:K36)</f>
        <v>13.5</v>
      </c>
      <c r="L4" s="201"/>
      <c r="M4" s="203"/>
    </row>
    <row r="5" spans="1:20" ht="12.75" customHeight="1">
      <c r="A5" s="198"/>
      <c r="B5" s="356"/>
      <c r="C5" s="353" t="s">
        <v>1146</v>
      </c>
      <c r="D5" s="357">
        <f>VLOOKUP(III_Demand_Response!C5,'LSE Allocations'!$C48:$O50,MONTH($G$1)+1,FALSE)</f>
        <v>4</v>
      </c>
      <c r="E5" s="357">
        <f>VLOOKUP(III_Demand_Response!C5,'LSE Allocations'!$C$48:$O$64,9,FALSE)</f>
        <v>5</v>
      </c>
      <c r="F5" s="358">
        <v>41275</v>
      </c>
      <c r="G5" s="358">
        <v>41639</v>
      </c>
      <c r="H5" s="358" t="s">
        <v>1559</v>
      </c>
      <c r="I5" s="362" t="s">
        <v>1531</v>
      </c>
      <c r="J5" s="356"/>
      <c r="K5" s="423">
        <f t="shared" ref="K5:K36" si="0">SUMPRODUCT((($D5)*($F5&lt;=$G$1)*($G5&gt;=EOMONTH($G$1,0))))</f>
        <v>4</v>
      </c>
      <c r="L5" s="360" t="s">
        <v>1145</v>
      </c>
      <c r="M5" s="436" t="s">
        <v>1146</v>
      </c>
    </row>
    <row r="6" spans="1:20">
      <c r="A6" s="198"/>
      <c r="B6" s="356"/>
      <c r="C6" s="353" t="s">
        <v>983</v>
      </c>
      <c r="D6" s="357">
        <f>VLOOKUP(III_Demand_Response!C6,'LSE Allocations'!$C49:$O51,MONTH($G$1)+1,FALSE)</f>
        <v>0.2</v>
      </c>
      <c r="E6" s="357">
        <f>VLOOKUP(III_Demand_Response!C6,'LSE Allocations'!$C$48:$O$64,9,FALSE)</f>
        <v>0.6</v>
      </c>
      <c r="F6" s="358">
        <v>41275</v>
      </c>
      <c r="G6" s="358">
        <v>41639</v>
      </c>
      <c r="H6" s="358" t="s">
        <v>1559</v>
      </c>
      <c r="I6" s="362" t="s">
        <v>1531</v>
      </c>
      <c r="J6" s="356"/>
      <c r="K6" s="423">
        <f t="shared" si="0"/>
        <v>0.2</v>
      </c>
      <c r="L6" s="360" t="s">
        <v>1145</v>
      </c>
      <c r="M6" s="359" t="s">
        <v>983</v>
      </c>
      <c r="P6" s="311"/>
      <c r="Q6" s="1"/>
    </row>
    <row r="7" spans="1:20">
      <c r="A7" s="198"/>
      <c r="B7" s="356"/>
      <c r="C7" s="354" t="s">
        <v>1558</v>
      </c>
      <c r="D7" s="357">
        <f>VLOOKUP(III_Demand_Response!C7,'LSE Allocations'!$C50:$O52,MONTH($G$1)+1,FALSE)</f>
        <v>0.1</v>
      </c>
      <c r="E7" s="357">
        <v>0</v>
      </c>
      <c r="F7" s="358">
        <v>41275</v>
      </c>
      <c r="G7" s="358">
        <v>41639</v>
      </c>
      <c r="H7" s="358" t="s">
        <v>1559</v>
      </c>
      <c r="I7" s="362" t="s">
        <v>1531</v>
      </c>
      <c r="J7" s="356"/>
      <c r="K7" s="423">
        <f t="shared" si="0"/>
        <v>0.1</v>
      </c>
      <c r="L7" s="360" t="s">
        <v>1145</v>
      </c>
      <c r="M7" s="421" t="s">
        <v>984</v>
      </c>
      <c r="P7" s="1"/>
      <c r="Q7" s="1"/>
    </row>
    <row r="8" spans="1:20">
      <c r="A8" s="198"/>
      <c r="B8" s="356"/>
      <c r="C8" s="353" t="s">
        <v>1583</v>
      </c>
      <c r="D8" s="357">
        <f>VLOOKUP(III_Demand_Response!C8,'LSE Allocations'!$C:$O,MONTH($G$1)+1,FALSE)</f>
        <v>1.2</v>
      </c>
      <c r="E8" s="357">
        <f>VLOOKUP(III_Demand_Response!C8,'LSE Allocations'!$C$48:$O$64,9,FALSE)</f>
        <v>1.2</v>
      </c>
      <c r="F8" s="358">
        <v>41275</v>
      </c>
      <c r="G8" s="358">
        <v>41639</v>
      </c>
      <c r="H8" s="358" t="s">
        <v>1559</v>
      </c>
      <c r="I8" s="362" t="s">
        <v>1531</v>
      </c>
      <c r="J8" s="356"/>
      <c r="K8" s="423">
        <f t="shared" si="0"/>
        <v>1.2</v>
      </c>
      <c r="L8" s="360" t="s">
        <v>1145</v>
      </c>
      <c r="M8" s="359" t="s">
        <v>1583</v>
      </c>
    </row>
    <row r="9" spans="1:20">
      <c r="A9" s="198"/>
      <c r="B9" s="356"/>
      <c r="C9" s="354" t="s">
        <v>1162</v>
      </c>
      <c r="D9" s="357">
        <f>VLOOKUP(III_Demand_Response!C9,'LSE Allocations'!$C62:$O64,MONTH($G$1)+1,FALSE)</f>
        <v>0</v>
      </c>
      <c r="E9" s="357">
        <f>VLOOKUP(III_Demand_Response!C9,'LSE Allocations'!$C$48:$O$64,9,FALSE)</f>
        <v>0</v>
      </c>
      <c r="F9" s="358">
        <v>41275</v>
      </c>
      <c r="G9" s="358">
        <v>41639</v>
      </c>
      <c r="H9" s="358" t="s">
        <v>1559</v>
      </c>
      <c r="I9" s="362" t="s">
        <v>1531</v>
      </c>
      <c r="J9" s="356"/>
      <c r="K9" s="423">
        <f t="shared" si="0"/>
        <v>0</v>
      </c>
      <c r="L9" s="361" t="s">
        <v>1140</v>
      </c>
      <c r="M9" s="359" t="s">
        <v>1162</v>
      </c>
    </row>
    <row r="10" spans="1:20" ht="13.5" customHeight="1">
      <c r="A10" s="198"/>
      <c r="B10" s="356"/>
      <c r="C10" s="354" t="s">
        <v>363</v>
      </c>
      <c r="D10" s="357">
        <f>VLOOKUP(III_Demand_Response!C10,'LSE Allocations'!$C63:$O65,MONTH($G$1)+1,FALSE)</f>
        <v>2</v>
      </c>
      <c r="E10" s="357">
        <f>VLOOKUP(III_Demand_Response!C10,'LSE Allocations'!$C$48:$O$64,9,FALSE)</f>
        <v>2</v>
      </c>
      <c r="F10" s="358">
        <v>41275</v>
      </c>
      <c r="G10" s="358">
        <v>41639</v>
      </c>
      <c r="H10" s="358" t="s">
        <v>1559</v>
      </c>
      <c r="I10" s="362" t="s">
        <v>1531</v>
      </c>
      <c r="J10" s="356"/>
      <c r="K10" s="423">
        <f t="shared" si="0"/>
        <v>2</v>
      </c>
      <c r="L10" s="361" t="s">
        <v>1140</v>
      </c>
      <c r="M10" s="359" t="s">
        <v>363</v>
      </c>
    </row>
    <row r="11" spans="1:20">
      <c r="A11" s="198"/>
      <c r="B11" s="356"/>
      <c r="C11" s="354" t="s">
        <v>1558</v>
      </c>
      <c r="D11" s="357">
        <f>VLOOKUP(III_Demand_Response!C11,'LSE Allocations'!$C64:$O66,MONTH($G$1)+1,FALSE)</f>
        <v>1</v>
      </c>
      <c r="E11" s="357">
        <v>0</v>
      </c>
      <c r="F11" s="358">
        <v>41275</v>
      </c>
      <c r="G11" s="358">
        <v>41639</v>
      </c>
      <c r="H11" s="358" t="s">
        <v>1559</v>
      </c>
      <c r="I11" s="362" t="s">
        <v>1531</v>
      </c>
      <c r="J11" s="356"/>
      <c r="K11" s="423">
        <f t="shared" si="0"/>
        <v>1</v>
      </c>
      <c r="L11" s="361" t="s">
        <v>1140</v>
      </c>
      <c r="M11" s="359" t="s">
        <v>984</v>
      </c>
    </row>
    <row r="12" spans="1:20">
      <c r="A12" s="198"/>
      <c r="B12" s="22"/>
      <c r="C12" s="352" t="s">
        <v>1639</v>
      </c>
      <c r="D12" s="335">
        <v>5</v>
      </c>
      <c r="E12" s="335">
        <v>5</v>
      </c>
      <c r="F12" s="23">
        <v>41275</v>
      </c>
      <c r="G12" s="23">
        <v>41364</v>
      </c>
      <c r="H12" s="25"/>
      <c r="I12" s="23"/>
      <c r="J12" s="22"/>
      <c r="K12" s="297">
        <f t="shared" si="0"/>
        <v>5</v>
      </c>
      <c r="L12" s="22" t="s">
        <v>1140</v>
      </c>
      <c r="M12" s="420" t="s">
        <v>1146</v>
      </c>
    </row>
    <row r="13" spans="1:20">
      <c r="A13" s="198"/>
      <c r="B13" s="22"/>
      <c r="C13" s="26"/>
      <c r="D13" s="335">
        <v>0</v>
      </c>
      <c r="E13" s="335"/>
      <c r="F13" s="23"/>
      <c r="G13" s="23"/>
      <c r="H13" s="25"/>
      <c r="I13" s="23"/>
      <c r="J13" s="22"/>
      <c r="K13" s="297">
        <f t="shared" si="0"/>
        <v>0</v>
      </c>
      <c r="L13" s="22"/>
      <c r="M13" s="297"/>
    </row>
    <row r="14" spans="1:20">
      <c r="A14" s="198"/>
      <c r="B14" s="22"/>
      <c r="C14" s="26"/>
      <c r="D14" s="335">
        <v>0</v>
      </c>
      <c r="E14" s="335"/>
      <c r="F14" s="23"/>
      <c r="G14" s="23"/>
      <c r="H14" s="25"/>
      <c r="I14" s="23"/>
      <c r="J14" s="22"/>
      <c r="K14" s="297">
        <f t="shared" si="0"/>
        <v>0</v>
      </c>
      <c r="L14" s="22"/>
      <c r="M14" s="297"/>
    </row>
    <row r="15" spans="1:20">
      <c r="A15" s="198"/>
      <c r="B15" s="22"/>
      <c r="C15" s="26"/>
      <c r="D15" s="335">
        <v>0</v>
      </c>
      <c r="E15" s="335"/>
      <c r="F15" s="23"/>
      <c r="G15" s="23"/>
      <c r="H15" s="25"/>
      <c r="I15" s="23"/>
      <c r="J15" s="22"/>
      <c r="K15" s="297">
        <f t="shared" si="0"/>
        <v>0</v>
      </c>
      <c r="L15" s="22"/>
      <c r="M15" s="297"/>
    </row>
    <row r="16" spans="1:20">
      <c r="A16" s="198"/>
      <c r="B16" s="22"/>
      <c r="C16" s="26"/>
      <c r="D16" s="335">
        <v>0</v>
      </c>
      <c r="E16" s="335"/>
      <c r="F16" s="23"/>
      <c r="G16" s="23"/>
      <c r="H16" s="25"/>
      <c r="I16" s="23"/>
      <c r="J16" s="22"/>
      <c r="K16" s="297">
        <f t="shared" si="0"/>
        <v>0</v>
      </c>
      <c r="L16" s="22"/>
      <c r="M16" s="297"/>
    </row>
    <row r="17" spans="1:13">
      <c r="A17" s="198"/>
      <c r="B17" s="22"/>
      <c r="C17" s="26"/>
      <c r="D17" s="335">
        <v>0</v>
      </c>
      <c r="E17" s="335"/>
      <c r="F17" s="23"/>
      <c r="G17" s="23"/>
      <c r="H17" s="25"/>
      <c r="I17" s="23"/>
      <c r="J17" s="22"/>
      <c r="K17" s="297">
        <f t="shared" si="0"/>
        <v>0</v>
      </c>
      <c r="L17" s="22"/>
      <c r="M17" s="297"/>
    </row>
    <row r="18" spans="1:13">
      <c r="A18" s="198"/>
      <c r="B18" s="22"/>
      <c r="C18" s="26"/>
      <c r="D18" s="335">
        <v>0</v>
      </c>
      <c r="E18" s="335"/>
      <c r="F18" s="23"/>
      <c r="G18" s="23"/>
      <c r="H18" s="25"/>
      <c r="I18" s="23"/>
      <c r="J18" s="22"/>
      <c r="K18" s="297">
        <f t="shared" si="0"/>
        <v>0</v>
      </c>
      <c r="L18" s="22"/>
      <c r="M18" s="297"/>
    </row>
    <row r="19" spans="1:13">
      <c r="A19" s="198"/>
      <c r="B19" s="22"/>
      <c r="C19" s="26"/>
      <c r="D19" s="335">
        <v>0</v>
      </c>
      <c r="E19" s="335"/>
      <c r="F19" s="23"/>
      <c r="G19" s="23"/>
      <c r="H19" s="25"/>
      <c r="I19" s="23"/>
      <c r="J19" s="22"/>
      <c r="K19" s="297">
        <f t="shared" si="0"/>
        <v>0</v>
      </c>
      <c r="L19" s="22"/>
      <c r="M19" s="297"/>
    </row>
    <row r="20" spans="1:13">
      <c r="A20" s="198"/>
      <c r="B20" s="22"/>
      <c r="C20" s="26"/>
      <c r="D20" s="335">
        <v>0</v>
      </c>
      <c r="E20" s="335"/>
      <c r="F20" s="23"/>
      <c r="G20" s="23"/>
      <c r="H20" s="22"/>
      <c r="I20" s="23"/>
      <c r="J20" s="22"/>
      <c r="K20" s="297">
        <f t="shared" si="0"/>
        <v>0</v>
      </c>
      <c r="L20" s="22"/>
      <c r="M20" s="297"/>
    </row>
    <row r="21" spans="1:13">
      <c r="A21" s="198"/>
      <c r="B21" s="22"/>
      <c r="C21" s="26"/>
      <c r="D21" s="335">
        <v>0</v>
      </c>
      <c r="E21" s="335"/>
      <c r="F21" s="23"/>
      <c r="G21" s="23"/>
      <c r="H21" s="22"/>
      <c r="I21" s="23"/>
      <c r="J21" s="22"/>
      <c r="K21" s="297">
        <f t="shared" si="0"/>
        <v>0</v>
      </c>
      <c r="L21" s="22"/>
      <c r="M21" s="297"/>
    </row>
    <row r="22" spans="1:13">
      <c r="A22" s="198"/>
      <c r="B22" s="22"/>
      <c r="C22" s="26"/>
      <c r="D22" s="335">
        <v>0</v>
      </c>
      <c r="E22" s="335"/>
      <c r="F22" s="23"/>
      <c r="G22" s="23"/>
      <c r="H22" s="22"/>
      <c r="I22" s="23"/>
      <c r="J22" s="22"/>
      <c r="K22" s="297">
        <f t="shared" si="0"/>
        <v>0</v>
      </c>
      <c r="L22" s="22"/>
      <c r="M22" s="297"/>
    </row>
    <row r="23" spans="1:13">
      <c r="A23" s="198"/>
      <c r="B23" s="22"/>
      <c r="C23" s="26"/>
      <c r="D23" s="335">
        <v>0</v>
      </c>
      <c r="E23" s="335"/>
      <c r="F23" s="23"/>
      <c r="G23" s="23"/>
      <c r="H23" s="22"/>
      <c r="I23" s="23"/>
      <c r="J23" s="22"/>
      <c r="K23" s="297">
        <f t="shared" si="0"/>
        <v>0</v>
      </c>
      <c r="L23" s="22"/>
      <c r="M23" s="297"/>
    </row>
    <row r="24" spans="1:13">
      <c r="A24" s="198"/>
      <c r="B24" s="22"/>
      <c r="C24" s="26"/>
      <c r="D24" s="335">
        <v>0</v>
      </c>
      <c r="E24" s="335"/>
      <c r="F24" s="23"/>
      <c r="G24" s="23"/>
      <c r="H24" s="22"/>
      <c r="I24" s="23"/>
      <c r="J24" s="22"/>
      <c r="K24" s="297">
        <f t="shared" si="0"/>
        <v>0</v>
      </c>
      <c r="L24" s="22"/>
      <c r="M24" s="297"/>
    </row>
    <row r="25" spans="1:13">
      <c r="A25" s="198"/>
      <c r="B25" s="22"/>
      <c r="C25" s="26"/>
      <c r="D25" s="335">
        <v>0</v>
      </c>
      <c r="E25" s="335"/>
      <c r="F25" s="23"/>
      <c r="G25" s="23"/>
      <c r="H25" s="22"/>
      <c r="I25" s="23"/>
      <c r="J25" s="22"/>
      <c r="K25" s="297">
        <f t="shared" si="0"/>
        <v>0</v>
      </c>
      <c r="L25" s="22"/>
      <c r="M25" s="297"/>
    </row>
    <row r="26" spans="1:13" ht="13.5" customHeight="1">
      <c r="A26" s="198"/>
      <c r="B26" s="22"/>
      <c r="C26" s="26"/>
      <c r="D26" s="335">
        <v>0</v>
      </c>
      <c r="E26" s="335"/>
      <c r="F26" s="23"/>
      <c r="G26" s="23"/>
      <c r="H26" s="22"/>
      <c r="I26" s="23"/>
      <c r="J26" s="22"/>
      <c r="K26" s="297">
        <f t="shared" si="0"/>
        <v>0</v>
      </c>
      <c r="L26" s="22"/>
      <c r="M26" s="297"/>
    </row>
    <row r="27" spans="1:13">
      <c r="A27" s="198"/>
      <c r="B27" s="22"/>
      <c r="C27" s="26"/>
      <c r="D27" s="335">
        <v>0</v>
      </c>
      <c r="E27" s="335"/>
      <c r="F27" s="23"/>
      <c r="G27" s="23"/>
      <c r="H27" s="22"/>
      <c r="I27" s="23"/>
      <c r="J27" s="22"/>
      <c r="K27" s="297">
        <f t="shared" si="0"/>
        <v>0</v>
      </c>
      <c r="L27" s="22"/>
      <c r="M27" s="297"/>
    </row>
    <row r="28" spans="1:13">
      <c r="A28" s="198"/>
      <c r="B28" s="22"/>
      <c r="C28" s="26"/>
      <c r="D28" s="335">
        <v>0</v>
      </c>
      <c r="E28" s="335"/>
      <c r="F28" s="23"/>
      <c r="G28" s="23"/>
      <c r="H28" s="22"/>
      <c r="I28" s="23"/>
      <c r="J28" s="22"/>
      <c r="K28" s="297">
        <f t="shared" si="0"/>
        <v>0</v>
      </c>
      <c r="L28" s="22"/>
      <c r="M28" s="297"/>
    </row>
    <row r="29" spans="1:13">
      <c r="A29" s="198"/>
      <c r="B29" s="22"/>
      <c r="C29" s="26"/>
      <c r="D29" s="335">
        <v>0</v>
      </c>
      <c r="E29" s="335"/>
      <c r="F29" s="23"/>
      <c r="G29" s="23"/>
      <c r="H29" s="22"/>
      <c r="I29" s="23"/>
      <c r="J29" s="22"/>
      <c r="K29" s="297">
        <f t="shared" si="0"/>
        <v>0</v>
      </c>
      <c r="L29" s="22"/>
      <c r="M29" s="297"/>
    </row>
    <row r="30" spans="1:13">
      <c r="A30" s="198"/>
      <c r="B30" s="22"/>
      <c r="C30" s="26"/>
      <c r="D30" s="335">
        <v>0</v>
      </c>
      <c r="E30" s="335"/>
      <c r="F30" s="23"/>
      <c r="G30" s="23"/>
      <c r="H30" s="22"/>
      <c r="I30" s="23"/>
      <c r="J30" s="22"/>
      <c r="K30" s="297">
        <f t="shared" si="0"/>
        <v>0</v>
      </c>
      <c r="L30" s="22"/>
      <c r="M30" s="297"/>
    </row>
    <row r="31" spans="1:13">
      <c r="A31" s="198"/>
      <c r="B31" s="22"/>
      <c r="C31" s="26"/>
      <c r="D31" s="335">
        <v>0</v>
      </c>
      <c r="E31" s="335"/>
      <c r="F31" s="23"/>
      <c r="G31" s="23"/>
      <c r="H31" s="22"/>
      <c r="I31" s="23"/>
      <c r="J31" s="22"/>
      <c r="K31" s="297">
        <f t="shared" si="0"/>
        <v>0</v>
      </c>
      <c r="L31" s="22"/>
      <c r="M31" s="297"/>
    </row>
    <row r="32" spans="1:13">
      <c r="A32" s="198"/>
      <c r="B32" s="22"/>
      <c r="C32" s="26"/>
      <c r="D32" s="335">
        <v>0</v>
      </c>
      <c r="E32" s="335"/>
      <c r="F32" s="23"/>
      <c r="G32" s="23"/>
      <c r="H32" s="22"/>
      <c r="I32" s="23"/>
      <c r="J32" s="22"/>
      <c r="K32" s="297">
        <f t="shared" si="0"/>
        <v>0</v>
      </c>
      <c r="L32" s="22"/>
      <c r="M32" s="297"/>
    </row>
    <row r="33" spans="1:13">
      <c r="A33" s="198"/>
      <c r="B33" s="22"/>
      <c r="C33" s="26"/>
      <c r="D33" s="335">
        <v>0</v>
      </c>
      <c r="E33" s="335"/>
      <c r="F33" s="23"/>
      <c r="G33" s="23"/>
      <c r="H33" s="22"/>
      <c r="I33" s="23"/>
      <c r="J33" s="22"/>
      <c r="K33" s="297">
        <f t="shared" si="0"/>
        <v>0</v>
      </c>
      <c r="L33" s="22"/>
      <c r="M33" s="297"/>
    </row>
    <row r="34" spans="1:13">
      <c r="A34" s="198"/>
      <c r="B34" s="22"/>
      <c r="C34" s="26"/>
      <c r="D34" s="335">
        <v>0</v>
      </c>
      <c r="E34" s="335"/>
      <c r="F34" s="23"/>
      <c r="G34" s="23"/>
      <c r="H34" s="22"/>
      <c r="I34" s="23"/>
      <c r="J34" s="22"/>
      <c r="K34" s="297">
        <f t="shared" si="0"/>
        <v>0</v>
      </c>
      <c r="L34" s="22"/>
      <c r="M34" s="297"/>
    </row>
    <row r="35" spans="1:13">
      <c r="A35" s="198"/>
      <c r="B35" s="22"/>
      <c r="C35" s="26"/>
      <c r="D35" s="335">
        <v>0</v>
      </c>
      <c r="E35" s="335"/>
      <c r="F35" s="23"/>
      <c r="G35" s="23"/>
      <c r="H35" s="22"/>
      <c r="I35" s="23"/>
      <c r="J35" s="22"/>
      <c r="K35" s="297">
        <f t="shared" si="0"/>
        <v>0</v>
      </c>
      <c r="L35" s="22"/>
      <c r="M35" s="297"/>
    </row>
    <row r="36" spans="1:13">
      <c r="A36" s="198"/>
      <c r="B36" s="22"/>
      <c r="C36" s="26"/>
      <c r="D36" s="335">
        <v>0</v>
      </c>
      <c r="E36" s="335"/>
      <c r="F36" s="23"/>
      <c r="G36" s="23"/>
      <c r="H36" s="22"/>
      <c r="I36" s="23"/>
      <c r="J36" s="22"/>
      <c r="K36" s="297">
        <f t="shared" si="0"/>
        <v>0</v>
      </c>
      <c r="L36" s="22"/>
      <c r="M36" s="297"/>
    </row>
    <row r="48" spans="1:13" ht="12.75" customHeight="1"/>
  </sheetData>
  <sheetProtection insertRows="0" selectLockedCells="1" sort="0" autoFilter="0"/>
  <mergeCells count="1">
    <mergeCell ref="A2:E2"/>
  </mergeCells>
  <phoneticPr fontId="6" type="noConversion"/>
  <dataValidations count="4">
    <dataValidation type="list" allowBlank="1" showInputMessage="1" showErrorMessage="1" sqref="L5:L36">
      <formula1>Zone</formula1>
    </dataValidation>
    <dataValidation type="list" allowBlank="1" showInputMessage="1" showErrorMessage="1" sqref="M5:M36">
      <formula1>Local_Area</formula1>
    </dataValidation>
    <dataValidation type="list" allowBlank="1" showInputMessage="1" showErrorMessage="1" sqref="F5:F36">
      <formula1>StartMonth</formula1>
    </dataValidation>
    <dataValidation type="list" allowBlank="1" showInputMessage="1" showErrorMessage="1" sqref="G5:G36">
      <formula1>EndMonth</formula1>
    </dataValidation>
  </dataValidations>
  <pageMargins left="0.75" right="0.75" top="1" bottom="1" header="0.5" footer="0.5"/>
  <pageSetup scale="81" orientation="landscape" r:id="rId1"/>
  <headerFooter alignWithMargins="0">
    <oddHeader>Page &amp;P&amp;R3PRMA_March_10.xls</oddHeader>
    <oddFooter>&amp;LFile:  &amp;F&amp;RTab: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'ID and Area'!$H$2:$H$3</xm:f>
          </x14:formula1>
          <xm:sqref>I5:I36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Certification</vt:lpstr>
      <vt:lpstr>Instructions</vt:lpstr>
      <vt:lpstr>LSE Allocations</vt:lpstr>
      <vt:lpstr>ID and Area</vt:lpstr>
      <vt:lpstr>Summary Year Ahead</vt:lpstr>
      <vt:lpstr>Summary Month Ahead</vt:lpstr>
      <vt:lpstr>I_Phys_Res_Import_Res</vt:lpstr>
      <vt:lpstr>II_Construc</vt:lpstr>
      <vt:lpstr>III_Demand_Response</vt:lpstr>
      <vt:lpstr>ISO tab</vt:lpstr>
      <vt:lpstr>Bucket</vt:lpstr>
      <vt:lpstr>EndMonth</vt:lpstr>
      <vt:lpstr>Local_Area</vt:lpstr>
      <vt:lpstr>Month</vt:lpstr>
      <vt:lpstr>RA_Capacity</vt:lpstr>
      <vt:lpstr>SchedulingID</vt:lpstr>
      <vt:lpstr>StartMonth</vt:lpstr>
      <vt:lpstr>Zone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Gannon, Jaime Rose</dc:creator>
  <cp:lastModifiedBy>dbr</cp:lastModifiedBy>
  <cp:lastPrinted>2010-03-26T00:37:55Z</cp:lastPrinted>
  <dcterms:created xsi:type="dcterms:W3CDTF">1970-01-01T07:00:00Z</dcterms:created>
  <dcterms:modified xsi:type="dcterms:W3CDTF">2012-08-02T23:57:52Z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