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240" windowWidth="18195" windowHeight="10425"/>
  </bookViews>
  <sheets>
    <sheet name="MW_Summary_Tech&amp;Transmission" sheetId="1" r:id="rId1"/>
    <sheet name="MW_Summary_CREZ" sheetId="2" r:id="rId2"/>
    <sheet name="RNS Calc" sheetId="11" r:id="rId3"/>
  </sheets>
  <externalReferences>
    <externalReference r:id="rId4"/>
    <externalReference r:id="rId5"/>
  </externalReferences>
  <definedNames>
    <definedName name="aggSelREC">OFFSET('[1]u - SupplyCurve_byBundle'!$AZ$2,1,0,bundles,1)</definedName>
    <definedName name="aggZone">OFFSET('[2]u - SupplyCurve_byBundle'!$J$2,1,0,bundles2,1)</definedName>
    <definedName name="bundleCost">OFFSET('[1]u - SupplyCurve_byBundle'!$BI$2,1,0,bundles,1)</definedName>
    <definedName name="bundles">'[1]u - SupplyCurve_byBundle'!$L$1</definedName>
    <definedName name="bundles2">'[2]u - SupplyCurve_byBundle'!$L$1</definedName>
  </definedNames>
  <calcPr calcId="145621" concurrentCalc="0"/>
  <oleSize ref="B2:F23"/>
</workbook>
</file>

<file path=xl/comments1.xml><?xml version="1.0" encoding="utf-8"?>
<comments xmlns="http://schemas.openxmlformats.org/spreadsheetml/2006/main">
  <authors>
    <author>Velasquez, Carlos A.</author>
    <author>Guest</author>
  </authors>
  <commentList>
    <comment ref="H5" authorId="0">
      <text>
        <r>
          <rPr>
            <sz val="12"/>
            <color indexed="81"/>
            <rFont val="Tahoma"/>
            <family val="2"/>
          </rPr>
          <t>*cell range H5:H9 is left blank because the RNS calculation for this scenario is derived by extrapolating the 2024 "Adjusted Statewide Retail Sales for RPS" that is embedded in the Scenario Tool; the extrapolation factor used for this calculation is the "annual growth rate of managed load" figure in cell G18.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Includes procured DG that has come online and that will come on line
</t>
        </r>
      </text>
    </comment>
    <comment ref="H19" authorId="1">
      <text>
        <r>
          <rPr>
            <sz val="9"/>
            <color indexed="8"/>
            <rFont val="Calibri"/>
            <family val="2"/>
          </rPr>
          <t>Average annual growth rate of years 2012-2024; derived from the Scenario Tool.</t>
        </r>
      </text>
    </comment>
  </commentList>
</comments>
</file>

<file path=xl/sharedStrings.xml><?xml version="1.0" encoding="utf-8"?>
<sst xmlns="http://schemas.openxmlformats.org/spreadsheetml/2006/main" count="161" uniqueCount="114">
  <si>
    <t>Scenario Name</t>
  </si>
  <si>
    <t>Discounted Core</t>
  </si>
  <si>
    <t>Portfolio Totals (MW)</t>
  </si>
  <si>
    <t>Commercial Non-Core</t>
  </si>
  <si>
    <t>Generic</t>
  </si>
  <si>
    <t>Total</t>
  </si>
  <si>
    <t>Biogas</t>
  </si>
  <si>
    <t>Biomass</t>
  </si>
  <si>
    <t>Geothermal</t>
  </si>
  <si>
    <t>Hydro</t>
  </si>
  <si>
    <t>Large Scale Solar PV</t>
  </si>
  <si>
    <t>Small Solar PV</t>
  </si>
  <si>
    <t>Solar Thermal</t>
  </si>
  <si>
    <t>Wind</t>
  </si>
  <si>
    <t>New Transmission Segments</t>
  </si>
  <si>
    <t>Alberta</t>
  </si>
  <si>
    <t>Arizona</t>
  </si>
  <si>
    <t>Baja</t>
  </si>
  <si>
    <t>Barstow</t>
  </si>
  <si>
    <t>British Columbia</t>
  </si>
  <si>
    <t>Carrizo North</t>
  </si>
  <si>
    <t>Carrizo South</t>
  </si>
  <si>
    <t>Colorado</t>
  </si>
  <si>
    <t>Cuyama</t>
  </si>
  <si>
    <t>Distributed Solar - PG&amp;E</t>
  </si>
  <si>
    <t>Distributed Solar - SCE</t>
  </si>
  <si>
    <t>Distributed Solar - SDGE</t>
  </si>
  <si>
    <t>Distributed Solar - Other</t>
  </si>
  <si>
    <t>Fairmont</t>
  </si>
  <si>
    <t>Imperial</t>
  </si>
  <si>
    <t>Inyokern</t>
  </si>
  <si>
    <t>Iron Mountain</t>
  </si>
  <si>
    <t>Kramer</t>
  </si>
  <si>
    <t>Lassen North</t>
  </si>
  <si>
    <t>Lassen South</t>
  </si>
  <si>
    <t>Montana</t>
  </si>
  <si>
    <t>Mountain Pass</t>
  </si>
  <si>
    <t>Nevada C</t>
  </si>
  <si>
    <t>Nevada N</t>
  </si>
  <si>
    <t>New Mexico</t>
  </si>
  <si>
    <t>NonCREZ</t>
  </si>
  <si>
    <t>Northwest</t>
  </si>
  <si>
    <t>Owens Valley</t>
  </si>
  <si>
    <t>Palm Springs</t>
  </si>
  <si>
    <t>Pisgah</t>
  </si>
  <si>
    <t>Remote DG (Brownfield) - PG&amp;E</t>
  </si>
  <si>
    <t>Remote DG (Brownfield) - SCE</t>
  </si>
  <si>
    <t>Remote DG (Brownfield) - SDGE</t>
  </si>
  <si>
    <t>Remote DG (Brownfield) - Other</t>
  </si>
  <si>
    <t>Remote DG (Greenfield) - PG&amp;E</t>
  </si>
  <si>
    <t>Remote DG (Greenfield) - SCE</t>
  </si>
  <si>
    <t>Remote DG (Greenfield) - SDGE</t>
  </si>
  <si>
    <t>Remote DG (Greenfield) - Other</t>
  </si>
  <si>
    <t>Riverside East</t>
  </si>
  <si>
    <t>Round Mountain</t>
  </si>
  <si>
    <t>San Bernardino - Baker</t>
  </si>
  <si>
    <t>San Bernardino - Lucerne</t>
  </si>
  <si>
    <t>San Diego North Central</t>
  </si>
  <si>
    <t>San Diego South</t>
  </si>
  <si>
    <t>Santa Barbara</t>
  </si>
  <si>
    <t>Solano</t>
  </si>
  <si>
    <t>Tehachapi</t>
  </si>
  <si>
    <t>Twentynine Palms</t>
  </si>
  <si>
    <t>Utah-Southern Idaho</t>
  </si>
  <si>
    <t>Victorville</t>
  </si>
  <si>
    <t>Westlands</t>
  </si>
  <si>
    <t>Wyoming</t>
  </si>
  <si>
    <t>Load</t>
  </si>
  <si>
    <t>Inc EE</t>
  </si>
  <si>
    <t>Net Short (GWh)</t>
  </si>
  <si>
    <t>Central Valley North</t>
  </si>
  <si>
    <t>El Dorado</t>
  </si>
  <si>
    <t>Merced</t>
  </si>
  <si>
    <t>Los Banos</t>
  </si>
  <si>
    <t>Kramer - 1</t>
  </si>
  <si>
    <t>Total Out-of-State Renewable Generation</t>
  </si>
  <si>
    <t xml:space="preserve">CREZ </t>
  </si>
  <si>
    <t>MW</t>
  </si>
  <si>
    <t>All Values in GWh for the Year 2022</t>
  </si>
  <si>
    <t>Formula</t>
  </si>
  <si>
    <t>Non RPS Deliveries (CDWR, WAPA, MWD)</t>
  </si>
  <si>
    <t>Retail Sales for RPS</t>
  </si>
  <si>
    <t>Additional Energy Efficiency</t>
  </si>
  <si>
    <t>Additional Rooftop PV</t>
  </si>
  <si>
    <t>Additional Combined Heat and Power</t>
  </si>
  <si>
    <t>Adjusted Statewide Retail Sales for RPS</t>
  </si>
  <si>
    <t>Total Renewable Energy Needed For RPS</t>
  </si>
  <si>
    <t>Existing and Expected Renewable Generation</t>
  </si>
  <si>
    <t>Total In-State Renewable Generation</t>
  </si>
  <si>
    <t xml:space="preserve">Procured DG (not handled in Calculator) </t>
  </si>
  <si>
    <t>SB 1122 (250 MW of Biogas)</t>
  </si>
  <si>
    <t>Total Existing Renewable Generation for CA RPS</t>
  </si>
  <si>
    <t>Total RE Net Short to meet 33% RPS In 2022 (GWh)</t>
  </si>
  <si>
    <t>Statewide Retail Sales - Octomber 2013 IEPR (prelliminary)</t>
  </si>
  <si>
    <t>Riverside East - 1</t>
  </si>
  <si>
    <t>High DG + ("Mid-Mid EE") 2030 (40%)</t>
  </si>
  <si>
    <t>Scenario / Ranking Score Weighting</t>
  </si>
  <si>
    <t>Commercial Interest</t>
  </si>
  <si>
    <t xml:space="preserve">Statewide Retail Sales - Dec 2013 IEPR </t>
  </si>
  <si>
    <t>1-2=3</t>
  </si>
  <si>
    <t>3-4-5-6=7</t>
  </si>
  <si>
    <t>9+10+11+12=13</t>
  </si>
  <si>
    <t>7*33% (or 7*40%)=8</t>
  </si>
  <si>
    <t>8-13=14</t>
  </si>
  <si>
    <t>*</t>
  </si>
  <si>
    <t>Annual Growth Rate of Managed Load (2014-2024)</t>
  </si>
  <si>
    <t>Base 33% (Mid-Mid EE) 2024</t>
  </si>
  <si>
    <t>33% Comm'l High Load 2024</t>
  </si>
  <si>
    <t>Technology Breakout (MW)</t>
  </si>
  <si>
    <t>CREZ Breakout (MW)</t>
  </si>
  <si>
    <t>Renawable Net Short Calculation (GWh)</t>
  </si>
  <si>
    <t>embedded in the Scenario Tool; the extrapolation factor used for this calculation is the "annual growth rate of managed load (2014-2024)"</t>
  </si>
  <si>
    <t xml:space="preserve">* left blank because the RNS calculation for this scenario is derived by extrapolating the 2024 "Adjusted Statewide Retail Sales for RPS" that is </t>
  </si>
  <si>
    <t>Base 33% (Mid-Low EE)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</si>
</sst>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sz val="16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</font>
    <font>
      <i/>
      <sz val="11"/>
      <name val="Calibri"/>
      <family val="2"/>
      <scheme val="minor"/>
    </font>
    <font>
      <sz val="9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EFF9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164" fontId="3" fillId="4" borderId="3" xfId="1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3" fontId="3" fillId="7" borderId="2" xfId="0" applyNumberFormat="1" applyFont="1" applyFill="1" applyBorder="1" applyAlignment="1">
      <alignment horizontal="left" vertical="top" wrapText="1"/>
    </xf>
    <xf numFmtId="3" fontId="3" fillId="7" borderId="4" xfId="0" applyNumberFormat="1" applyFont="1" applyFill="1" applyBorder="1" applyAlignment="1">
      <alignment horizontal="left" vertical="top" wrapText="1"/>
    </xf>
    <xf numFmtId="3" fontId="3" fillId="7" borderId="5" xfId="0" applyNumberFormat="1" applyFont="1" applyFill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4" xfId="0" applyFont="1" applyBorder="1"/>
    <xf numFmtId="3" fontId="3" fillId="0" borderId="7" xfId="0" applyNumberFormat="1" applyFont="1" applyBorder="1" applyAlignment="1">
      <alignment horizontal="left" vertical="top"/>
    </xf>
    <xf numFmtId="3" fontId="3" fillId="0" borderId="3" xfId="0" applyNumberFormat="1" applyFont="1" applyBorder="1" applyAlignment="1">
      <alignment horizontal="left" vertical="top"/>
    </xf>
    <xf numFmtId="3" fontId="3" fillId="0" borderId="6" xfId="0" applyNumberFormat="1" applyFont="1" applyBorder="1" applyAlignment="1">
      <alignment horizontal="left" vertical="top"/>
    </xf>
    <xf numFmtId="164" fontId="4" fillId="8" borderId="4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6" fillId="0" borderId="10" xfId="0" applyFont="1" applyFill="1" applyBorder="1"/>
    <xf numFmtId="0" fontId="7" fillId="0" borderId="11" xfId="0" applyFont="1" applyFill="1" applyBorder="1"/>
    <xf numFmtId="0" fontId="6" fillId="0" borderId="12" xfId="0" applyFont="1" applyFill="1" applyBorder="1"/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14" xfId="0" applyFont="1" applyFill="1" applyBorder="1"/>
    <xf numFmtId="0" fontId="5" fillId="0" borderId="10" xfId="0" applyFont="1" applyFill="1" applyBorder="1"/>
    <xf numFmtId="0" fontId="10" fillId="9" borderId="13" xfId="0" applyFont="1" applyFill="1" applyBorder="1"/>
    <xf numFmtId="0" fontId="8" fillId="0" borderId="12" xfId="0" applyFont="1" applyFill="1" applyBorder="1"/>
    <xf numFmtId="0" fontId="5" fillId="0" borderId="12" xfId="0" applyFont="1" applyFill="1" applyBorder="1"/>
    <xf numFmtId="0" fontId="7" fillId="0" borderId="4" xfId="0" applyFont="1" applyFill="1" applyBorder="1" applyAlignment="1">
      <alignment horizontal="center"/>
    </xf>
    <xf numFmtId="164" fontId="9" fillId="0" borderId="2" xfId="2" applyNumberFormat="1" applyFont="1" applyFill="1" applyBorder="1" applyAlignment="1">
      <alignment horizontal="right"/>
    </xf>
    <xf numFmtId="164" fontId="5" fillId="0" borderId="2" xfId="2" applyNumberFormat="1" applyFont="1" applyFill="1" applyBorder="1" applyAlignment="1">
      <alignment horizontal="right"/>
    </xf>
    <xf numFmtId="164" fontId="6" fillId="0" borderId="4" xfId="2" applyNumberFormat="1" applyFont="1" applyFill="1" applyBorder="1" applyAlignment="1">
      <alignment horizontal="right"/>
    </xf>
    <xf numFmtId="164" fontId="6" fillId="0" borderId="2" xfId="2" applyNumberFormat="1" applyFont="1" applyFill="1" applyBorder="1" applyAlignment="1">
      <alignment horizontal="right"/>
    </xf>
    <xf numFmtId="164" fontId="9" fillId="0" borderId="4" xfId="2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 wrapText="1"/>
    </xf>
    <xf numFmtId="164" fontId="3" fillId="14" borderId="5" xfId="0" applyNumberFormat="1" applyFont="1" applyFill="1" applyBorder="1" applyAlignment="1">
      <alignment horizontal="center" vertical="center"/>
    </xf>
    <xf numFmtId="164" fontId="3" fillId="14" borderId="16" xfId="0" applyNumberFormat="1" applyFont="1" applyFill="1" applyBorder="1" applyAlignment="1">
      <alignment horizontal="center" vertical="center"/>
    </xf>
    <xf numFmtId="164" fontId="3" fillId="14" borderId="2" xfId="1" applyNumberFormat="1" applyFont="1" applyFill="1" applyBorder="1" applyAlignment="1">
      <alignment horizontal="center" vertical="center"/>
    </xf>
    <xf numFmtId="164" fontId="3" fillId="14" borderId="12" xfId="1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top"/>
    </xf>
    <xf numFmtId="3" fontId="3" fillId="6" borderId="4" xfId="0" applyNumberFormat="1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0" fontId="3" fillId="15" borderId="4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/>
    </xf>
    <xf numFmtId="164" fontId="4" fillId="8" borderId="4" xfId="1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3" fillId="0" borderId="5" xfId="0" applyFont="1" applyBorder="1"/>
    <xf numFmtId="0" fontId="3" fillId="0" borderId="1" xfId="0" applyFont="1" applyBorder="1"/>
    <xf numFmtId="0" fontId="3" fillId="0" borderId="2" xfId="0" applyFont="1" applyBorder="1"/>
    <xf numFmtId="0" fontId="12" fillId="10" borderId="3" xfId="0" applyFont="1" applyFill="1" applyBorder="1" applyAlignment="1">
      <alignment horizontal="right"/>
    </xf>
    <xf numFmtId="0" fontId="5" fillId="0" borderId="5" xfId="0" applyFont="1" applyFill="1" applyBorder="1"/>
    <xf numFmtId="164" fontId="9" fillId="17" borderId="2" xfId="2" applyNumberFormat="1" applyFont="1" applyFill="1" applyBorder="1" applyAlignment="1">
      <alignment horizontal="right"/>
    </xf>
    <xf numFmtId="164" fontId="8" fillId="17" borderId="4" xfId="2" applyNumberFormat="1" applyFont="1" applyFill="1" applyBorder="1" applyAlignment="1">
      <alignment horizontal="right"/>
    </xf>
    <xf numFmtId="164" fontId="6" fillId="17" borderId="4" xfId="2" applyNumberFormat="1" applyFont="1" applyFill="1" applyBorder="1" applyAlignment="1">
      <alignment horizontal="right"/>
    </xf>
    <xf numFmtId="164" fontId="8" fillId="17" borderId="2" xfId="2" applyNumberFormat="1" applyFont="1" applyFill="1" applyBorder="1" applyAlignment="1">
      <alignment horizontal="right"/>
    </xf>
    <xf numFmtId="164" fontId="9" fillId="17" borderId="1" xfId="2" applyNumberFormat="1" applyFont="1" applyFill="1" applyBorder="1" applyAlignment="1">
      <alignment horizontal="right"/>
    </xf>
    <xf numFmtId="164" fontId="11" fillId="9" borderId="10" xfId="2" applyNumberFormat="1" applyFont="1" applyFill="1" applyBorder="1" applyAlignment="1">
      <alignment horizontal="right"/>
    </xf>
    <xf numFmtId="164" fontId="5" fillId="17" borderId="2" xfId="2" applyNumberFormat="1" applyFont="1" applyFill="1" applyBorder="1" applyAlignment="1">
      <alignment horizontal="right"/>
    </xf>
    <xf numFmtId="0" fontId="6" fillId="0" borderId="13" xfId="0" applyFont="1" applyFill="1" applyBorder="1"/>
    <xf numFmtId="164" fontId="11" fillId="9" borderId="18" xfId="2" applyNumberFormat="1" applyFont="1" applyFill="1" applyBorder="1" applyAlignment="1">
      <alignment horizontal="right"/>
    </xf>
    <xf numFmtId="164" fontId="11" fillId="9" borderId="11" xfId="2" applyNumberFormat="1" applyFont="1" applyFill="1" applyBorder="1" applyAlignment="1">
      <alignment horizontal="right"/>
    </xf>
    <xf numFmtId="164" fontId="3" fillId="11" borderId="3" xfId="1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164" fontId="11" fillId="9" borderId="2" xfId="2" applyNumberFormat="1" applyFont="1" applyFill="1" applyBorder="1" applyAlignment="1">
      <alignment horizontal="right"/>
    </xf>
    <xf numFmtId="0" fontId="2" fillId="5" borderId="4" xfId="0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center" vertical="center"/>
    </xf>
    <xf numFmtId="164" fontId="3" fillId="17" borderId="2" xfId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13" fillId="18" borderId="3" xfId="1" applyNumberFormat="1" applyFont="1" applyFill="1" applyBorder="1"/>
    <xf numFmtId="164" fontId="14" fillId="8" borderId="10" xfId="1" applyNumberFormat="1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165" fontId="15" fillId="3" borderId="16" xfId="0" applyNumberFormat="1" applyFont="1" applyFill="1" applyBorder="1" applyAlignment="1">
      <alignment horizontal="center" vertical="center"/>
    </xf>
    <xf numFmtId="165" fontId="15" fillId="3" borderId="14" xfId="0" applyNumberFormat="1" applyFont="1" applyFill="1" applyBorder="1" applyAlignment="1">
      <alignment horizontal="center" vertical="center"/>
    </xf>
    <xf numFmtId="164" fontId="3" fillId="17" borderId="12" xfId="1" applyNumberFormat="1" applyFont="1" applyFill="1" applyBorder="1" applyAlignment="1">
      <alignment horizontal="center" vertical="center"/>
    </xf>
    <xf numFmtId="164" fontId="13" fillId="18" borderId="15" xfId="1" applyNumberFormat="1" applyFont="1" applyFill="1" applyBorder="1"/>
    <xf numFmtId="164" fontId="3" fillId="4" borderId="15" xfId="1" applyNumberFormat="1" applyFont="1" applyFill="1" applyBorder="1"/>
    <xf numFmtId="0" fontId="5" fillId="0" borderId="14" xfId="0" applyFont="1" applyFill="1" applyBorder="1"/>
    <xf numFmtId="0" fontId="7" fillId="0" borderId="0" xfId="0" applyFont="1" applyFill="1" applyBorder="1" applyAlignment="1">
      <alignment horizontal="center"/>
    </xf>
    <xf numFmtId="164" fontId="9" fillId="19" borderId="5" xfId="2" applyNumberFormat="1" applyFont="1" applyFill="1" applyBorder="1" applyAlignment="1">
      <alignment horizontal="right"/>
    </xf>
    <xf numFmtId="164" fontId="9" fillId="19" borderId="14" xfId="2" applyNumberFormat="1" applyFont="1" applyFill="1" applyBorder="1" applyAlignment="1">
      <alignment horizontal="right"/>
    </xf>
    <xf numFmtId="164" fontId="9" fillId="19" borderId="1" xfId="2" applyNumberFormat="1" applyFont="1" applyFill="1" applyBorder="1" applyAlignment="1">
      <alignment horizontal="right"/>
    </xf>
    <xf numFmtId="0" fontId="0" fillId="17" borderId="0" xfId="0" applyFill="1"/>
    <xf numFmtId="0" fontId="16" fillId="17" borderId="18" xfId="0" applyFont="1" applyFill="1" applyBorder="1"/>
    <xf numFmtId="0" fontId="16" fillId="17" borderId="11" xfId="0" applyFont="1" applyFill="1" applyBorder="1"/>
    <xf numFmtId="166" fontId="23" fillId="17" borderId="4" xfId="0" applyNumberFormat="1" applyFont="1" applyFill="1" applyBorder="1" applyAlignment="1">
      <alignment horizontal="center" vertical="center" wrapText="1"/>
    </xf>
    <xf numFmtId="0" fontId="16" fillId="17" borderId="0" xfId="0" applyFont="1" applyFill="1"/>
    <xf numFmtId="0" fontId="0" fillId="17" borderId="0" xfId="0" applyFill="1" applyAlignment="1">
      <alignment horizontal="left" indent="2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3" fontId="20" fillId="7" borderId="18" xfId="0" applyNumberFormat="1" applyFont="1" applyFill="1" applyBorder="1" applyAlignment="1">
      <alignment horizontal="center" vertical="center" wrapText="1"/>
    </xf>
    <xf numFmtId="3" fontId="20" fillId="7" borderId="11" xfId="0" applyNumberFormat="1" applyFont="1" applyFill="1" applyBorder="1" applyAlignment="1">
      <alignment horizontal="center" vertical="center" wrapText="1"/>
    </xf>
    <xf numFmtId="3" fontId="20" fillId="7" borderId="10" xfId="0" applyNumberFormat="1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1" fillId="19" borderId="18" xfId="0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 wrapText="1"/>
    </xf>
  </cellXfs>
  <cellStyles count="3">
    <cellStyle name="Comma" xfId="1" builtinId="3"/>
    <cellStyle name="Comma 100" xfId="2"/>
    <cellStyle name="Normal" xfId="0" builtinId="0"/>
  </cellStyles>
  <dxfs count="24">
    <dxf>
      <font>
        <color rgb="FFA6A6A6"/>
      </font>
    </dxf>
    <dxf>
      <font>
        <b val="0"/>
        <i val="0"/>
        <color rgb="FFA6A6A6"/>
      </font>
    </dxf>
    <dxf>
      <font>
        <color rgb="FFA6A6A6"/>
      </font>
    </dxf>
    <dxf>
      <font>
        <b val="0"/>
        <i val="0"/>
        <color rgb="FFA6A6A6"/>
      </font>
    </dxf>
    <dxf>
      <font>
        <color rgb="FFA6A6A6"/>
      </font>
    </dxf>
    <dxf>
      <font>
        <b val="0"/>
        <i val="0"/>
        <color rgb="FFA6A6A6"/>
      </font>
    </dxf>
    <dxf>
      <font>
        <color rgb="FFA6A6A6"/>
      </font>
    </dxf>
    <dxf>
      <font>
        <b val="0"/>
        <i val="0"/>
        <color rgb="FFA6A6A6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</dxfs>
  <tableStyles count="0" defaultTableStyle="TableStyleMedium2" defaultPivotStyle="PivotStyleLight16"/>
  <colors>
    <mruColors>
      <color rgb="FFE7EFF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d1\AppData\Local\Microsoft\Windows\Temporary%20Internet%20Files\Content.Outlook\8JAO7EK2\RPSCalculator_2007_v4_11-29-12_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d1\AppData\Local\Microsoft\Windows\Temporary%20Internet%20Files\Content.Outlook\8JAO7EK2\RPSCalculator_2007_v4_12-10-12_TPP_12600MW_existing_movingLD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a - Cover"/>
      <sheetName val="a - Control Panel"/>
      <sheetName val="z - Results"/>
      <sheetName val="r - SupplyCurve_byProject"/>
      <sheetName val="u - SupplyCurve_byBundle"/>
      <sheetName val="v - SelectedAllResources"/>
      <sheetName val="w - SelectedCommProj"/>
      <sheetName val="x - SelectedDiscCore"/>
      <sheetName val="y - Selected_byYear"/>
      <sheetName val="y - DeliveredAndNQC_byYear"/>
      <sheetName val="s - BundleBuildup_NoTx"/>
      <sheetName val="p - BundleBuildup_TxLines"/>
      <sheetName val="q - SupplySortCalcs"/>
      <sheetName val="t - BundleSupplySortCalcs"/>
      <sheetName val="m - ProjRanks_non-CA_Use"/>
      <sheetName val="n - ProjRanks_ExistingTx"/>
      <sheetName val="o - ProjRanks_NewTx"/>
      <sheetName val="k - CommProjRanks"/>
      <sheetName val="l - GenericProjRanks"/>
      <sheetName val="i - CommProjData"/>
      <sheetName val="j - GenericProjData"/>
      <sheetName val="a - ProForma"/>
      <sheetName val="a - ProFormaCalc"/>
      <sheetName val="a - ProFormaCalcPV"/>
      <sheetName val="d - GeneralInputs"/>
      <sheetName val="c - FinancingInputs"/>
      <sheetName val="ff - CA_RPSNetShortCalc"/>
      <sheetName val="f - RPSNetShortCalc"/>
      <sheetName val="e - LoadsAndResources"/>
      <sheetName val="h - EnviroScores"/>
      <sheetName val="g - TxInputs"/>
      <sheetName val="zz - Cost Impacts"/>
      <sheetName val="b - 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L1">
            <v>24</v>
          </cell>
        </row>
        <row r="2">
          <cell r="AZ2" t="str">
            <v>Selected RECs</v>
          </cell>
          <cell r="BI2" t="str">
            <v>Total REC Cost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a - Cover"/>
      <sheetName val="a - Control Panel"/>
      <sheetName val="z - Results"/>
      <sheetName val="r - SupplyCurve_byProject"/>
      <sheetName val="u - SupplyCurve_byBundle"/>
      <sheetName val="v - SelectedAllResources"/>
      <sheetName val="w - SelectedCommProj"/>
      <sheetName val="x - SelectedDiscCore"/>
      <sheetName val="y - Selected_byYear"/>
      <sheetName val="y - DeliveredAndNQC_byYear"/>
      <sheetName val="s - BundleBuildup_NoTx"/>
      <sheetName val="p - BundleBuildup_TxLines"/>
      <sheetName val="q - SupplySortCalcs"/>
      <sheetName val="t - BundleSupplySortCalcs"/>
      <sheetName val="m - ProjRanks_non-CA_Use"/>
      <sheetName val="n - ProjRanks_ExistingTx"/>
      <sheetName val="o - ProjRanks_NewTx"/>
      <sheetName val="k - CommProjRanks"/>
      <sheetName val="l - GenericProjRanks"/>
      <sheetName val="i - CommProjData"/>
      <sheetName val="j - GenericProjData"/>
      <sheetName val="a - ProForma"/>
      <sheetName val="a - ProFormaCalc"/>
      <sheetName val="a - ProFormaCalcPV"/>
      <sheetName val="d - GeneralInputs"/>
      <sheetName val="c - FinancingInputs"/>
      <sheetName val="ff - CA_RPSNetShortCalc"/>
      <sheetName val="f - RPSNetShortCalc"/>
      <sheetName val="e - LoadsAndResources"/>
      <sheetName val="h - EnviroScores"/>
      <sheetName val="g - TxInputs"/>
      <sheetName val="zz - Cost Impacts"/>
      <sheetName val="b - 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L1">
            <v>25</v>
          </cell>
        </row>
        <row r="2">
          <cell r="J2" t="str">
            <v>Origin Zone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tabSelected="1" zoomScale="60" zoomScaleNormal="60" workbookViewId="0">
      <selection activeCell="B2" sqref="B2:F23"/>
    </sheetView>
  </sheetViews>
  <sheetFormatPr defaultRowHeight="15" x14ac:dyDescent="0.25"/>
  <cols>
    <col min="1" max="1" width="4.140625" customWidth="1"/>
    <col min="2" max="2" width="75.42578125" bestFit="1" customWidth="1"/>
    <col min="3" max="4" width="32" customWidth="1"/>
    <col min="5" max="5" width="32" style="62" customWidth="1"/>
    <col min="6" max="6" width="32" customWidth="1"/>
  </cols>
  <sheetData>
    <row r="1" spans="2:6" ht="15.75" thickBot="1" x14ac:dyDescent="0.3"/>
    <row r="2" spans="2:6" ht="29.25" customHeight="1" thickBot="1" x14ac:dyDescent="0.3">
      <c r="B2" s="109" t="inlineStr">
        <is>
          <t>Technology Breakout (MW)</t>
        </is>
      </c>
      <c r="C2" s="110"/>
      <c r="D2" s="110"/>
      <c r="E2" s="110"/>
      <c r="F2" s="111"/>
    </row>
    <row r="3" spans="2:6" ht="21.75" thickBot="1" x14ac:dyDescent="0.4">
      <c r="B3" s="59" t="inlineStr">
        <is>
          <t>Total Out-of-State Renewable Generation</t>
        </is>
      </c>
      <c r="C3" s="60">
        <v>10639.180730033335</v>
      </c>
      <c r="D3" s="60">
        <v>10639.180730033335</v>
      </c>
      <c r="E3" s="60">
        <v>10639.180730033335</v>
      </c>
      <c r="F3" s="60">
        <v>10639.180730033335</v>
      </c>
    </row>
    <row r="4" spans="2:6" ht="38.25" customHeight="1" thickBot="1" x14ac:dyDescent="0.3">
      <c r="B4" s="57" t="inlineStr">
        <is>
          <t>Scenario / Ranking Score Weighting</t>
        </is>
      </c>
      <c r="C4" s="44" t="inlineStr">
        <is>
          <t>Commercial Interest</t>
        </is>
      </c>
      <c r="D4" s="44" t="inlineStr">
        <is>
          <t>Commercial Interest</t>
        </is>
      </c>
      <c r="E4" s="44" t="inlineStr">
        <is>
          <t>Commercial Interest</t>
        </is>
      </c>
      <c r="F4" s="44" t="inlineStr">
        <is>
          <t>Commercial Interest</t>
        </is>
      </c>
    </row>
    <row r="5" spans="2:6" ht="53.25" customHeight="1" thickBot="1" x14ac:dyDescent="0.3">
      <c r="B5" s="3" t="inlineStr">
        <is>
          <t>Scenario Name</t>
        </is>
      </c>
      <c r="C5" s="54" t="inlineStr">
        <is>
          <t>Base 33% (Mid-Mid EE) 2024</t>
        </is>
      </c>
      <c r="D5" s="54" t="inlineStr">
        <is>
          <t>Base 33% (Mid-Low EE) 2024</t>
        </is>
      </c>
      <c r="E5" s="54" t="inlineStr">
        <is>
          <t>33% Comm'l High Load 2024</t>
        </is>
      </c>
      <c r="F5" s="55" t="inlineStr">
        <is>
          <t>High DG + ("Mid-Mid EE") 2030 (40%)</t>
        </is>
      </c>
    </row>
    <row r="6" spans="2:6" x14ac:dyDescent="0.25">
      <c r="B6" s="19" t="inlineStr">
        <is>
          <t xml:space="preserve">Statewide Retail Sales - Dec 2013 IEPR </t>
        </is>
      </c>
      <c r="C6" s="45">
        <v>300516</v>
      </c>
      <c r="D6" s="46">
        <v>300516</v>
      </c>
      <c r="E6" s="46">
        <v>317781</v>
      </c>
      <c r="F6" s="45">
        <v>306344.6660432184</v>
      </c>
    </row>
    <row r="7" spans="2:6" ht="15.75" thickBot="1" x14ac:dyDescent="0.3">
      <c r="B7" s="20" t="inlineStr">
        <is>
          <t>Net Short (GWh)</t>
        </is>
      </c>
      <c r="C7" s="47">
        <v>29813.461636854365</v>
      </c>
      <c r="D7" s="48">
        <v>32549.491636854364</v>
      </c>
      <c r="E7" s="47">
        <v>35510.911636854362</v>
      </c>
      <c r="F7" s="47">
        <v>50388.128645737088</v>
      </c>
    </row>
    <row r="8" spans="2:6" ht="15.75" thickBot="1" x14ac:dyDescent="0.3">
      <c r="B8" s="4"/>
      <c r="C8" s="21" t="inlineStr">
        <is>
          <t>Portfolio Totals (MW)</t>
        </is>
      </c>
      <c r="D8" s="17" t="inlineStr">
        <is>
          <t>Portfolio Totals (MW)</t>
        </is>
      </c>
      <c r="E8" s="17" t="inlineStr">
        <is>
          <t>Portfolio Totals (MW)</t>
        </is>
      </c>
      <c r="F8" s="17" t="inlineStr">
        <is>
          <t>Portfolio Totals (MW)</t>
        </is>
      </c>
    </row>
    <row r="9" spans="2:6" x14ac:dyDescent="0.25">
      <c r="B9" s="13" t="inlineStr">
        <is>
          <t>Discounted Core</t>
        </is>
      </c>
      <c r="C9" s="8">
        <v>9103.4824622856286</v>
      </c>
      <c r="D9" s="8">
        <v>9173.1790778156465</v>
      </c>
      <c r="E9" s="8">
        <v>9208.0793159258064</v>
      </c>
      <c r="F9" s="8">
        <v>14614.423276692811</v>
      </c>
    </row>
    <row r="10" spans="2:6" x14ac:dyDescent="0.25">
      <c r="B10" s="14" t="inlineStr">
        <is>
          <t>Commercial Non-Core</t>
        </is>
      </c>
      <c r="C10" s="9">
        <v>0</v>
      </c>
      <c r="D10" s="9">
        <v>0</v>
      </c>
      <c r="E10" s="9">
        <v>0</v>
      </c>
      <c r="F10" s="9">
        <v>0</v>
      </c>
    </row>
    <row r="11" spans="2:6" ht="15.75" thickBot="1" x14ac:dyDescent="0.3">
      <c r="B11" s="15" t="inlineStr">
        <is>
          <t>Generic</t>
        </is>
      </c>
      <c r="C11" s="10">
        <v>2430.1369329611352</v>
      </c>
      <c r="D11" s="10">
        <v>3538.4112841356109</v>
      </c>
      <c r="E11" s="10">
        <v>4653.813062313433</v>
      </c>
      <c r="F11" s="10">
        <v>6469.0170290084898</v>
      </c>
    </row>
    <row r="12" spans="2:6" ht="15.75" thickBot="1" x14ac:dyDescent="0.3">
      <c r="B12" s="49" t="inlineStr">
        <is>
          <t>Total</t>
        </is>
      </c>
      <c r="C12" s="50">
        <f>SUM(C9:C11)</f>
        <v>11533.619395246764</v>
      </c>
      <c r="D12" s="50">
        <f>SUM(D9:D11)</f>
        <v>12711.590361951257</v>
      </c>
      <c r="E12" s="50">
        <f>SUM(E9:E11)</f>
        <v>13861.892378239239</v>
      </c>
      <c r="F12" s="51">
        <f t="shared" ref="F12" si="0">SUM(F9:F11)</f>
        <v>21083.440305701301</v>
      </c>
    </row>
    <row r="13" spans="2:6" ht="18" customHeight="1" thickBot="1" x14ac:dyDescent="0.3">
      <c r="B13" s="5" t="inlineStr">
        <is>
          <t>Biogas</t>
        </is>
      </c>
      <c r="C13" s="79">
        <v>20.099999999999898</v>
      </c>
      <c r="D13" s="79">
        <v>20.099999999999898</v>
      </c>
      <c r="E13" s="79">
        <v>23.099999999999888</v>
      </c>
      <c r="F13" s="79">
        <v>23.099999999999888</v>
      </c>
    </row>
    <row r="14" spans="2:6" ht="18" customHeight="1" thickBot="1" x14ac:dyDescent="0.3">
      <c r="B14" s="6" t="inlineStr">
        <is>
          <t>Biomass</t>
        </is>
      </c>
      <c r="C14" s="79">
        <v>103.00000000000001</v>
      </c>
      <c r="D14" s="79">
        <v>103.00000000000001</v>
      </c>
      <c r="E14" s="79">
        <v>103.00000000000001</v>
      </c>
      <c r="F14" s="79">
        <v>102.99999999999989</v>
      </c>
    </row>
    <row r="15" spans="2:6" ht="18" customHeight="1" thickBot="1" x14ac:dyDescent="0.3">
      <c r="B15" s="6" t="inlineStr">
        <is>
          <t>Geothermal</t>
        </is>
      </c>
      <c r="C15" s="79">
        <v>492.99999999999989</v>
      </c>
      <c r="D15" s="79">
        <v>492.99999999999989</v>
      </c>
      <c r="E15" s="79">
        <v>492.99999999999989</v>
      </c>
      <c r="F15" s="79">
        <v>493.00000000000017</v>
      </c>
    </row>
    <row r="16" spans="2:6" ht="18" customHeight="1" thickBot="1" x14ac:dyDescent="0.3">
      <c r="B16" s="6" t="inlineStr">
        <is>
          <t>Hydro</t>
        </is>
      </c>
      <c r="C16" s="79">
        <v>0</v>
      </c>
      <c r="D16" s="79">
        <v>0</v>
      </c>
      <c r="E16" s="79">
        <v>0</v>
      </c>
      <c r="F16" s="79">
        <v>0</v>
      </c>
    </row>
    <row r="17" spans="2:6" ht="18" customHeight="1" thickBot="1" x14ac:dyDescent="0.3">
      <c r="B17" s="6" t="inlineStr">
        <is>
          <t>Large Scale Solar PV</t>
        </is>
      </c>
      <c r="C17" s="79">
        <v>6280.7763489667977</v>
      </c>
      <c r="D17" s="79">
        <v>7379.2342754187366</v>
      </c>
      <c r="E17" s="79">
        <v>7887.1999999999989</v>
      </c>
      <c r="F17" s="79">
        <v>9401.7712392274116</v>
      </c>
    </row>
    <row r="18" spans="2:6" ht="18" customHeight="1" thickBot="1" x14ac:dyDescent="0.3">
      <c r="B18" s="6" t="inlineStr">
        <is>
          <t>Small Solar PV</t>
        </is>
      </c>
      <c r="C18" s="79">
        <v>2065.7798999201455</v>
      </c>
      <c r="D18" s="79">
        <v>2075.5963246426832</v>
      </c>
      <c r="E18" s="79">
        <v>2113.5893159258057</v>
      </c>
      <c r="F18" s="79">
        <v>7635.9332766928055</v>
      </c>
    </row>
    <row r="19" spans="2:6" ht="18" customHeight="1" thickBot="1" x14ac:dyDescent="0.3">
      <c r="B19" s="6" t="inlineStr">
        <is>
          <t>Solar Thermal</t>
        </is>
      </c>
      <c r="C19" s="79">
        <v>1247.9631463598221</v>
      </c>
      <c r="D19" s="79">
        <v>1317.6597618898379</v>
      </c>
      <c r="E19" s="79">
        <v>1349.5599999999986</v>
      </c>
      <c r="F19" s="79">
        <v>1349.5599999999986</v>
      </c>
    </row>
    <row r="20" spans="2:6" ht="18" customHeight="1" thickBot="1" x14ac:dyDescent="0.3">
      <c r="B20" s="7" t="inlineStr">
        <is>
          <t>Wind</t>
        </is>
      </c>
      <c r="C20" s="79">
        <v>1323.0000000000005</v>
      </c>
      <c r="D20" s="79">
        <v>1323.0000000000005</v>
      </c>
      <c r="E20" s="79">
        <v>1892.4430623134372</v>
      </c>
      <c r="F20" s="79">
        <v>2077.0757897810877</v>
      </c>
    </row>
    <row r="21" spans="2:6" ht="15.75" thickBot="1" x14ac:dyDescent="0.3">
      <c r="B21" s="49" t="inlineStr">
        <is>
          <t>Total</t>
        </is>
      </c>
      <c r="C21" s="52">
        <f>SUM(C13:C20)</f>
        <v>11533.619395246764</v>
      </c>
      <c r="D21" s="52">
        <f>SUM(D13:D20)</f>
        <v>12711.590361951257</v>
      </c>
      <c r="E21" s="80">
        <f>SUM(E13:E20)</f>
        <v>13861.892378239239</v>
      </c>
      <c r="F21" s="53">
        <f t="shared" ref="F21" si="1">SUM(F13:F20)</f>
        <v>21083.440305701301</v>
      </c>
    </row>
    <row r="22" spans="2:6" ht="15.75" thickBot="1" x14ac:dyDescent="0.3">
      <c r="B22" s="107" t="inlineStr">
        <is>
          <t>New Transmission Segments</t>
        </is>
      </c>
      <c r="C22" s="82" t="inlineStr">
        <is>
          <t>Kramer - 1</t>
        </is>
      </c>
      <c r="D22" s="82" t="inlineStr">
        <is>
          <t>Kramer - 1</t>
        </is>
      </c>
      <c r="E22" s="82" t="inlineStr">
        <is>
          <t>Kramer - 1</t>
        </is>
      </c>
      <c r="F22" s="82" t="inlineStr">
        <is>
          <t>Kramer - 1</t>
        </is>
      </c>
    </row>
    <row r="23" spans="2:6" ht="15.75" thickBot="1" x14ac:dyDescent="0.3">
      <c r="B23" s="108"/>
      <c r="C23" s="82" t="inlineStr">
        <is>
          <t>Riverside East - 1</t>
        </is>
      </c>
      <c r="D23" s="82" t="inlineStr">
        <is>
          <t>Riverside East - 1</t>
        </is>
      </c>
      <c r="E23" s="82" t="inlineStr">
        <is>
          <t>Riverside East - 1</t>
        </is>
      </c>
      <c r="F23" s="82" t="inlineStr">
        <is>
          <t>Riverside East - 1</t>
        </is>
      </c>
    </row>
  </sheetData>
  <mergeCells count="2">
    <mergeCell ref="B22:B23"/>
    <mergeCell ref="B2:F2"/>
  </mergeCells>
  <conditionalFormatting sqref="E13:E20">
    <cfRule type="cellIs" dxfId="23" priority="7" stopIfTrue="1" operator="equal">
      <formula>0</formula>
    </cfRule>
    <cfRule type="containsText" dxfId="22" priority="8" operator="containsText" text="n/a">
      <formula>NOT(ISERROR(SEARCH("n/a",E13)))</formula>
    </cfRule>
  </conditionalFormatting>
  <conditionalFormatting sqref="C13:C20">
    <cfRule type="cellIs" dxfId="21" priority="5" stopIfTrue="1" operator="equal">
      <formula>0</formula>
    </cfRule>
    <cfRule type="containsText" dxfId="20" priority="6" operator="containsText" text="n/a">
      <formula>NOT(ISERROR(SEARCH("n/a",C13)))</formula>
    </cfRule>
  </conditionalFormatting>
  <conditionalFormatting sqref="D13:D20">
    <cfRule type="cellIs" dxfId="19" priority="3" stopIfTrue="1" operator="equal">
      <formula>0</formula>
    </cfRule>
    <cfRule type="containsText" dxfId="18" priority="4" operator="containsText" text="n/a">
      <formula>NOT(ISERROR(SEARCH("n/a",D13)))</formula>
    </cfRule>
  </conditionalFormatting>
  <conditionalFormatting sqref="F13:F20">
    <cfRule type="cellIs" dxfId="17" priority="1" stopIfTrue="1" operator="equal">
      <formula>0</formula>
    </cfRule>
    <cfRule type="containsText" dxfId="16" priority="2" operator="containsText" text="n/a">
      <formula>NOT(ISERROR(SEARCH("n/a",F13)))</formula>
    </cfRule>
  </conditionalFormatting>
  <pageMargins left="0.7" right="0.7" top="0.75" bottom="0.75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2"/>
  <sheetViews>
    <sheetView topLeftCell="B27" zoomScale="60" zoomScaleNormal="60" workbookViewId="0">
      <selection activeCell="C56" sqref="C56:G72"/>
    </sheetView>
  </sheetViews>
  <sheetFormatPr defaultRowHeight="15" x14ac:dyDescent="0.25"/>
  <cols>
    <col min="2" max="2" width="2.5703125" customWidth="1"/>
    <col min="3" max="3" width="55.85546875" style="11" bestFit="1" customWidth="1"/>
    <col min="4" max="4" width="38" style="11" bestFit="1" customWidth="1"/>
    <col min="5" max="5" width="38.28515625" style="11" bestFit="1" customWidth="1"/>
    <col min="6" max="6" width="37.28515625" style="61" customWidth="1"/>
    <col min="7" max="7" width="37.42578125" customWidth="1"/>
  </cols>
  <sheetData>
    <row r="1" spans="3:7" ht="15.75" thickBot="1" x14ac:dyDescent="0.3"/>
    <row r="2" spans="3:7" ht="32.25" customHeight="1" thickBot="1" x14ac:dyDescent="0.3">
      <c r="C2" s="112" t="inlineStr">
        <is>
          <t>CREZ Breakout (MW)</t>
        </is>
      </c>
      <c r="D2" s="113"/>
      <c r="E2" s="113"/>
      <c r="F2" s="113"/>
      <c r="G2" s="114"/>
    </row>
    <row r="3" spans="3:7" ht="32.25" customHeight="1" thickBot="1" x14ac:dyDescent="0.3">
      <c r="C3" s="58" t="inlineStr">
        <is>
          <t>Total Out-of-State Renewable Generation</t>
        </is>
      </c>
      <c r="D3" s="16">
        <f>'MW_Summary_Tech&amp;Transmission'!C3</f>
        <v>10639.180730033335</v>
      </c>
      <c r="E3" s="16">
        <f>'MW_Summary_Tech&amp;Transmission'!D3</f>
        <v>10639.180730033335</v>
      </c>
      <c r="F3" s="88">
        <f>'MW_Summary_Tech&amp;Transmission'!E3</f>
        <v>10639.180730033335</v>
      </c>
      <c r="G3" s="16">
        <f>'MW_Summary_Tech&amp;Transmission'!F3</f>
        <v>10639.180730033335</v>
      </c>
    </row>
    <row r="4" spans="3:7" ht="15" hidden="1" customHeight="1" x14ac:dyDescent="0.25">
      <c r="C4" s="57" t="inlineStr">
        <is>
          <t>Scenario / Ranking Score Weighting</t>
        </is>
      </c>
      <c r="D4" s="44" t="inlineStr">
        <is>
          <t>Commercial Interest</t>
        </is>
      </c>
      <c r="E4" s="44" t="inlineStr">
        <is>
          <t>Commercial Interest</t>
        </is>
      </c>
      <c r="F4" s="89" t="inlineStr">
        <is>
          <t>Commercial Interest</t>
        </is>
      </c>
      <c r="G4" s="44" t="inlineStr">
        <is>
          <t>Commercial Interest</t>
        </is>
      </c>
    </row>
    <row r="5" spans="3:7" ht="15" hidden="1" customHeight="1" x14ac:dyDescent="0.25">
      <c r="C5" s="12" t="inlineStr">
        <is>
          <t>Scenario Name</t>
        </is>
      </c>
      <c r="D5" s="54" t="str">
        <f>'MW_Summary_Tech&amp;Transmission'!C5</f>
        <v>Base 33% (Mid-Mid EE) 2024</v>
      </c>
      <c r="E5" s="54" t="str">
        <f>'MW_Summary_Tech&amp;Transmission'!D5</f>
        <v>Base 33% (Mid-Low EE) 2024</v>
      </c>
      <c r="F5" s="90" t="str">
        <f>'MW_Summary_Tech&amp;Transmission'!E5</f>
        <v>33% Comm'l High Load 2024</v>
      </c>
      <c r="G5" s="56" t="str">
        <f>'MW_Summary_Tech&amp;Transmission'!F5</f>
        <v>High DG + ("Mid-Mid EE") 2030 (40%)</v>
      </c>
    </row>
    <row r="6" spans="3:7" ht="15" hidden="1" customHeight="1" x14ac:dyDescent="0.25">
      <c r="C6" s="64" t="inlineStr">
        <is>
          <t>Load</t>
        </is>
      </c>
      <c r="D6" s="22"/>
      <c r="E6" s="22"/>
      <c r="F6" s="91"/>
      <c r="G6" s="22"/>
    </row>
    <row r="7" spans="3:7" ht="15" hidden="1" customHeight="1" x14ac:dyDescent="0.25">
      <c r="C7" s="65" t="inlineStr">
        <is>
          <t>Inc EE</t>
        </is>
      </c>
      <c r="D7" s="23"/>
      <c r="E7" s="23"/>
      <c r="F7" s="92"/>
      <c r="G7" s="23"/>
    </row>
    <row r="8" spans="3:7" ht="15" customHeight="1" thickBot="1" x14ac:dyDescent="0.3">
      <c r="C8" s="66" t="inlineStr">
        <is>
          <t>Net Short (GWh)</t>
        </is>
      </c>
      <c r="D8" s="84">
        <f>'MW_Summary_Tech&amp;Transmission'!C7</f>
        <v>29813.461636854365</v>
      </c>
      <c r="E8" s="84">
        <f>'MW_Summary_Tech&amp;Transmission'!D7</f>
        <v>32549.491636854364</v>
      </c>
      <c r="F8" s="93">
        <f>'MW_Summary_Tech&amp;Transmission'!E7</f>
        <v>35510.911636854362</v>
      </c>
      <c r="G8" s="84">
        <f>'MW_Summary_Tech&amp;Transmission'!F7</f>
        <v>50388.128645737088</v>
      </c>
    </row>
    <row r="9" spans="3:7" ht="41.25" customHeight="1" thickBot="1" x14ac:dyDescent="0.3">
      <c r="C9" s="3" t="inlineStr">
        <is>
          <t>Scenario Name</t>
        </is>
      </c>
      <c r="D9" s="54" t="inlineStr">
        <is>
          <t>Base 33% (Mid-Mid EE) 2024</t>
        </is>
      </c>
      <c r="E9" s="54" t="inlineStr">
        <is>
          <t>Base 33% (Mid-Low EE) 2024</t>
        </is>
      </c>
      <c r="F9" s="54" t="inlineStr">
        <is>
          <t>33% Comm'l High Load 2024</t>
        </is>
      </c>
      <c r="G9" s="55" t="inlineStr">
        <is>
          <t>High DG + ("Mid-Mid EE") 2030 (40%)</t>
        </is>
      </c>
    </row>
    <row r="10" spans="3:7" ht="15" customHeight="1" thickBot="1" x14ac:dyDescent="0.3">
      <c r="C10" s="2"/>
      <c r="D10" s="17" t="inlineStr">
        <is>
          <t>Portfolio Totals (MW)</t>
        </is>
      </c>
      <c r="E10" s="85" t="inlineStr">
        <is>
          <t>Portfolio Totals (MW)</t>
        </is>
      </c>
      <c r="F10" s="85" t="inlineStr">
        <is>
          <t>Portfolio Totals (MW)</t>
        </is>
      </c>
      <c r="G10" s="17" t="inlineStr">
        <is>
          <t>Portfolio Totals (MW)</t>
        </is>
      </c>
    </row>
    <row r="11" spans="3:7" ht="15.75" customHeight="1" thickBot="1" x14ac:dyDescent="0.3">
      <c r="C11" s="13" t="inlineStr">
        <is>
          <t>Discounted Core</t>
        </is>
      </c>
      <c r="D11" s="8">
        <f>'MW_Summary_Tech&amp;Transmission'!C9</f>
        <v>9103.4824622856286</v>
      </c>
      <c r="E11" s="43">
        <f>'MW_Summary_Tech&amp;Transmission'!D9</f>
        <v>9173.1790778156465</v>
      </c>
      <c r="F11" s="43">
        <f>'MW_Summary_Tech&amp;Transmission'!E9</f>
        <v>9208.0793159258064</v>
      </c>
      <c r="G11" s="8">
        <f>'MW_Summary_Tech&amp;Transmission'!F9</f>
        <v>14614.423276692811</v>
      </c>
    </row>
    <row r="12" spans="3:7" ht="15.75" customHeight="1" thickBot="1" x14ac:dyDescent="0.3">
      <c r="C12" s="14" t="inlineStr">
        <is>
          <t>Commercial Non-Core</t>
        </is>
      </c>
      <c r="D12" s="8">
        <f>'MW_Summary_Tech&amp;Transmission'!C10</f>
        <v>0</v>
      </c>
      <c r="E12" s="43">
        <f>'MW_Summary_Tech&amp;Transmission'!D10</f>
        <v>0</v>
      </c>
      <c r="F12" s="43">
        <f>'MW_Summary_Tech&amp;Transmission'!E10</f>
        <v>0</v>
      </c>
      <c r="G12" s="8">
        <f>'MW_Summary_Tech&amp;Transmission'!F10</f>
        <v>0</v>
      </c>
    </row>
    <row r="13" spans="3:7" ht="15" customHeight="1" thickBot="1" x14ac:dyDescent="0.3">
      <c r="C13" s="15" t="inlineStr">
        <is>
          <t>Generic</t>
        </is>
      </c>
      <c r="D13" s="8">
        <f>'MW_Summary_Tech&amp;Transmission'!C11</f>
        <v>2430.1369329611352</v>
      </c>
      <c r="E13" s="43">
        <f>'MW_Summary_Tech&amp;Transmission'!D11</f>
        <v>3538.4112841356109</v>
      </c>
      <c r="F13" s="43">
        <f>'MW_Summary_Tech&amp;Transmission'!E11</f>
        <v>4653.813062313433</v>
      </c>
      <c r="G13" s="8">
        <f>'MW_Summary_Tech&amp;Transmission'!F11</f>
        <v>6469.0170290084898</v>
      </c>
    </row>
    <row r="14" spans="3:7" ht="15" customHeight="1" thickBot="1" x14ac:dyDescent="0.3">
      <c r="C14" s="49" t="inlineStr">
        <is>
          <t>Total</t>
        </is>
      </c>
      <c r="D14" s="50">
        <f>SUM(D11:D13)</f>
        <v>11533.619395246764</v>
      </c>
      <c r="E14" s="51">
        <f t="shared" ref="E14" si="0">SUM(E11:E13)</f>
        <v>12711.590361951257</v>
      </c>
      <c r="F14" s="51">
        <f>'MW_Summary_Tech&amp;Transmission'!E12</f>
        <v>13861.892378239239</v>
      </c>
      <c r="G14" s="50">
        <f t="shared" ref="G14" si="1">SUM(G11:G13)</f>
        <v>21083.440305701301</v>
      </c>
    </row>
    <row r="15" spans="3:7" ht="15" customHeight="1" thickBot="1" x14ac:dyDescent="0.3">
      <c r="C15" s="18" t="inlineStr">
        <is>
          <t xml:space="preserve">CREZ </t>
        </is>
      </c>
      <c r="D15" s="18" t="inlineStr">
        <is>
          <t>MW</t>
        </is>
      </c>
      <c r="E15" s="86" t="inlineStr">
        <is>
          <t>MW</t>
        </is>
      </c>
      <c r="F15" s="86" t="inlineStr">
        <is>
          <t>MW</t>
        </is>
      </c>
      <c r="G15" s="18" t="inlineStr">
        <is>
          <t>MW</t>
        </is>
      </c>
    </row>
    <row r="16" spans="3:7" ht="15" customHeight="1" x14ac:dyDescent="0.25">
      <c r="C16" s="67" t="inlineStr">
        <is>
          <t>Alberta</t>
        </is>
      </c>
      <c r="D16" s="87">
        <v>300.00000000000051</v>
      </c>
      <c r="E16" s="94">
        <v>300.00000000000051</v>
      </c>
      <c r="F16" s="95">
        <v>300.00000000000051</v>
      </c>
      <c r="G16" s="1">
        <v>300.00000000000051</v>
      </c>
    </row>
    <row r="17" spans="3:7" ht="15" customHeight="1" x14ac:dyDescent="0.25">
      <c r="C17" s="67" t="inlineStr">
        <is>
          <t>Arizona</t>
        </is>
      </c>
      <c r="D17" s="87">
        <v>400</v>
      </c>
      <c r="E17" s="94">
        <v>400</v>
      </c>
      <c r="F17" s="95">
        <v>400</v>
      </c>
      <c r="G17" s="1">
        <v>399.99999999999966</v>
      </c>
    </row>
    <row r="18" spans="3:7" ht="15" customHeight="1" x14ac:dyDescent="0.25">
      <c r="C18" s="67" t="inlineStr">
        <is>
          <t>Baja</t>
        </is>
      </c>
      <c r="D18" s="87">
        <v>100.00000000000028</v>
      </c>
      <c r="E18" s="94">
        <v>100.00000000000028</v>
      </c>
      <c r="F18" s="95">
        <v>100.00000000000028</v>
      </c>
      <c r="G18" s="1">
        <v>100.00000000000028</v>
      </c>
    </row>
    <row r="19" spans="3:7" ht="15" customHeight="1" x14ac:dyDescent="0.25">
      <c r="C19" s="67" t="inlineStr">
        <is>
          <t>Barstow</t>
        </is>
      </c>
      <c r="D19" s="87">
        <v>0</v>
      </c>
      <c r="E19" s="94">
        <v>0</v>
      </c>
      <c r="F19" s="95">
        <v>0</v>
      </c>
      <c r="G19" s="1">
        <v>0</v>
      </c>
    </row>
    <row r="20" spans="3:7" ht="15" customHeight="1" x14ac:dyDescent="0.25">
      <c r="C20" s="67" t="inlineStr">
        <is>
          <t>British Columbia</t>
        </is>
      </c>
      <c r="D20" s="87">
        <v>0</v>
      </c>
      <c r="E20" s="94">
        <v>0</v>
      </c>
      <c r="F20" s="95">
        <v>0</v>
      </c>
      <c r="G20" s="1">
        <v>0</v>
      </c>
    </row>
    <row r="21" spans="3:7" ht="15" customHeight="1" x14ac:dyDescent="0.25">
      <c r="C21" s="67" t="inlineStr">
        <is>
          <t>Carrizo North</t>
        </is>
      </c>
      <c r="D21" s="87">
        <v>0</v>
      </c>
      <c r="E21" s="94">
        <v>0</v>
      </c>
      <c r="F21" s="95">
        <v>0</v>
      </c>
      <c r="G21" s="1">
        <v>0</v>
      </c>
    </row>
    <row r="22" spans="3:7" ht="15" customHeight="1" x14ac:dyDescent="0.25">
      <c r="C22" s="67" t="inlineStr">
        <is>
          <t>Carrizo South</t>
        </is>
      </c>
      <c r="D22" s="87">
        <v>900</v>
      </c>
      <c r="E22" s="94">
        <v>900</v>
      </c>
      <c r="F22" s="95">
        <v>900</v>
      </c>
      <c r="G22" s="1">
        <v>900</v>
      </c>
    </row>
    <row r="23" spans="3:7" ht="15" customHeight="1" x14ac:dyDescent="0.25">
      <c r="C23" s="67" t="inlineStr">
        <is>
          <t>Colorado</t>
        </is>
      </c>
      <c r="D23" s="87">
        <v>0</v>
      </c>
      <c r="E23" s="94">
        <v>0</v>
      </c>
      <c r="F23" s="95">
        <v>0</v>
      </c>
      <c r="G23" s="1">
        <v>0</v>
      </c>
    </row>
    <row r="24" spans="3:7" ht="15" customHeight="1" x14ac:dyDescent="0.25">
      <c r="C24" s="67" t="inlineStr">
        <is>
          <t>Cuyama</t>
        </is>
      </c>
      <c r="D24" s="87">
        <v>0</v>
      </c>
      <c r="E24" s="94">
        <v>0</v>
      </c>
      <c r="F24" s="95">
        <v>0</v>
      </c>
      <c r="G24" s="1">
        <v>0</v>
      </c>
    </row>
    <row r="25" spans="3:7" ht="15" customHeight="1" x14ac:dyDescent="0.25">
      <c r="C25" s="67" t="inlineStr">
        <is>
          <t>Distributed Solar - PG&amp;E</t>
        </is>
      </c>
      <c r="D25" s="87">
        <v>983.57630848884799</v>
      </c>
      <c r="E25" s="94">
        <v>983.57630848884799</v>
      </c>
      <c r="F25" s="95">
        <v>983.57630848884799</v>
      </c>
      <c r="G25" s="1">
        <v>3630.1623975274888</v>
      </c>
    </row>
    <row r="26" spans="3:7" ht="15" customHeight="1" x14ac:dyDescent="0.25">
      <c r="C26" s="67" t="inlineStr">
        <is>
          <t>Distributed Solar - SCE</t>
        </is>
      </c>
      <c r="D26" s="87">
        <v>564.52287780400741</v>
      </c>
      <c r="E26" s="94">
        <v>564.52287780400741</v>
      </c>
      <c r="F26" s="95">
        <v>564.52287780400741</v>
      </c>
      <c r="G26" s="1">
        <v>3104.5938959670989</v>
      </c>
    </row>
    <row r="27" spans="3:7" ht="15" customHeight="1" x14ac:dyDescent="0.25">
      <c r="C27" s="67" t="inlineStr">
        <is>
          <t>Distributed Solar - SDGE</t>
        </is>
      </c>
      <c r="D27" s="87">
        <v>142.57012963295162</v>
      </c>
      <c r="E27" s="94">
        <v>142.57012963295162</v>
      </c>
      <c r="F27" s="95">
        <v>142.57012963295162</v>
      </c>
      <c r="G27" s="1">
        <v>362.25698319822664</v>
      </c>
    </row>
    <row r="28" spans="3:7" ht="15" customHeight="1" x14ac:dyDescent="0.25">
      <c r="C28" s="67" t="inlineStr">
        <is>
          <t>Distributed Solar - Other</t>
        </is>
      </c>
      <c r="D28" s="87">
        <v>0</v>
      </c>
      <c r="E28" s="94">
        <v>0</v>
      </c>
      <c r="F28" s="95">
        <v>0</v>
      </c>
      <c r="G28" s="1">
        <v>0</v>
      </c>
    </row>
    <row r="29" spans="3:7" ht="15" customHeight="1" x14ac:dyDescent="0.25">
      <c r="C29" s="67" t="inlineStr">
        <is>
          <t>Fairmont</t>
        </is>
      </c>
      <c r="D29" s="87">
        <v>0</v>
      </c>
      <c r="E29" s="94">
        <v>0</v>
      </c>
      <c r="F29" s="95">
        <v>0</v>
      </c>
      <c r="G29" s="1">
        <v>0</v>
      </c>
    </row>
    <row r="30" spans="3:7" ht="15" customHeight="1" x14ac:dyDescent="0.25">
      <c r="C30" s="67" t="inlineStr">
        <is>
          <t>Imperial</t>
        </is>
      </c>
      <c r="D30" s="87">
        <v>1839.9999999999998</v>
      </c>
      <c r="E30" s="94">
        <v>1839.9999999999998</v>
      </c>
      <c r="F30" s="95">
        <v>1839.9999999999998</v>
      </c>
      <c r="G30" s="1">
        <v>1840.0000000000005</v>
      </c>
    </row>
    <row r="31" spans="3:7" ht="15" customHeight="1" x14ac:dyDescent="0.25">
      <c r="C31" s="67" t="inlineStr">
        <is>
          <t>Inyokern</t>
        </is>
      </c>
      <c r="D31" s="87">
        <v>0</v>
      </c>
      <c r="E31" s="94">
        <v>0</v>
      </c>
      <c r="F31" s="95">
        <v>0</v>
      </c>
      <c r="G31" s="1">
        <v>0</v>
      </c>
    </row>
    <row r="32" spans="3:7" ht="15" customHeight="1" x14ac:dyDescent="0.25">
      <c r="C32" s="67" t="inlineStr">
        <is>
          <t>Iron Mountain</t>
        </is>
      </c>
      <c r="D32" s="87">
        <v>0</v>
      </c>
      <c r="E32" s="94">
        <v>0</v>
      </c>
      <c r="F32" s="95">
        <v>0</v>
      </c>
      <c r="G32" s="1">
        <v>0</v>
      </c>
    </row>
    <row r="33" spans="3:7" ht="15" customHeight="1" x14ac:dyDescent="0.25">
      <c r="C33" s="67" t="inlineStr">
        <is>
          <t>Kramer</t>
        </is>
      </c>
      <c r="D33" s="87">
        <v>641.99999999999977</v>
      </c>
      <c r="E33" s="94">
        <v>641.99999999999977</v>
      </c>
      <c r="F33" s="95">
        <v>641.99999999999977</v>
      </c>
      <c r="G33" s="1">
        <v>641.99999999999977</v>
      </c>
    </row>
    <row r="34" spans="3:7" ht="15" customHeight="1" x14ac:dyDescent="0.25">
      <c r="C34" s="67" t="inlineStr">
        <is>
          <t>Lassen North</t>
        </is>
      </c>
      <c r="D34" s="87">
        <v>0</v>
      </c>
      <c r="E34" s="94">
        <v>0</v>
      </c>
      <c r="F34" s="95">
        <v>0</v>
      </c>
      <c r="G34" s="1">
        <v>0</v>
      </c>
    </row>
    <row r="35" spans="3:7" ht="15" customHeight="1" x14ac:dyDescent="0.25">
      <c r="C35" s="67" t="inlineStr">
        <is>
          <t>Lassen South</t>
        </is>
      </c>
      <c r="D35" s="87">
        <v>0</v>
      </c>
      <c r="E35" s="94">
        <v>0</v>
      </c>
      <c r="F35" s="95">
        <v>0</v>
      </c>
      <c r="G35" s="1">
        <v>0</v>
      </c>
    </row>
    <row r="36" spans="3:7" ht="15" customHeight="1" x14ac:dyDescent="0.25">
      <c r="C36" s="67" t="inlineStr">
        <is>
          <t>Montana</t>
        </is>
      </c>
      <c r="D36" s="87">
        <v>0</v>
      </c>
      <c r="E36" s="94">
        <v>0</v>
      </c>
      <c r="F36" s="95">
        <v>0</v>
      </c>
      <c r="G36" s="1">
        <v>0</v>
      </c>
    </row>
    <row r="37" spans="3:7" ht="15" customHeight="1" x14ac:dyDescent="0.25">
      <c r="C37" s="67" t="inlineStr">
        <is>
          <t>Mountain Pass</t>
        </is>
      </c>
      <c r="D37" s="87">
        <v>657.55999999999756</v>
      </c>
      <c r="E37" s="94">
        <v>657.55999999999756</v>
      </c>
      <c r="F37" s="95">
        <v>657.55999999999756</v>
      </c>
      <c r="G37" s="1">
        <v>657.55999999999756</v>
      </c>
    </row>
    <row r="38" spans="3:7" ht="15" customHeight="1" x14ac:dyDescent="0.25">
      <c r="C38" s="67" t="inlineStr">
        <is>
          <t>Nevada C</t>
        </is>
      </c>
      <c r="D38" s="87">
        <v>516.00000000000068</v>
      </c>
      <c r="E38" s="94">
        <v>516.00000000000068</v>
      </c>
      <c r="F38" s="95">
        <v>516.00000000000068</v>
      </c>
      <c r="G38" s="1">
        <v>516.00000000000023</v>
      </c>
    </row>
    <row r="39" spans="3:7" ht="15" customHeight="1" x14ac:dyDescent="0.25">
      <c r="C39" s="67" t="inlineStr">
        <is>
          <t>Nevada N</t>
        </is>
      </c>
      <c r="D39" s="87">
        <v>0</v>
      </c>
      <c r="E39" s="94">
        <v>0</v>
      </c>
      <c r="F39" s="95">
        <v>0</v>
      </c>
      <c r="G39" s="1">
        <v>0</v>
      </c>
    </row>
    <row r="40" spans="3:7" ht="15" customHeight="1" x14ac:dyDescent="0.25">
      <c r="C40" s="67" t="inlineStr">
        <is>
          <t>New Mexico</t>
        </is>
      </c>
      <c r="D40" s="87">
        <v>0</v>
      </c>
      <c r="E40" s="94">
        <v>0</v>
      </c>
      <c r="F40" s="95">
        <v>0</v>
      </c>
      <c r="G40" s="1">
        <v>0</v>
      </c>
    </row>
    <row r="41" spans="3:7" ht="15" customHeight="1" x14ac:dyDescent="0.25">
      <c r="C41" s="67" t="inlineStr">
        <is>
          <t>NonCREZ</t>
        </is>
      </c>
      <c r="D41" s="87">
        <v>184.77000000000012</v>
      </c>
      <c r="E41" s="94">
        <v>184.77000000000012</v>
      </c>
      <c r="F41" s="95">
        <v>191.27000000000083</v>
      </c>
      <c r="G41" s="1">
        <v>457.26999999999248</v>
      </c>
    </row>
    <row r="42" spans="3:7" ht="15" customHeight="1" x14ac:dyDescent="0.25">
      <c r="C42" s="67" t="inlineStr">
        <is>
          <t>Northwest</t>
        </is>
      </c>
      <c r="D42" s="87">
        <v>0</v>
      </c>
      <c r="E42" s="94">
        <v>0</v>
      </c>
      <c r="F42" s="95">
        <v>0</v>
      </c>
      <c r="G42" s="1">
        <v>0</v>
      </c>
    </row>
    <row r="43" spans="3:7" ht="15" customHeight="1" x14ac:dyDescent="0.25">
      <c r="C43" s="67" t="inlineStr">
        <is>
          <t>Owens Valley</t>
        </is>
      </c>
      <c r="D43" s="87">
        <v>0</v>
      </c>
      <c r="E43" s="94">
        <v>0</v>
      </c>
      <c r="F43" s="95">
        <v>0</v>
      </c>
      <c r="G43" s="1">
        <v>0</v>
      </c>
    </row>
    <row r="44" spans="3:7" ht="15" customHeight="1" x14ac:dyDescent="0.25">
      <c r="C44" s="67" t="inlineStr">
        <is>
          <t>Palm Springs</t>
        </is>
      </c>
      <c r="D44" s="87">
        <v>0</v>
      </c>
      <c r="E44" s="94">
        <v>0</v>
      </c>
      <c r="F44" s="95">
        <v>0</v>
      </c>
      <c r="G44" s="1">
        <v>0</v>
      </c>
    </row>
    <row r="45" spans="3:7" ht="15" customHeight="1" x14ac:dyDescent="0.25">
      <c r="C45" s="67" t="inlineStr">
        <is>
          <t>Pisgah</t>
        </is>
      </c>
      <c r="D45" s="87">
        <v>0</v>
      </c>
      <c r="E45" s="94">
        <v>0</v>
      </c>
      <c r="F45" s="95">
        <v>0</v>
      </c>
      <c r="G45" s="1">
        <v>0</v>
      </c>
    </row>
    <row r="46" spans="3:7" ht="15" customHeight="1" x14ac:dyDescent="0.25">
      <c r="C46" s="67" t="inlineStr">
        <is>
          <t>Remote DG (Brownfield) - PG&amp;E</t>
        </is>
      </c>
      <c r="D46" s="87">
        <v>0</v>
      </c>
      <c r="E46" s="94">
        <v>0</v>
      </c>
      <c r="F46" s="95">
        <v>0</v>
      </c>
      <c r="G46" s="1">
        <v>0</v>
      </c>
    </row>
    <row r="47" spans="3:7" ht="15" customHeight="1" x14ac:dyDescent="0.25">
      <c r="C47" s="67" t="inlineStr">
        <is>
          <t>Remote DG (Brownfield) - SCE</t>
        </is>
      </c>
      <c r="D47" s="87">
        <v>0</v>
      </c>
      <c r="E47" s="94">
        <v>0</v>
      </c>
      <c r="F47" s="95">
        <v>0</v>
      </c>
      <c r="G47" s="1">
        <v>0</v>
      </c>
    </row>
    <row r="48" spans="3:7" ht="15" customHeight="1" x14ac:dyDescent="0.25">
      <c r="C48" s="67" t="inlineStr">
        <is>
          <t>Remote DG (Brownfield) - SDGE</t>
        </is>
      </c>
      <c r="D48" s="87">
        <v>0</v>
      </c>
      <c r="E48" s="94">
        <v>0</v>
      </c>
      <c r="F48" s="95">
        <v>0</v>
      </c>
      <c r="G48" s="1">
        <v>0</v>
      </c>
    </row>
    <row r="49" spans="3:7" ht="15" customHeight="1" x14ac:dyDescent="0.25">
      <c r="C49" s="67" t="inlineStr">
        <is>
          <t>Remote DG (Brownfield) - Other</t>
        </is>
      </c>
      <c r="D49" s="87">
        <v>0</v>
      </c>
      <c r="E49" s="94">
        <v>0</v>
      </c>
      <c r="F49" s="95">
        <v>0</v>
      </c>
      <c r="G49" s="1">
        <v>0</v>
      </c>
    </row>
    <row r="50" spans="3:7" ht="15" customHeight="1" x14ac:dyDescent="0.25">
      <c r="C50" s="67" t="inlineStr">
        <is>
          <t>Remote DG (Greenfield) - PG&amp;E</t>
        </is>
      </c>
      <c r="D50" s="87">
        <v>0</v>
      </c>
      <c r="E50" s="94">
        <v>0</v>
      </c>
      <c r="F50" s="95">
        <v>0</v>
      </c>
      <c r="G50" s="1">
        <v>0</v>
      </c>
    </row>
    <row r="51" spans="3:7" ht="15" customHeight="1" x14ac:dyDescent="0.25">
      <c r="C51" s="67" t="inlineStr">
        <is>
          <t>Remote DG (Greenfield) - SCE</t>
        </is>
      </c>
      <c r="D51" s="87">
        <v>0</v>
      </c>
      <c r="E51" s="94">
        <v>0</v>
      </c>
      <c r="F51" s="95">
        <v>0</v>
      </c>
      <c r="G51" s="1">
        <v>0</v>
      </c>
    </row>
    <row r="52" spans="3:7" ht="15" customHeight="1" x14ac:dyDescent="0.25">
      <c r="C52" s="67" t="inlineStr">
        <is>
          <t>Remote DG (Greenfield) - SDGE</t>
        </is>
      </c>
      <c r="D52" s="87">
        <v>0</v>
      </c>
      <c r="E52" s="94">
        <v>0</v>
      </c>
      <c r="F52" s="95">
        <v>0</v>
      </c>
      <c r="G52" s="1">
        <v>0</v>
      </c>
    </row>
    <row r="53" spans="3:7" ht="15" customHeight="1" x14ac:dyDescent="0.25">
      <c r="C53" s="67" t="inlineStr">
        <is>
          <t>Remote DG (Greenfield) - Other</t>
        </is>
      </c>
      <c r="D53" s="87">
        <v>0</v>
      </c>
      <c r="E53" s="94">
        <v>0</v>
      </c>
      <c r="F53" s="95">
        <v>0</v>
      </c>
      <c r="G53" s="1">
        <v>0</v>
      </c>
    </row>
    <row r="54" spans="3:7" ht="15" customHeight="1" x14ac:dyDescent="0.25">
      <c r="C54" s="67" t="inlineStr">
        <is>
          <t>Riverside East</t>
        </is>
      </c>
      <c r="D54" s="87">
        <v>2082.8700793209637</v>
      </c>
      <c r="E54" s="94">
        <v>3260.8410460254563</v>
      </c>
      <c r="F54" s="95">
        <v>3800.0000000000009</v>
      </c>
      <c r="G54" s="1">
        <v>3800.0000000000009</v>
      </c>
    </row>
    <row r="55" spans="3:7" ht="15" customHeight="1" x14ac:dyDescent="0.25">
      <c r="C55" s="67" t="inlineStr">
        <is>
          <t>Round Mountain</t>
        </is>
      </c>
      <c r="D55" s="87">
        <v>0</v>
      </c>
      <c r="E55" s="94">
        <v>0</v>
      </c>
      <c r="F55" s="95">
        <v>0</v>
      </c>
      <c r="G55" s="1">
        <v>0</v>
      </c>
    </row>
    <row r="56" spans="3:7" ht="15" customHeight="1" x14ac:dyDescent="0.25">
      <c r="C56" s="67" t="inlineStr">
        <is>
          <t>San Bernardino - Baker</t>
        </is>
      </c>
      <c r="D56" s="87">
        <v>0</v>
      </c>
      <c r="E56" s="94">
        <v>0</v>
      </c>
      <c r="F56" s="95">
        <v>0</v>
      </c>
      <c r="G56" s="1">
        <v>0</v>
      </c>
    </row>
    <row r="57" spans="3:7" ht="15" customHeight="1" x14ac:dyDescent="0.25">
      <c r="C57" s="67" t="inlineStr">
        <is>
          <t>San Bernardino - Lucerne</t>
        </is>
      </c>
      <c r="D57" s="87">
        <v>87.000000000000483</v>
      </c>
      <c r="E57" s="94">
        <v>87.000000000000483</v>
      </c>
      <c r="F57" s="95">
        <v>87.000000000000483</v>
      </c>
      <c r="G57" s="1">
        <v>146.99999999999937</v>
      </c>
    </row>
    <row r="58" spans="3:7" ht="15" customHeight="1" x14ac:dyDescent="0.25">
      <c r="C58" s="67" t="inlineStr">
        <is>
          <t>San Diego North Central</t>
        </is>
      </c>
      <c r="D58" s="87">
        <v>0</v>
      </c>
      <c r="E58" s="94">
        <v>0</v>
      </c>
      <c r="F58" s="95">
        <v>0</v>
      </c>
      <c r="G58" s="1">
        <v>0</v>
      </c>
    </row>
    <row r="59" spans="3:7" ht="15" customHeight="1" x14ac:dyDescent="0.25">
      <c r="C59" s="67" t="inlineStr">
        <is>
          <t>San Diego South</t>
        </is>
      </c>
      <c r="D59" s="87">
        <v>0</v>
      </c>
      <c r="E59" s="94">
        <v>0</v>
      </c>
      <c r="F59" s="95">
        <v>374.44306231343842</v>
      </c>
      <c r="G59" s="1">
        <v>383.99999999999909</v>
      </c>
    </row>
    <row r="60" spans="3:7" ht="15" customHeight="1" x14ac:dyDescent="0.25">
      <c r="C60" s="67" t="inlineStr">
        <is>
          <t>Santa Barbara</t>
        </is>
      </c>
      <c r="D60" s="87">
        <v>0</v>
      </c>
      <c r="E60" s="94">
        <v>0</v>
      </c>
      <c r="F60" s="95">
        <v>0</v>
      </c>
      <c r="G60" s="1">
        <v>0</v>
      </c>
    </row>
    <row r="61" spans="3:7" ht="15" customHeight="1" x14ac:dyDescent="0.25">
      <c r="C61" s="67" t="inlineStr">
        <is>
          <t>Solano</t>
        </is>
      </c>
      <c r="D61" s="87">
        <v>0</v>
      </c>
      <c r="E61" s="94">
        <v>0</v>
      </c>
      <c r="F61" s="95">
        <v>200.19999999999928</v>
      </c>
      <c r="G61" s="1">
        <v>200.19999999999928</v>
      </c>
    </row>
    <row r="62" spans="3:7" ht="15" customHeight="1" x14ac:dyDescent="0.25">
      <c r="C62" s="67" t="inlineStr">
        <is>
          <t>Tehachapi</t>
        </is>
      </c>
      <c r="D62" s="87">
        <v>1652.9999999999986</v>
      </c>
      <c r="E62" s="94">
        <v>1652.9999999999986</v>
      </c>
      <c r="F62" s="95">
        <v>1652.9999999999986</v>
      </c>
      <c r="G62" s="1">
        <v>2762.9470290084992</v>
      </c>
    </row>
    <row r="63" spans="3:7" ht="15" customHeight="1" x14ac:dyDescent="0.25">
      <c r="C63" s="67" t="inlineStr">
        <is>
          <t>Twentynine Palms</t>
        </is>
      </c>
      <c r="D63" s="87">
        <v>0</v>
      </c>
      <c r="E63" s="94">
        <v>0</v>
      </c>
      <c r="F63" s="95">
        <v>0</v>
      </c>
      <c r="G63" s="1">
        <v>0</v>
      </c>
    </row>
    <row r="64" spans="3:7" ht="15" customHeight="1" x14ac:dyDescent="0.25">
      <c r="C64" s="67" t="inlineStr">
        <is>
          <t>Utah-Southern Idaho</t>
        </is>
      </c>
      <c r="D64" s="87">
        <v>0</v>
      </c>
      <c r="E64" s="94">
        <v>0</v>
      </c>
      <c r="F64" s="95">
        <v>0</v>
      </c>
      <c r="G64" s="1">
        <v>0</v>
      </c>
    </row>
    <row r="65" spans="3:7" ht="15" customHeight="1" x14ac:dyDescent="0.25">
      <c r="C65" s="67" t="inlineStr">
        <is>
          <t>Victorville</t>
        </is>
      </c>
      <c r="D65" s="87">
        <v>0</v>
      </c>
      <c r="E65" s="94">
        <v>0</v>
      </c>
      <c r="F65" s="95">
        <v>0</v>
      </c>
      <c r="G65" s="1">
        <v>0</v>
      </c>
    </row>
    <row r="66" spans="3:7" ht="15" customHeight="1" x14ac:dyDescent="0.25">
      <c r="C66" s="67" t="inlineStr">
        <is>
          <t>Westlands</t>
        </is>
      </c>
      <c r="D66" s="87">
        <v>475.14999999999736</v>
      </c>
      <c r="E66" s="94">
        <v>475.14999999999736</v>
      </c>
      <c r="F66" s="95">
        <v>505.14999999999685</v>
      </c>
      <c r="G66" s="1">
        <v>774.85000000000116</v>
      </c>
    </row>
    <row r="67" spans="3:7" ht="15" customHeight="1" x14ac:dyDescent="0.25">
      <c r="C67" s="67" t="inlineStr">
        <is>
          <t>Wyoming</t>
        </is>
      </c>
      <c r="D67" s="87">
        <v>0</v>
      </c>
      <c r="E67" s="94">
        <v>0</v>
      </c>
      <c r="F67" s="95">
        <v>0</v>
      </c>
      <c r="G67" s="1">
        <v>0</v>
      </c>
    </row>
    <row r="68" spans="3:7" ht="15" customHeight="1" x14ac:dyDescent="0.25">
      <c r="C68" s="67" t="inlineStr">
        <is>
          <t>Central Valley North</t>
        </is>
      </c>
      <c r="D68" s="87">
        <v>0</v>
      </c>
      <c r="E68" s="94">
        <v>0</v>
      </c>
      <c r="F68" s="95">
        <v>0</v>
      </c>
      <c r="G68" s="1">
        <v>100.00000000000028</v>
      </c>
    </row>
    <row r="69" spans="3:7" ht="15.75" customHeight="1" x14ac:dyDescent="0.25">
      <c r="C69" s="67" t="inlineStr">
        <is>
          <t>El Dorado</t>
        </is>
      </c>
      <c r="D69" s="87">
        <v>0</v>
      </c>
      <c r="E69" s="94">
        <v>0</v>
      </c>
      <c r="F69" s="95">
        <v>0</v>
      </c>
      <c r="G69" s="1">
        <v>0</v>
      </c>
    </row>
    <row r="70" spans="3:7" ht="15.75" customHeight="1" x14ac:dyDescent="0.25">
      <c r="C70" s="67" t="inlineStr">
        <is>
          <t>Merced</t>
        </is>
      </c>
      <c r="D70" s="87">
        <v>4.6000000000000014</v>
      </c>
      <c r="E70" s="94">
        <v>4.6000000000000014</v>
      </c>
      <c r="F70" s="95">
        <v>4.6000000000000014</v>
      </c>
      <c r="G70" s="1">
        <v>4.6000000000000014</v>
      </c>
    </row>
    <row r="71" spans="3:7" ht="15.75" thickBot="1" x14ac:dyDescent="0.3">
      <c r="C71" s="67" t="inlineStr">
        <is>
          <t>Los Banos</t>
        </is>
      </c>
      <c r="D71" s="87">
        <v>0</v>
      </c>
      <c r="E71" s="94">
        <v>0</v>
      </c>
      <c r="F71" s="95">
        <v>0</v>
      </c>
      <c r="G71" s="1">
        <v>0</v>
      </c>
    </row>
    <row r="72" spans="3:7" ht="15.75" thickBot="1" x14ac:dyDescent="0.3">
      <c r="C72" s="49" t="inlineStr">
        <is>
          <t>Total</t>
        </is>
      </c>
      <c r="D72" s="50">
        <f t="shared" ref="D72:E72" si="2">SUM(D16:D71)</f>
        <v>11533.619395246766</v>
      </c>
      <c r="E72" s="51">
        <f t="shared" si="2"/>
        <v>12711.590361951259</v>
      </c>
      <c r="F72" s="51">
        <f t="shared" ref="F72:G72" si="3">SUM(F16:F71)</f>
        <v>13861.892378239239</v>
      </c>
      <c r="G72" s="50">
        <f t="shared" si="3"/>
        <v>21083.440305701308</v>
      </c>
    </row>
  </sheetData>
  <mergeCells count="1">
    <mergeCell ref="C2:G2"/>
  </mergeCells>
  <conditionalFormatting sqref="G16:G49 G54:G71">
    <cfRule type="cellIs" dxfId="15" priority="40" stopIfTrue="1" operator="equal">
      <formula>0</formula>
    </cfRule>
    <cfRule type="containsText" dxfId="14" priority="41" operator="containsText" text="n/a">
      <formula>NOT(ISERROR(SEARCH("n/a",G16)))</formula>
    </cfRule>
  </conditionalFormatting>
  <conditionalFormatting sqref="G50:G53">
    <cfRule type="cellIs" dxfId="13" priority="38" stopIfTrue="1" operator="equal">
      <formula>0</formula>
    </cfRule>
    <cfRule type="containsText" dxfId="12" priority="39" operator="containsText" text="n/a">
      <formula>NOT(ISERROR(SEARCH("n/a",G50)))</formula>
    </cfRule>
  </conditionalFormatting>
  <conditionalFormatting sqref="F16:F49 F54:F71">
    <cfRule type="cellIs" dxfId="11" priority="11" stopIfTrue="1" operator="equal">
      <formula>0</formula>
    </cfRule>
    <cfRule type="containsText" dxfId="10" priority="12" operator="containsText" text="n/a">
      <formula>NOT(ISERROR(SEARCH("n/a",F16)))</formula>
    </cfRule>
  </conditionalFormatting>
  <conditionalFormatting sqref="F50:F53">
    <cfRule type="cellIs" dxfId="9" priority="9" stopIfTrue="1" operator="equal">
      <formula>0</formula>
    </cfRule>
    <cfRule type="containsText" dxfId="8" priority="10" operator="containsText" text="n/a">
      <formula>NOT(ISERROR(SEARCH("n/a",F50)))</formula>
    </cfRule>
  </conditionalFormatting>
  <conditionalFormatting sqref="D16:D49 D54:D71">
    <cfRule type="cellIs" dxfId="7" priority="7" stopIfTrue="1" operator="equal">
      <formula>0</formula>
    </cfRule>
    <cfRule type="containsText" dxfId="6" priority="8" operator="containsText" text="n/a">
      <formula>NOT(ISERROR(SEARCH("n/a",D16)))</formula>
    </cfRule>
  </conditionalFormatting>
  <conditionalFormatting sqref="D50:D53">
    <cfRule type="cellIs" dxfId="5" priority="5" stopIfTrue="1" operator="equal">
      <formula>0</formula>
    </cfRule>
    <cfRule type="containsText" dxfId="4" priority="6" operator="containsText" text="n/a">
      <formula>NOT(ISERROR(SEARCH("n/a",D50)))</formula>
    </cfRule>
  </conditionalFormatting>
  <conditionalFormatting sqref="E16:E49 E54:E71">
    <cfRule type="cellIs" dxfId="3" priority="3" stopIfTrue="1" operator="equal">
      <formula>0</formula>
    </cfRule>
    <cfRule type="containsText" dxfId="2" priority="4" operator="containsText" text="n/a">
      <formula>NOT(ISERROR(SEARCH("n/a",E16)))</formula>
    </cfRule>
  </conditionalFormatting>
  <conditionalFormatting sqref="E50:E53">
    <cfRule type="cellIs" dxfId="1" priority="1" stopIfTrue="1" operator="equal">
      <formula>0</formula>
    </cfRule>
    <cfRule type="containsText" dxfId="0" priority="2" operator="containsText" text="n/a">
      <formula>NOT(ISERROR(SEARCH("n/a",E50)))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1"/>
  <sheetViews>
    <sheetView zoomScale="80" zoomScaleNormal="80" workbookViewId="0">
      <selection activeCell="B2" sqref="B2:H21"/>
    </sheetView>
  </sheetViews>
  <sheetFormatPr defaultRowHeight="15" x14ac:dyDescent="0.25"/>
  <cols>
    <col min="1" max="1" width="2.140625" customWidth="1"/>
    <col min="2" max="2" width="3.85546875" customWidth="1"/>
    <col min="3" max="3" width="51.5703125" bestFit="1" customWidth="1"/>
    <col min="4" max="4" width="45.85546875" bestFit="1" customWidth="1"/>
    <col min="5" max="5" width="13.42578125" customWidth="1"/>
    <col min="6" max="6" width="12.85546875" customWidth="1"/>
    <col min="7" max="7" width="13.42578125" style="63" customWidth="1"/>
    <col min="8" max="8" width="13" customWidth="1"/>
  </cols>
  <sheetData>
    <row r="1" spans="2:8" ht="9" customHeight="1" thickBot="1" x14ac:dyDescent="0.3"/>
    <row r="2" spans="2:8" ht="27.75" customHeight="1" thickBot="1" x14ac:dyDescent="0.3">
      <c r="B2" s="115" t="inlineStr">
        <is>
          <t>Renawable Net Short Calculation (GWh)</t>
        </is>
      </c>
      <c r="C2" s="116"/>
      <c r="D2" s="116"/>
      <c r="E2" s="116"/>
      <c r="F2" s="116"/>
      <c r="G2" s="116"/>
      <c r="H2" s="117"/>
    </row>
    <row r="3" spans="2:8" ht="60.75" thickBot="1" x14ac:dyDescent="0.3">
      <c r="B3" s="68"/>
      <c r="C3" s="24" t="inlineStr">
        <is>
          <t>All Values in GWh for the Year 2022</t>
        </is>
      </c>
      <c r="D3" s="25" t="inlineStr">
        <is>
          <t>Formula</t>
        </is>
      </c>
      <c r="E3" s="54" t="inlineStr">
        <is>
          <t>Base 33% (Mid-Mid EE) 2024</t>
        </is>
      </c>
      <c r="F3" s="54" t="inlineStr">
        <is>
          <t>Base 33% (Mid-Low EE) 2024</t>
        </is>
      </c>
      <c r="G3" s="54" t="inlineStr">
        <is>
          <t>33% Comm'l High Load 2024</t>
        </is>
      </c>
      <c r="H3" s="56" t="inlineStr">
        <is>
          <t>High DG + ("Mid-Mid EE") 2030 (40%)</t>
        </is>
      </c>
    </row>
    <row r="4" spans="2:8" ht="15.75" thickBot="1" x14ac:dyDescent="0.3">
      <c r="B4" s="37">
        <v>1</v>
      </c>
      <c r="C4" s="26" t="inlineStr">
        <is>
          <t>Statewide Retail Sales - Octomber 2013 IEPR (prelliminary)</t>
        </is>
      </c>
      <c r="D4" s="27"/>
      <c r="E4" s="70">
        <v>300516</v>
      </c>
      <c r="F4" s="70">
        <v>300516</v>
      </c>
      <c r="G4" s="71">
        <v>317781</v>
      </c>
      <c r="H4" s="40">
        <f>300516*(1+H19)^(2030-2024)</f>
        <v>306344.6660432184</v>
      </c>
    </row>
    <row r="5" spans="2:8" ht="15.75" thickBot="1" x14ac:dyDescent="0.3">
      <c r="B5" s="37">
        <v>2</v>
      </c>
      <c r="C5" s="28" t="inlineStr">
        <is>
          <t>Non RPS Deliveries (CDWR, WAPA, MWD)</t>
        </is>
      </c>
      <c r="D5" s="29"/>
      <c r="E5" s="72">
        <v>9272</v>
      </c>
      <c r="F5" s="72">
        <v>9272</v>
      </c>
      <c r="G5" s="71">
        <v>9272</v>
      </c>
      <c r="H5" s="83" t="inlineStr">
        <is>
          <t>*</t>
        </is>
      </c>
    </row>
    <row r="6" spans="2:8" ht="15.75" thickBot="1" x14ac:dyDescent="0.3">
      <c r="B6" s="37">
        <v>3</v>
      </c>
      <c r="C6" s="28" t="inlineStr">
        <is>
          <t>Retail Sales for RPS</t>
        </is>
      </c>
      <c r="D6" s="30" t="inlineStr">
        <is>
          <t>1-2=3</t>
        </is>
      </c>
      <c r="E6" s="72">
        <f>E4-E5</f>
        <v>291244</v>
      </c>
      <c r="F6" s="72">
        <f>F4-F5</f>
        <v>291244</v>
      </c>
      <c r="G6" s="72">
        <f>G4-G5</f>
        <v>308509</v>
      </c>
      <c r="H6" s="83" t="inlineStr">
        <is>
          <t>*</t>
        </is>
      </c>
    </row>
    <row r="7" spans="2:8" ht="18.75" customHeight="1" thickBot="1" x14ac:dyDescent="0.3">
      <c r="B7" s="37">
        <v>4</v>
      </c>
      <c r="C7" s="31" t="inlineStr">
        <is>
          <t>Additional Energy Efficiency</t>
        </is>
      </c>
      <c r="D7" s="29"/>
      <c r="E7" s="72">
        <f>20990+5656</f>
        <v>26646</v>
      </c>
      <c r="F7" s="72">
        <f>12699+5656</f>
        <v>18355</v>
      </c>
      <c r="G7" s="72">
        <f>20990+5656</f>
        <v>26646</v>
      </c>
      <c r="H7" s="83" t="inlineStr">
        <is>
          <t>*</t>
        </is>
      </c>
    </row>
    <row r="8" spans="2:8" ht="15" customHeight="1" thickBot="1" x14ac:dyDescent="0.3">
      <c r="B8" s="37">
        <v>5</v>
      </c>
      <c r="C8" s="31" t="inlineStr">
        <is>
          <t>Additional Rooftop PV</t>
        </is>
      </c>
      <c r="D8" s="29"/>
      <c r="E8" s="72">
        <v>0</v>
      </c>
      <c r="F8" s="72">
        <v>0</v>
      </c>
      <c r="G8" s="72">
        <v>0</v>
      </c>
      <c r="H8" s="83" t="inlineStr">
        <is>
          <t>*</t>
        </is>
      </c>
    </row>
    <row r="9" spans="2:8" ht="18" customHeight="1" thickBot="1" x14ac:dyDescent="0.3">
      <c r="B9" s="37">
        <v>6</v>
      </c>
      <c r="C9" s="31" t="inlineStr">
        <is>
          <t>Additional Combined Heat and Power</t>
        </is>
      </c>
      <c r="D9" s="29"/>
      <c r="E9" s="72">
        <v>0</v>
      </c>
      <c r="F9" s="72">
        <v>0</v>
      </c>
      <c r="G9" s="72">
        <v>0</v>
      </c>
      <c r="H9" s="83" t="inlineStr">
        <is>
          <t>*</t>
        </is>
      </c>
    </row>
    <row r="10" spans="2:8" ht="15.75" thickBot="1" x14ac:dyDescent="0.3">
      <c r="B10" s="37">
        <v>7</v>
      </c>
      <c r="C10" s="32" t="inlineStr">
        <is>
          <t>Adjusted Statewide Retail Sales for RPS</t>
        </is>
      </c>
      <c r="D10" s="37" t="inlineStr">
        <is>
          <t>3-4-5-6=7</t>
        </is>
      </c>
      <c r="E10" s="72">
        <f>E6-E7-E8-E9</f>
        <v>264598</v>
      </c>
      <c r="F10" s="72">
        <f>F6-F7-F8-F9</f>
        <v>272889</v>
      </c>
      <c r="G10" s="72">
        <f>G6-G7-G8-G9</f>
        <v>281863</v>
      </c>
      <c r="H10" s="41">
        <f>264598*(1+H19)^(2030-2024)</f>
        <v>269730.01752220682</v>
      </c>
    </row>
    <row r="11" spans="2:8" ht="15.75" thickBot="1" x14ac:dyDescent="0.3">
      <c r="B11" s="37">
        <v>8</v>
      </c>
      <c r="C11" s="33" t="inlineStr">
        <is>
          <t>Total Renewable Energy Needed For RPS</t>
        </is>
      </c>
      <c r="D11" s="37" t="inlineStr">
        <is>
          <t>7*33% (or 7*40%)=8</t>
        </is>
      </c>
      <c r="E11" s="73">
        <f>E10*0.33</f>
        <v>87317.340000000011</v>
      </c>
      <c r="F11" s="73">
        <f>F10*0.33</f>
        <v>90053.37000000001</v>
      </c>
      <c r="G11" s="73">
        <f>G10*0.33</f>
        <v>93014.790000000008</v>
      </c>
      <c r="H11" s="39">
        <f>H10*0.4</f>
        <v>107892.00700888273</v>
      </c>
    </row>
    <row r="12" spans="2:8" ht="15.75" thickBot="1" x14ac:dyDescent="0.3">
      <c r="B12" s="37"/>
      <c r="C12" s="76" t="inlineStr">
        <is>
          <t>Existing and Expected Renewable Generation</t>
        </is>
      </c>
      <c r="D12" s="34"/>
      <c r="E12" s="77"/>
      <c r="F12" s="78"/>
      <c r="G12" s="74"/>
      <c r="H12" s="81"/>
    </row>
    <row r="13" spans="2:8" ht="15.75" thickBot="1" x14ac:dyDescent="0.3">
      <c r="B13" s="37">
        <v>9</v>
      </c>
      <c r="C13" s="28" t="inlineStr">
        <is>
          <t>Total In-State Renewable Generation</t>
        </is>
      </c>
      <c r="D13" s="29"/>
      <c r="E13" s="69">
        <v>42908.557633112316</v>
      </c>
      <c r="F13" s="69">
        <v>42908.557633112316</v>
      </c>
      <c r="G13" s="69">
        <v>42908.557633112316</v>
      </c>
      <c r="H13" s="42">
        <v>42908.557633112316</v>
      </c>
    </row>
    <row r="14" spans="2:8" ht="15.75" thickBot="1" x14ac:dyDescent="0.3">
      <c r="B14" s="37">
        <v>10</v>
      </c>
      <c r="C14" s="28" t="inlineStr">
        <is>
          <t>Total Out-of-State Renewable Generation</t>
        </is>
      </c>
      <c r="D14" s="29"/>
      <c r="E14" s="69">
        <v>10639.180730033335</v>
      </c>
      <c r="F14" s="69">
        <v>10639.180730033335</v>
      </c>
      <c r="G14" s="69">
        <v>10639.180730033335</v>
      </c>
      <c r="H14" s="38">
        <v>10639.180730033335</v>
      </c>
    </row>
    <row r="15" spans="2:8" ht="15.75" thickBot="1" x14ac:dyDescent="0.3">
      <c r="B15" s="37">
        <v>11</v>
      </c>
      <c r="C15" s="35" t="inlineStr">
        <is>
          <t xml:space="preserve">Procured DG (not handled in Calculator) </t>
        </is>
      </c>
      <c r="D15" s="29"/>
      <c r="E15" s="69">
        <v>2203.64</v>
      </c>
      <c r="F15" s="69">
        <v>2203.64</v>
      </c>
      <c r="G15" s="69">
        <v>2203.64</v>
      </c>
      <c r="H15" s="38">
        <v>2203.64</v>
      </c>
    </row>
    <row r="16" spans="2:8" ht="15.75" thickBot="1" x14ac:dyDescent="0.3">
      <c r="B16" s="37">
        <v>12</v>
      </c>
      <c r="C16" s="35" t="inlineStr">
        <is>
          <t>SB 1122 (250 MW of Biogas)</t>
        </is>
      </c>
      <c r="D16" s="29"/>
      <c r="E16" s="69">
        <f>250*7.01</f>
        <v>1752.5</v>
      </c>
      <c r="F16" s="69">
        <f>250*7.01</f>
        <v>1752.5</v>
      </c>
      <c r="G16" s="69">
        <f>250*7.01</f>
        <v>1752.5</v>
      </c>
      <c r="H16" s="38">
        <f>250*7.01</f>
        <v>1752.5</v>
      </c>
    </row>
    <row r="17" spans="2:8" ht="15.75" thickBot="1" x14ac:dyDescent="0.3">
      <c r="B17" s="37">
        <v>13</v>
      </c>
      <c r="C17" s="36" t="inlineStr">
        <is>
          <t>Total Existing Renewable Generation for CA RPS</t>
        </is>
      </c>
      <c r="D17" s="30" t="inlineStr">
        <is>
          <t>9+10+11+12=13</t>
        </is>
      </c>
      <c r="E17" s="75">
        <f>E13+E14+E15+E16</f>
        <v>57503.878363145646</v>
      </c>
      <c r="F17" s="75">
        <f>F13+F14+F15+F16</f>
        <v>57503.878363145646</v>
      </c>
      <c r="G17" s="75">
        <f>G13+G14+G15+G16</f>
        <v>57503.878363145646</v>
      </c>
      <c r="H17" s="38">
        <f>H13+H14+H15+H16</f>
        <v>57503.878363145646</v>
      </c>
    </row>
    <row r="18" spans="2:8" ht="15.75" thickBot="1" x14ac:dyDescent="0.3">
      <c r="B18" s="37">
        <v>14</v>
      </c>
      <c r="C18" s="96" t="inlineStr">
        <is>
          <t>Total RE Net Short to meet 33% RPS In 2022 (GWh)</t>
        </is>
      </c>
      <c r="D18" s="97" t="inlineStr">
        <is>
          <t>8-13=14</t>
        </is>
      </c>
      <c r="E18" s="98">
        <f t="shared" ref="E18:G18" si="0">E11-E17</f>
        <v>29813.461636854365</v>
      </c>
      <c r="F18" s="99">
        <f t="shared" si="0"/>
        <v>32549.491636854364</v>
      </c>
      <c r="G18" s="100">
        <f t="shared" si="0"/>
        <v>35510.911636854362</v>
      </c>
      <c r="H18" s="100">
        <f>H11-H17</f>
        <v>50388.128645737088</v>
      </c>
    </row>
    <row r="19" spans="2:8" ht="15.75" thickBot="1" x14ac:dyDescent="0.3">
      <c r="B19" s="101"/>
      <c r="C19" s="102" t="inlineStr">
        <is>
          <t>Annual Growth Rate of Managed Load (2014-2024)</t>
        </is>
      </c>
      <c r="D19" s="103"/>
      <c r="E19" s="103"/>
      <c r="F19" s="103"/>
      <c r="G19" s="103"/>
      <c r="H19" s="104">
        <v>3.2067691439965351E-3</v>
      </c>
    </row>
    <row r="20" spans="2:8" x14ac:dyDescent="0.25">
      <c r="B20" s="101"/>
      <c r="C20" s="101" t="inlineStr">
        <is>
          <t xml:space="preserve">* left blank because the RNS calculation for this scenario is derived by extrapolating the 2024 "Adjusted Statewide Retail Sales for RPS" that is </t>
        </is>
      </c>
      <c r="D20" s="101"/>
      <c r="E20" s="101"/>
      <c r="F20" s="101"/>
      <c r="G20" s="105"/>
      <c r="H20" s="101"/>
    </row>
    <row r="21" spans="2:8" x14ac:dyDescent="0.25">
      <c r="B21" s="101"/>
      <c r="C21" s="106" t="inlineStr">
        <is>
          <t>embedded in the Scenario Tool; the extrapolation factor used for this calculation is the "annual growth rate of managed load (2014-2024)"</t>
        </is>
      </c>
      <c r="D21" s="101"/>
      <c r="E21" s="101"/>
      <c r="F21" s="101"/>
      <c r="G21" s="105"/>
      <c r="H21" s="101"/>
    </row>
  </sheetData>
  <mergeCells count="1">
    <mergeCell ref="B2:H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MW_Summary_Tech&amp;Transmission</vt:lpstr>
      <vt:lpstr>MW_Summary_CREZ</vt:lpstr>
      <vt:lpstr>RNS Calc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Velasquez, Carlos A.</dc:creator>
  <cp:lastModifiedBy>Young, Patrick</cp:lastModifiedBy>
  <cp:lastPrinted>2012-12-01T00:04:16Z</cp:lastPrinted>
  <dcterms:created xsi:type="dcterms:W3CDTF">2012-09-27T22:58:52Z</dcterms:created>
  <dcterms:modified xsi:type="dcterms:W3CDTF">2013-12-11T20:05:38Z</dcterms:modified>
</cp:coreProperties>
</file>