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970" windowHeight="8310"/>
  </bookViews>
  <sheets>
    <sheet name="Sheet1" sheetId="1" r:id="rId1"/>
  </sheets>
  <calcPr calcId="152511"/>
  <oleSize ref="A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<sst xmlns="http://schemas.openxmlformats.org/spreadsheetml/2006/main" count="28" uniqueCount="23">
  <si>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Energy Price</t>
  </si>
  <si>
    <t>RPS</t>
  </si>
  <si>
    <t>Heat Rate</t>
  </si>
  <si>
    <t>mmBTU/MWh</t>
  </si>
  <si>
    <t>BTU/kWh</t>
  </si>
  <si>
    <t>Gas Price ($/MWh)</t>
  </si>
  <si>
    <t>Year</t>
  </si>
  <si>
    <t>EIA Delivered Gas Price ($/mmBTU)</t>
  </si>
  <si>
    <t>Low</t>
  </si>
  <si>
    <t>Mid</t>
  </si>
  <si>
    <t>($/MT)</t>
  </si>
  <si>
    <t>2030 GHG Adder</t>
  </si>
  <si>
    <t>Gas Price w/ Mid GHG Adder</t>
  </si>
  <si>
    <t>Gas Price w/ High GHG Adder</t>
  </si>
  <si>
    <t>Gas Price w/ Low GHG Adder</t>
  </si>
  <si>
    <t>EIA estimated Pounds of CO2 emitted per million Btu of natural gas energy</t>
  </si>
  <si>
    <t>CO2 Conversions</t>
  </si>
  <si>
    <t>lb</t>
  </si>
  <si>
    <t xml:space="preserve">= </t>
  </si>
  <si>
    <t>MT CO2/mmBTU</t>
  </si>
  <si>
    <t>Gas Price</t>
  </si>
  <si>
    <t>Based on 2011 MPR Model &amp; E3 Investigating a Higher Renewables Portfolio Standard in California
January 2014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</si>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</sst>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0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1" applyFont="1"/>
    <xf numFmtId="0" fontId="0" fillId="2" borderId="0" xfId="0" applyFill="1"/>
    <xf numFmtId="0" fontId="0" fillId="0" borderId="0" xfId="0" applyAlignment="1">
      <alignment horizontal="right" wrapText="1"/>
    </xf>
    <xf numFmtId="0" fontId="0" fillId="0" borderId="0" xfId="0" applyAlignment="1"/>
    <xf numFmtId="0" fontId="0" fillId="0" borderId="0" xfId="0" quotePrefix="1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 applyAlignment="1">
      <alignment horizontal="right" wrapText="1"/>
    </xf>
    <xf numFmtId="9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topLeftCell="A4" workbookViewId="0">
      <selection activeCell="C12" sqref="C12:C13"/>
    </sheetView>
  </sheetViews>
  <sheetFormatPr defaultRowHeight="15" x14ac:dyDescent="0.25"/>
  <cols>
    <col min="2" max="2" width="11" customWidth="1"/>
    <col min="3" max="6" width="10" customWidth="1"/>
    <col min="10" max="10" width="9.85546875" customWidth="1"/>
    <col min="16" max="16" width="16.42578125" customWidth="1"/>
    <col min="19" max="19" width="19.42578125" customWidth="1"/>
    <col min="23" max="23" width="9.5703125" bestFit="1" customWidth="1"/>
    <col min="29" max="29" width="13.5703125" customWidth="1"/>
  </cols>
  <sheetData>
    <row r="1" spans="1:29" s="3" customFormat="1" ht="255" x14ac:dyDescent="0.25">
      <c r="A1" s="3" t="s">
        <v>6</v>
      </c>
      <c r="B1" s="3" t="s">
        <v>1</v>
      </c>
      <c r="C1" s="3" t="s">
        <v>0</v>
      </c>
      <c r="D1" s="3" t="s">
        <v>20</v>
      </c>
      <c r="E1" s="3" t="s">
        <v>14</v>
      </c>
      <c r="F1" s="3" t="s">
        <v>12</v>
      </c>
      <c r="G1" s="3" t="s">
        <v>13</v>
      </c>
      <c r="I1" s="3" t="s">
        <v>13</v>
      </c>
      <c r="J1" s="11"/>
      <c r="L1" s="3" t="s">
        <v>2</v>
      </c>
      <c r="M1" s="3">
        <v>6500</v>
      </c>
      <c r="N1" s="3" t="s">
        <v>4</v>
      </c>
      <c r="O1" s="3" t="s">
        <v>6</v>
      </c>
      <c r="P1" s="3" t="s">
        <v>7</v>
      </c>
      <c r="Q1" s="3" t="s">
        <v>5</v>
      </c>
      <c r="S1" s="3" t="s">
        <v>11</v>
      </c>
      <c r="T1" s="3" t="s">
        <v>10</v>
      </c>
      <c r="U1" s="3" t="s">
        <v>8</v>
      </c>
      <c r="V1" s="3" t="s">
        <v>9</v>
      </c>
      <c r="W1" s="3" t="s">
        <v>22</v>
      </c>
      <c r="X1" s="9" t="s">
        <v>21</v>
      </c>
    </row>
    <row r="2" spans="1:29" x14ac:dyDescent="0.25">
      <c r="A2">
        <v>2014</v>
      </c>
      <c r="B2" s="1">
        <v>0.22</v>
      </c>
      <c r="C2" s="2">
        <v>50</v>
      </c>
      <c r="D2" s="8">
        <f>Q2</f>
        <v>24.941423</v>
      </c>
      <c r="E2">
        <f>$D2+$U2*$M$2*$Z$5</f>
        <v>28.079401443891744</v>
      </c>
      <c r="F2">
        <f>$D2+$V2*$M$2*$Z$5</f>
        <v>32.591773916062792</v>
      </c>
      <c r="G2">
        <f>$D2+$W2*$M$2*$Z$5-E2</f>
        <v>12.537714778083309</v>
      </c>
      <c r="I2">
        <f>$D2+$W2*$M$2*$Z$5</f>
        <v>40.617116221975053</v>
      </c>
      <c r="J2" s="12"/>
      <c r="M2">
        <f>M1/1000</f>
        <v>6.5</v>
      </c>
      <c r="N2" t="s">
        <v>3</v>
      </c>
      <c r="O2">
        <v>2014</v>
      </c>
      <c r="P2">
        <v>3.8371420000000001</v>
      </c>
      <c r="Q2">
        <f t="shared" ref="Q2:Q12" si="0">P2*$M$2</f>
        <v>24.941423</v>
      </c>
      <c r="U2">
        <f t="shared" ref="U2:U17" si="1">Y$8/$V$18*V2</f>
        <v>9.0967235559205246</v>
      </c>
      <c r="V2" s="10">
        <v>22.177694536007273</v>
      </c>
      <c r="W2">
        <f t="shared" ref="W2:W17" si="2">AA$8/$V$18*$V2</f>
        <v>45.442456134553211</v>
      </c>
    </row>
    <row r="3" spans="1:29" x14ac:dyDescent="0.25">
      <c r="A3">
        <v>2015</v>
      </c>
      <c r="B3" s="1">
        <v>0.24</v>
      </c>
      <c r="C3" s="2">
        <v>49.5</v>
      </c>
      <c r="D3" s="8">
        <f t="shared" ref="D3:D18" si="3">Q3</f>
        <v>25.4979075</v>
      </c>
      <c r="E3">
        <f t="shared" ref="E3:E18" si="4">$D3+$U3*$M$2*$Z$5</f>
        <v>29.164965226047585</v>
      </c>
      <c r="F3">
        <f t="shared" ref="F3:F18" si="5">$D3+$V3*$M$2*$Z$5</f>
        <v>34.438146872368073</v>
      </c>
      <c r="G3">
        <f t="shared" ref="G3:G17" si="6">$D3+$W3*$M$2*$Z$5-E3</f>
        <v>14.651637882805502</v>
      </c>
      <c r="I3">
        <f t="shared" ref="I3:I18" si="7">$D3+$W3*$M$2*$Z$5</f>
        <v>43.816603108853087</v>
      </c>
      <c r="J3" s="12"/>
      <c r="O3">
        <v>2015</v>
      </c>
      <c r="P3">
        <v>3.922755</v>
      </c>
      <c r="Q3">
        <f t="shared" si="0"/>
        <v>25.4979075</v>
      </c>
      <c r="U3">
        <f t="shared" si="1"/>
        <v>10.630477867810432</v>
      </c>
      <c r="V3" s="10">
        <v>25.916967738416503</v>
      </c>
      <c r="W3">
        <f t="shared" si="2"/>
        <v>53.104287629243068</v>
      </c>
      <c r="Y3" t="s">
        <v>16</v>
      </c>
      <c r="Z3">
        <v>117</v>
      </c>
      <c r="AA3" t="s">
        <v>15</v>
      </c>
    </row>
    <row r="4" spans="1:29" x14ac:dyDescent="0.25">
      <c r="A4">
        <v>2016</v>
      </c>
      <c r="B4" s="1">
        <v>0.26</v>
      </c>
      <c r="C4" s="2">
        <v>49</v>
      </c>
      <c r="D4" s="8">
        <f t="shared" si="3"/>
        <v>28.421594499999998</v>
      </c>
      <c r="E4">
        <f t="shared" si="4"/>
        <v>32.272005112349959</v>
      </c>
      <c r="F4">
        <f t="shared" si="5"/>
        <v>37.808845840986471</v>
      </c>
      <c r="G4">
        <f t="shared" si="6"/>
        <v>15.384219776945784</v>
      </c>
      <c r="I4">
        <f t="shared" si="7"/>
        <v>47.656224889295743</v>
      </c>
      <c r="J4" s="12"/>
      <c r="O4">
        <v>2016</v>
      </c>
      <c r="P4">
        <v>4.3725529999999999</v>
      </c>
      <c r="Q4">
        <f t="shared" si="0"/>
        <v>28.421594499999998</v>
      </c>
      <c r="U4">
        <f t="shared" si="1"/>
        <v>11.162001761200955</v>
      </c>
      <c r="V4" s="10">
        <v>27.21281612533733</v>
      </c>
      <c r="W4">
        <f t="shared" si="2"/>
        <v>55.759502010705226</v>
      </c>
      <c r="Z4" s="6">
        <v>1</v>
      </c>
      <c r="AA4" t="s">
        <v>17</v>
      </c>
      <c r="AB4" s="5" t="s">
        <v>18</v>
      </c>
      <c r="AC4" s="7">
        <v>4.5359236999999999E-4</v>
      </c>
    </row>
    <row r="5" spans="1:29" x14ac:dyDescent="0.25">
      <c r="A5">
        <v>2017</v>
      </c>
      <c r="B5" s="1">
        <v>0.28000000000000003</v>
      </c>
      <c r="C5" s="2">
        <v>48.5</v>
      </c>
      <c r="D5" s="8">
        <f t="shared" si="3"/>
        <v>29.523623999999998</v>
      </c>
      <c r="E5">
        <f t="shared" si="4"/>
        <v>33.566555142967459</v>
      </c>
      <c r="F5">
        <f t="shared" si="5"/>
        <v>39.380237908035795</v>
      </c>
      <c r="G5">
        <f t="shared" si="6"/>
        <v>16.153430765793075</v>
      </c>
      <c r="I5">
        <f t="shared" si="7"/>
        <v>49.719985908760535</v>
      </c>
      <c r="J5" s="12"/>
      <c r="O5">
        <v>2017</v>
      </c>
      <c r="P5">
        <v>4.5420959999999999</v>
      </c>
      <c r="Q5">
        <f t="shared" si="0"/>
        <v>29.523623999999998</v>
      </c>
      <c r="U5">
        <f t="shared" si="1"/>
        <v>11.720101849261004</v>
      </c>
      <c r="V5" s="10">
        <v>28.573456931604198</v>
      </c>
      <c r="W5">
        <f t="shared" si="2"/>
        <v>58.547477111240489</v>
      </c>
      <c r="Z5" s="6">
        <f>Z3*AC4</f>
        <v>5.307030729E-2</v>
      </c>
      <c r="AA5" t="s">
        <v>19</v>
      </c>
    </row>
    <row r="6" spans="1:29" x14ac:dyDescent="0.25">
      <c r="A6">
        <v>2018</v>
      </c>
      <c r="B6" s="1">
        <v>0.3</v>
      </c>
      <c r="C6" s="2">
        <v>48</v>
      </c>
      <c r="D6" s="8">
        <f t="shared" si="3"/>
        <v>31.208879</v>
      </c>
      <c r="E6">
        <f t="shared" si="4"/>
        <v>35.453956700115832</v>
      </c>
      <c r="F6">
        <f t="shared" si="5"/>
        <v>41.558323603437593</v>
      </c>
      <c r="G6">
        <f t="shared" si="6"/>
        <v>16.961102304082729</v>
      </c>
      <c r="I6">
        <f t="shared" si="7"/>
        <v>52.415059004198561</v>
      </c>
      <c r="J6" s="12"/>
      <c r="O6">
        <v>2018</v>
      </c>
      <c r="P6">
        <v>4.8013659999999998</v>
      </c>
      <c r="Q6">
        <f t="shared" si="0"/>
        <v>31.208879</v>
      </c>
      <c r="U6">
        <f t="shared" si="1"/>
        <v>12.306106941724055</v>
      </c>
      <c r="V6" s="10">
        <v>30.002129778184411</v>
      </c>
      <c r="W6">
        <f t="shared" si="2"/>
        <v>61.474850966802521</v>
      </c>
    </row>
    <row r="7" spans="1:29" x14ac:dyDescent="0.25">
      <c r="A7">
        <v>2019</v>
      </c>
      <c r="B7" s="1">
        <v>0.32</v>
      </c>
      <c r="C7" s="2">
        <v>47.5</v>
      </c>
      <c r="D7" s="8">
        <f t="shared" si="3"/>
        <v>32.002743499999994</v>
      </c>
      <c r="E7">
        <f t="shared" si="4"/>
        <v>36.460075085121623</v>
      </c>
      <c r="F7">
        <f t="shared" si="5"/>
        <v>42.86966033360946</v>
      </c>
      <c r="G7">
        <f t="shared" si="6"/>
        <v>17.809157419286862</v>
      </c>
      <c r="I7">
        <f t="shared" si="7"/>
        <v>54.269232504408485</v>
      </c>
      <c r="J7" s="12"/>
      <c r="O7">
        <v>2019</v>
      </c>
      <c r="P7">
        <v>4.9234989999999996</v>
      </c>
      <c r="Q7">
        <f t="shared" si="0"/>
        <v>32.002743499999994</v>
      </c>
      <c r="U7">
        <f t="shared" si="1"/>
        <v>12.921412288810258</v>
      </c>
      <c r="V7" s="10">
        <v>31.502236267093632</v>
      </c>
      <c r="W7">
        <f t="shared" si="2"/>
        <v>64.548593515142656</v>
      </c>
      <c r="Y7" s="3" t="s">
        <v>8</v>
      </c>
      <c r="Z7" s="3" t="s">
        <v>9</v>
      </c>
      <c r="AA7" s="3" t="s">
        <v>22</v>
      </c>
    </row>
    <row r="8" spans="1:29" x14ac:dyDescent="0.25">
      <c r="A8">
        <v>2020</v>
      </c>
      <c r="B8" s="1">
        <v>0.33</v>
      </c>
      <c r="C8" s="2">
        <v>46.5</v>
      </c>
      <c r="D8" s="8">
        <f t="shared" si="3"/>
        <v>32.497335</v>
      </c>
      <c r="E8">
        <f t="shared" si="4"/>
        <v>37.177533164377706</v>
      </c>
      <c r="F8">
        <f t="shared" si="5"/>
        <v>43.907597675289942</v>
      </c>
      <c r="G8">
        <f t="shared" si="6"/>
        <v>18.699615290251216</v>
      </c>
      <c r="I8">
        <f t="shared" si="7"/>
        <v>55.877148454628923</v>
      </c>
      <c r="J8" s="12"/>
      <c r="O8">
        <v>2020</v>
      </c>
      <c r="P8">
        <v>4.9995900000000004</v>
      </c>
      <c r="Q8">
        <f t="shared" si="0"/>
        <v>32.497335</v>
      </c>
      <c r="U8">
        <f t="shared" si="1"/>
        <v>13.567482903250772</v>
      </c>
      <c r="V8" s="10">
        <v>33.077348080448317</v>
      </c>
      <c r="W8">
        <f t="shared" si="2"/>
        <v>67.776023190899792</v>
      </c>
      <c r="Y8">
        <v>22.1</v>
      </c>
      <c r="Z8">
        <v>50.38</v>
      </c>
      <c r="AA8">
        <v>110.4</v>
      </c>
    </row>
    <row r="9" spans="1:29" x14ac:dyDescent="0.25">
      <c r="A9">
        <v>2021</v>
      </c>
      <c r="B9" s="1">
        <v>0.35</v>
      </c>
      <c r="C9" s="2">
        <v>45.5</v>
      </c>
      <c r="D9" s="8">
        <f t="shared" si="3"/>
        <v>33.231737499999994</v>
      </c>
      <c r="E9">
        <f t="shared" si="4"/>
        <v>38.145945572596588</v>
      </c>
      <c r="F9">
        <f t="shared" si="5"/>
        <v>45.212513309054437</v>
      </c>
      <c r="G9">
        <f t="shared" si="6"/>
        <v>19.634596054763776</v>
      </c>
      <c r="I9">
        <f t="shared" si="7"/>
        <v>57.780541627360364</v>
      </c>
      <c r="J9" s="12"/>
      <c r="O9">
        <v>2021</v>
      </c>
      <c r="P9">
        <v>5.1125749999999996</v>
      </c>
      <c r="Q9">
        <f t="shared" si="0"/>
        <v>33.231737499999994</v>
      </c>
      <c r="U9">
        <f t="shared" si="1"/>
        <v>14.245857048413313</v>
      </c>
      <c r="V9" s="10">
        <v>34.731215484470738</v>
      </c>
      <c r="W9">
        <f t="shared" si="2"/>
        <v>71.164824350444789</v>
      </c>
      <c r="Y9" s="4"/>
    </row>
    <row r="10" spans="1:29" x14ac:dyDescent="0.25">
      <c r="A10">
        <v>2022</v>
      </c>
      <c r="B10" s="1">
        <v>0.37</v>
      </c>
      <c r="C10" s="2">
        <v>44.5</v>
      </c>
      <c r="D10" s="8">
        <f t="shared" si="3"/>
        <v>34.5253935</v>
      </c>
      <c r="E10">
        <f t="shared" si="4"/>
        <v>39.685311976226423</v>
      </c>
      <c r="F10">
        <f t="shared" si="5"/>
        <v>47.105208099507166</v>
      </c>
      <c r="G10">
        <f t="shared" si="6"/>
        <v>20.61632585750197</v>
      </c>
      <c r="I10">
        <f t="shared" si="7"/>
        <v>60.301637833728392</v>
      </c>
      <c r="J10" s="12"/>
      <c r="O10">
        <v>2022</v>
      </c>
      <c r="P10">
        <v>5.3115990000000002</v>
      </c>
      <c r="Q10">
        <f t="shared" si="0"/>
        <v>34.5253935</v>
      </c>
      <c r="U10">
        <f t="shared" si="1"/>
        <v>14.95814990083398</v>
      </c>
      <c r="V10" s="10">
        <v>36.467776258694279</v>
      </c>
      <c r="W10">
        <f t="shared" si="2"/>
        <v>74.723065567967041</v>
      </c>
    </row>
    <row r="11" spans="1:29" x14ac:dyDescent="0.25">
      <c r="A11">
        <v>2023</v>
      </c>
      <c r="B11" s="1">
        <v>0.39</v>
      </c>
      <c r="C11" s="2">
        <v>43.5</v>
      </c>
      <c r="D11" s="8">
        <f t="shared" si="3"/>
        <v>35.762610000000002</v>
      </c>
      <c r="E11">
        <f t="shared" si="4"/>
        <v>41.180524400037747</v>
      </c>
      <c r="F11">
        <f t="shared" si="5"/>
        <v>48.971415329482525</v>
      </c>
      <c r="G11">
        <f t="shared" si="6"/>
        <v>21.647142150377064</v>
      </c>
      <c r="I11">
        <f t="shared" si="7"/>
        <v>62.827666550414811</v>
      </c>
      <c r="J11" s="12"/>
      <c r="O11">
        <v>2023</v>
      </c>
      <c r="P11">
        <v>5.5019400000000003</v>
      </c>
      <c r="Q11">
        <f t="shared" si="0"/>
        <v>35.762610000000002</v>
      </c>
      <c r="U11">
        <f t="shared" si="1"/>
        <v>15.70605739587568</v>
      </c>
      <c r="V11" s="10">
        <v>38.291165071628996</v>
      </c>
      <c r="W11">
        <f t="shared" si="2"/>
        <v>78.459218846365388</v>
      </c>
    </row>
    <row r="12" spans="1:29" x14ac:dyDescent="0.25">
      <c r="A12">
        <v>2024</v>
      </c>
      <c r="B12" s="1">
        <v>0.41</v>
      </c>
      <c r="C12" s="2">
        <v>42.5</v>
      </c>
      <c r="D12" s="8">
        <f t="shared" si="3"/>
        <v>36.619777999999997</v>
      </c>
      <c r="E12">
        <f t="shared" si="4"/>
        <v>42.30858812003963</v>
      </c>
      <c r="F12">
        <f t="shared" si="5"/>
        <v>50.489023595956652</v>
      </c>
      <c r="G12">
        <f t="shared" si="6"/>
        <v>22.729499257895924</v>
      </c>
      <c r="I12">
        <f t="shared" si="7"/>
        <v>65.038087377935554</v>
      </c>
      <c r="J12" s="12"/>
      <c r="O12">
        <v>2024</v>
      </c>
      <c r="P12">
        <v>5.6338119999999998</v>
      </c>
      <c r="Q12">
        <f t="shared" si="0"/>
        <v>36.619777999999997</v>
      </c>
      <c r="U12">
        <f t="shared" si="1"/>
        <v>16.491360265669467</v>
      </c>
      <c r="V12" s="10">
        <v>40.20572332521045</v>
      </c>
      <c r="W12">
        <f t="shared" si="2"/>
        <v>82.382179788683672</v>
      </c>
    </row>
    <row r="13" spans="1:29" x14ac:dyDescent="0.25">
      <c r="A13">
        <v>2025</v>
      </c>
      <c r="B13" s="1">
        <v>0.43</v>
      </c>
      <c r="C13" s="2">
        <v>41</v>
      </c>
      <c r="D13" s="8">
        <f t="shared" si="3"/>
        <v>37.018143500000001</v>
      </c>
      <c r="E13">
        <f t="shared" si="4"/>
        <v>42.991394126041619</v>
      </c>
      <c r="F13">
        <f t="shared" si="5"/>
        <v>51.580851375754492</v>
      </c>
      <c r="G13">
        <f t="shared" si="6"/>
        <v>23.865974220790712</v>
      </c>
      <c r="I13">
        <f t="shared" si="7"/>
        <v>66.857368346832331</v>
      </c>
      <c r="J13" s="12"/>
      <c r="O13">
        <v>2025</v>
      </c>
      <c r="P13">
        <v>5.6950989999999999</v>
      </c>
      <c r="Q13">
        <f t="shared" ref="Q13:Q18" si="8">P13*$M$2</f>
        <v>37.018143500000001</v>
      </c>
      <c r="U13">
        <f t="shared" si="1"/>
        <v>17.315928278952942</v>
      </c>
      <c r="V13" s="10">
        <v>42.216009491470977</v>
      </c>
      <c r="W13">
        <f t="shared" si="2"/>
        <v>86.501288778117868</v>
      </c>
    </row>
    <row r="14" spans="1:29" x14ac:dyDescent="0.25">
      <c r="A14">
        <v>2026</v>
      </c>
      <c r="B14" s="1">
        <v>0.45</v>
      </c>
      <c r="C14" s="2">
        <v>39.5</v>
      </c>
      <c r="D14" s="8">
        <f t="shared" si="3"/>
        <v>37.886504500000001</v>
      </c>
      <c r="E14">
        <f t="shared" si="4"/>
        <v>44.158417657343698</v>
      </c>
      <c r="F14">
        <f t="shared" si="5"/>
        <v>53.177347769542216</v>
      </c>
      <c r="G14">
        <f t="shared" si="6"/>
        <v>25.059272931830257</v>
      </c>
      <c r="I14">
        <f t="shared" si="7"/>
        <v>69.217690589173955</v>
      </c>
      <c r="J14" s="12"/>
      <c r="O14">
        <v>2026</v>
      </c>
      <c r="P14">
        <v>5.8286930000000003</v>
      </c>
      <c r="Q14">
        <f t="shared" si="8"/>
        <v>37.886504500000001</v>
      </c>
      <c r="U14">
        <f t="shared" si="1"/>
        <v>18.181724692900588</v>
      </c>
      <c r="V14" s="10">
        <v>44.326809966044529</v>
      </c>
      <c r="W14">
        <f t="shared" si="2"/>
        <v>90.826353217023765</v>
      </c>
    </row>
    <row r="15" spans="1:29" x14ac:dyDescent="0.25">
      <c r="A15">
        <v>2027</v>
      </c>
      <c r="B15" s="1">
        <v>0.47</v>
      </c>
      <c r="C15" s="2">
        <v>38</v>
      </c>
      <c r="D15" s="8">
        <f t="shared" si="3"/>
        <v>38.231361999999997</v>
      </c>
      <c r="E15">
        <f t="shared" si="4"/>
        <v>44.816870815210883</v>
      </c>
      <c r="F15">
        <f t="shared" si="5"/>
        <v>54.286747433019322</v>
      </c>
      <c r="G15">
        <f t="shared" si="6"/>
        <v>26.312236578421754</v>
      </c>
      <c r="I15">
        <f t="shared" si="7"/>
        <v>71.129107393632637</v>
      </c>
      <c r="J15" s="12"/>
      <c r="O15">
        <v>2027</v>
      </c>
      <c r="P15">
        <v>5.881748</v>
      </c>
      <c r="Q15">
        <f t="shared" si="8"/>
        <v>38.231361999999997</v>
      </c>
      <c r="U15">
        <f t="shared" si="1"/>
        <v>19.090810927545622</v>
      </c>
      <c r="V15" s="10">
        <v>46.543150464346759</v>
      </c>
      <c r="W15">
        <f t="shared" si="2"/>
        <v>95.367670877874957</v>
      </c>
    </row>
    <row r="16" spans="1:29" x14ac:dyDescent="0.25">
      <c r="A16">
        <v>2028</v>
      </c>
      <c r="B16" s="1">
        <v>0.48</v>
      </c>
      <c r="C16" s="2">
        <v>36.5</v>
      </c>
      <c r="D16" s="8">
        <f t="shared" si="3"/>
        <v>38.935305499999998</v>
      </c>
      <c r="E16">
        <f t="shared" si="4"/>
        <v>45.850089755971425</v>
      </c>
      <c r="F16">
        <f t="shared" si="5"/>
        <v>55.793460204670296</v>
      </c>
      <c r="G16">
        <f t="shared" si="6"/>
        <v>27.627848407342867</v>
      </c>
      <c r="I16">
        <f t="shared" si="7"/>
        <v>73.477938163314292</v>
      </c>
      <c r="J16" s="12"/>
      <c r="O16">
        <v>2028</v>
      </c>
      <c r="P16">
        <v>5.9900469999999997</v>
      </c>
      <c r="Q16">
        <f t="shared" si="8"/>
        <v>38.935305499999998</v>
      </c>
      <c r="U16">
        <f t="shared" si="1"/>
        <v>20.045351473922903</v>
      </c>
      <c r="V16" s="10">
        <v>48.870307987564097</v>
      </c>
      <c r="W16">
        <f t="shared" si="2"/>
        <v>100.1360544217687</v>
      </c>
    </row>
    <row r="17" spans="1:29" x14ac:dyDescent="0.25">
      <c r="A17">
        <v>2029</v>
      </c>
      <c r="B17" s="1">
        <v>0.49</v>
      </c>
      <c r="C17" s="2">
        <v>35</v>
      </c>
      <c r="D17" s="8">
        <f t="shared" si="3"/>
        <v>39.586845999999994</v>
      </c>
      <c r="E17">
        <f t="shared" si="4"/>
        <v>46.847369468769998</v>
      </c>
      <c r="F17">
        <f t="shared" si="5"/>
        <v>57.287908439903802</v>
      </c>
      <c r="G17">
        <f t="shared" si="6"/>
        <v>29.009240827710002</v>
      </c>
      <c r="I17">
        <f t="shared" si="7"/>
        <v>75.85661029648</v>
      </c>
      <c r="J17" s="12"/>
      <c r="O17">
        <v>2029</v>
      </c>
      <c r="P17">
        <v>6.0902839999999996</v>
      </c>
      <c r="Q17">
        <f t="shared" si="8"/>
        <v>39.586845999999994</v>
      </c>
      <c r="U17">
        <f t="shared" si="1"/>
        <v>21.047619047619047</v>
      </c>
      <c r="V17" s="10">
        <v>51.313823386942303</v>
      </c>
      <c r="W17">
        <f t="shared" si="2"/>
        <v>105.14285714285715</v>
      </c>
    </row>
    <row r="18" spans="1:29" x14ac:dyDescent="0.25">
      <c r="A18">
        <v>2030</v>
      </c>
      <c r="B18" s="1">
        <v>0.5</v>
      </c>
      <c r="C18" s="2">
        <v>33.5</v>
      </c>
      <c r="D18" s="8">
        <f t="shared" si="3"/>
        <v>40.169740000000004</v>
      </c>
      <c r="E18">
        <f t="shared" si="4"/>
        <v>47.793289642208507</v>
      </c>
      <c r="F18">
        <f t="shared" si="5"/>
        <v>58.755855561899004</v>
      </c>
      <c r="G18">
        <f>$D18+$W18*$M$2*$Z$5-E18</f>
        <v>30.459702869095494</v>
      </c>
      <c r="I18">
        <f t="shared" si="7"/>
        <v>78.252992511304001</v>
      </c>
      <c r="J18" s="12"/>
      <c r="O18">
        <v>2030</v>
      </c>
      <c r="P18">
        <v>6.1799600000000003</v>
      </c>
      <c r="Q18">
        <f t="shared" si="8"/>
        <v>40.169740000000004</v>
      </c>
      <c r="U18">
        <f>Y$8/$V$18*$V18</f>
        <v>22.1</v>
      </c>
      <c r="V18" s="10">
        <v>53.879514556289422</v>
      </c>
      <c r="W18">
        <f>AA$8/$V$18*$V18</f>
        <v>110.4</v>
      </c>
    </row>
    <row r="19" spans="1:29" x14ac:dyDescent="0.25">
      <c r="J19" s="8"/>
    </row>
    <row r="20" spans="1:29" x14ac:dyDescent="0.25">
      <c r="J20" s="8"/>
    </row>
    <row r="25" spans="1:29" customFormat="1" x14ac:dyDescent="0.25"/>
    <row r="26" spans="1:29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R. Damato</dc:creator>
  <cp:lastModifiedBy>Giovanni R. Damato</cp:lastModifiedBy>
  <dcterms:created xsi:type="dcterms:W3CDTF">2014-05-30T17:50:22Z</dcterms:created>
  <dcterms:modified xsi:type="dcterms:W3CDTF">2014-05-30T22:57:17Z</dcterms:modified>
</cp:coreProperties>
</file>