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36" yWindow="1572" windowWidth="15360" windowHeight="7872" tabRatio="895" firstSheet="1" activeTab="2"/>
  </bookViews>
  <sheets>
    <sheet name="Certification" sheetId="1" r:id="rId1"/>
    <sheet name="Instructions" sheetId="2" r:id="rId2"/>
    <sheet name=" Summary" sheetId="3" r:id="rId3"/>
    <sheet name="I_Phys_Res" sheetId="4" r:id="rId4"/>
    <sheet name="II_DWR_Contracts" sheetId="5" r:id="rId5"/>
    <sheet name="III_Unit_Import" sheetId="6" r:id="rId6"/>
    <sheet name="IV_NonUnit_Import" sheetId="7" r:id="rId7"/>
    <sheet name="V_LD_Contracts" sheetId="8" r:id="rId8"/>
    <sheet name="VI_Portfolio_RA" sheetId="9" r:id="rId9"/>
    <sheet name="VII_Construc" sheetId="10" r:id="rId10"/>
    <sheet name="DR-a_2hr-Plus" sheetId="11" r:id="rId11"/>
    <sheet name="DR-b_2hr-max" sheetId="12" r:id="rId12"/>
  </sheets>
  <definedNames>
    <definedName name="_Toc124581189" localSheetId="1">'Instructions'!#REF!</definedName>
    <definedName name="_Toc124581190" localSheetId="1">'Instructions'!$A$33</definedName>
    <definedName name="_Toc124581191" localSheetId="1">'Instructions'!$A$99</definedName>
    <definedName name="_Toc124581214" localSheetId="1">'Instructions'!$A$107</definedName>
    <definedName name="_Toc124581215" localSheetId="1">'Instructions'!$A$173</definedName>
    <definedName name="_Toc124581495" localSheetId="1">'Instructions'!$A$13</definedName>
    <definedName name="enddate">' Summary'!$I$4:$I$15</definedName>
    <definedName name="Fred">' Summary'!#REF!</definedName>
    <definedName name="Local_Areas">' Summary'!#REF!</definedName>
    <definedName name="_xlnm.Print_Area" localSheetId="2">' Summary'!$A$1:$G$54</definedName>
    <definedName name="_xlnm.Print_Area" localSheetId="1">'Instructions'!$A$1:$A$192</definedName>
    <definedName name="_xlnm.Print_Titles" localSheetId="10">'DR-a_2hr-Plus'!$1:$4</definedName>
    <definedName name="_xlnm.Print_Titles" localSheetId="11">'DR-b_2hr-max'!$1:$4</definedName>
    <definedName name="_xlnm.Print_Titles" localSheetId="3">'I_Phys_Res'!$1:$4</definedName>
    <definedName name="_xlnm.Print_Titles" localSheetId="5">'III_Unit_Import'!$1:$4</definedName>
    <definedName name="_xlnm.Print_Titles" localSheetId="6">'IV_NonUnit_Import'!$1:$4</definedName>
    <definedName name="_xlnm.Print_Titles" localSheetId="7">'V_LD_Contracts'!$1:$4</definedName>
    <definedName name="RMR">' Summary'!$G$33:$G$34</definedName>
    <definedName name="startdate">' Summary'!$H$4:$H$15</definedName>
    <definedName name="Zone">' Summary'!$G$32:$G$34</definedName>
  </definedNames>
  <calcPr fullCalcOnLoad="1"/>
</workbook>
</file>

<file path=xl/comments10.xml><?xml version="1.0" encoding="utf-8"?>
<comments xmlns="http://schemas.openxmlformats.org/spreadsheetml/2006/main">
  <authors>
    <author>Author</author>
  </authors>
  <commentList>
    <comment ref="J3" authorId="0">
      <text>
        <r>
          <rPr>
            <sz val="8"/>
            <rFont val="Tahoma"/>
            <family val="0"/>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K3" authorId="0">
      <text>
        <r>
          <rPr>
            <sz val="8"/>
            <rFont val="Tahoma"/>
            <family val="0"/>
          </rPr>
          <t xml:space="preserve">See RA Guide Section 2,  “Greater than or equal to” 160 hours per month.
</t>
        </r>
      </text>
    </comment>
    <comment ref="L3" authorId="0">
      <text>
        <r>
          <rPr>
            <sz val="8"/>
            <rFont val="Tahoma"/>
            <family val="0"/>
          </rPr>
          <t xml:space="preserve">See RA Guide Section 2
“Greater than or equal to” 384 hours per month.
</t>
        </r>
      </text>
    </comment>
    <comment ref="M3" authorId="0">
      <text>
        <r>
          <rPr>
            <sz val="8"/>
            <rFont val="Tahoma"/>
            <family val="0"/>
          </rPr>
          <t>See RA Guide Section 2
All Hours (planned availability is unrestricted)</t>
        </r>
      </text>
    </comment>
  </commentList>
</comments>
</file>

<file path=xl/comments3.xml><?xml version="1.0" encoding="utf-8"?>
<comments xmlns="http://schemas.openxmlformats.org/spreadsheetml/2006/main">
  <authors>
    <author>Author</author>
  </authors>
  <commentList>
    <comment ref="B27" authorId="0">
      <text>
        <r>
          <rPr>
            <sz val="8"/>
            <rFont val="Tahoma"/>
            <family val="0"/>
          </rPr>
          <t xml:space="preserve">Each LSE should insert 
RMR Cond. 2 Allocation from CPUC letter.
</t>
        </r>
      </text>
    </comment>
    <comment ref="C39" authorId="0">
      <text>
        <r>
          <rPr>
            <sz val="8"/>
            <rFont val="Tahoma"/>
            <family val="0"/>
          </rPr>
          <t>In order to calculate each Resource Category Bucket by itself, one has to disaggregate the individual values from (L).   
Bucket #1 is straightforward (Cell C42 = E34)
Bucket #2 by itself is calculated as Category#1,2 minus Category #1 (Cell C43 = E34-E33)
Bucket #3 by itself is calculated as Category#1,2,3 minus Category #1,2 (Cell C44 = E35-E34)
Bucket #4 by itself cannot be calculated same as above. Instead, to not undercount, it is necessary to consider Cell C45 as exactly Cell B45.  This formula demonstrates Bucket #4 resources can count as any  resources categories, i.e. there is no limit to their use as countable capacity.</t>
        </r>
      </text>
    </comment>
    <comment ref="D31" authorId="0">
      <text>
        <r>
          <rPr>
            <sz val="8"/>
            <rFont val="Tahoma"/>
            <family val="0"/>
          </rPr>
          <t>Category 1 = total from Table 2, Category #1,2 = Countable Category #1 from (L) + Category #2 total from Table 2, Category #1,2,3 = Countable Category #1,2 from (L) + Category #3 from Table 2, Category #1,2,3,4 = Countable #1,2,3 from (L) plus Category #4 from Table 2</t>
        </r>
      </text>
    </comment>
  </commentList>
</comments>
</file>

<file path=xl/comments4.xml><?xml version="1.0" encoding="utf-8"?>
<comments xmlns="http://schemas.openxmlformats.org/spreadsheetml/2006/main">
  <authors>
    <author>Author</author>
  </authors>
  <commentList>
    <comment ref="K3" authorId="0">
      <text>
        <r>
          <rPr>
            <sz val="8"/>
            <rFont val="Tahoma"/>
            <family val="0"/>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L3" authorId="0">
      <text>
        <r>
          <rPr>
            <sz val="8"/>
            <rFont val="Tahoma"/>
            <family val="0"/>
          </rPr>
          <t xml:space="preserve">See RA Guide Section 2,  “Greater than or equal to” 160 hours per month.
</t>
        </r>
      </text>
    </comment>
    <comment ref="M3" authorId="0">
      <text>
        <r>
          <rPr>
            <sz val="8"/>
            <rFont val="Tahoma"/>
            <family val="0"/>
          </rPr>
          <t xml:space="preserve">See RA Guide Section 2
“Greater than or equal to” 384 hours per month.
</t>
        </r>
      </text>
    </comment>
    <comment ref="N3" authorId="0">
      <text>
        <r>
          <rPr>
            <sz val="8"/>
            <rFont val="Tahoma"/>
            <family val="0"/>
          </rPr>
          <t>See RA Guide Section 2
All Hours (planned availability is unrestricted)</t>
        </r>
      </text>
    </comment>
  </commentList>
</comments>
</file>

<file path=xl/comments5.xml><?xml version="1.0" encoding="utf-8"?>
<comments xmlns="http://schemas.openxmlformats.org/spreadsheetml/2006/main">
  <authors>
    <author>Author</author>
  </authors>
  <commentList>
    <comment ref="L3" authorId="0">
      <text>
        <r>
          <rPr>
            <sz val="8"/>
            <rFont val="Tahoma"/>
            <family val="0"/>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M3" authorId="0">
      <text>
        <r>
          <rPr>
            <sz val="8"/>
            <rFont val="Tahoma"/>
            <family val="0"/>
          </rPr>
          <t xml:space="preserve">See RA Guide Section 2,  “Greater than or equal to” 160 hours per month.
</t>
        </r>
      </text>
    </comment>
    <comment ref="N3" authorId="0">
      <text>
        <r>
          <rPr>
            <sz val="8"/>
            <rFont val="Tahoma"/>
            <family val="0"/>
          </rPr>
          <t xml:space="preserve">See RA Guide Section 2
“Greater than or equal to” 384 hours per month.
</t>
        </r>
      </text>
    </comment>
    <comment ref="O3" authorId="0">
      <text>
        <r>
          <rPr>
            <sz val="8"/>
            <rFont val="Tahoma"/>
            <family val="0"/>
          </rPr>
          <t>See RA Guide Section 2
All Hours (planned availability is unrestricted)</t>
        </r>
      </text>
    </comment>
  </commentList>
</comments>
</file>

<file path=xl/comments6.xml><?xml version="1.0" encoding="utf-8"?>
<comments xmlns="http://schemas.openxmlformats.org/spreadsheetml/2006/main">
  <authors>
    <author>Author</author>
  </authors>
  <commentList>
    <comment ref="L3" authorId="0">
      <text>
        <r>
          <rPr>
            <sz val="8"/>
            <rFont val="Tahoma"/>
            <family val="0"/>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M3" authorId="0">
      <text>
        <r>
          <rPr>
            <sz val="8"/>
            <rFont val="Tahoma"/>
            <family val="0"/>
          </rPr>
          <t xml:space="preserve">See RA Guide Section 2,  “Greater than or equal to” 160 hours per month.
</t>
        </r>
      </text>
    </comment>
    <comment ref="N3" authorId="0">
      <text>
        <r>
          <rPr>
            <sz val="8"/>
            <rFont val="Tahoma"/>
            <family val="0"/>
          </rPr>
          <t xml:space="preserve">See RA Guide Section 2
“Greater than or equal to” 384 hours per month.
</t>
        </r>
      </text>
    </comment>
    <comment ref="O3" authorId="0">
      <text>
        <r>
          <rPr>
            <sz val="8"/>
            <rFont val="Tahoma"/>
            <family val="0"/>
          </rPr>
          <t>See RA Guide Section 2
All Hours (planned availability is unrestricted)</t>
        </r>
      </text>
    </comment>
  </commentList>
</comments>
</file>

<file path=xl/comments7.xml><?xml version="1.0" encoding="utf-8"?>
<comments xmlns="http://schemas.openxmlformats.org/spreadsheetml/2006/main">
  <authors>
    <author>Author</author>
  </authors>
  <commentList>
    <comment ref="J3" authorId="0">
      <text>
        <r>
          <rPr>
            <sz val="8"/>
            <rFont val="Tahoma"/>
            <family val="0"/>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K3" authorId="0">
      <text>
        <r>
          <rPr>
            <sz val="8"/>
            <rFont val="Tahoma"/>
            <family val="0"/>
          </rPr>
          <t xml:space="preserve">See RA Guide Section 2,  “Greater than or equal to” 160 hours per month.
</t>
        </r>
      </text>
    </comment>
    <comment ref="L3" authorId="0">
      <text>
        <r>
          <rPr>
            <sz val="8"/>
            <rFont val="Tahoma"/>
            <family val="0"/>
          </rPr>
          <t xml:space="preserve">See RA Guide Section 2
“Greater than or equal to” 384 hours per month.
</t>
        </r>
      </text>
    </comment>
    <comment ref="M3" authorId="0">
      <text>
        <r>
          <rPr>
            <sz val="8"/>
            <rFont val="Tahoma"/>
            <family val="0"/>
          </rPr>
          <t>See RA Guide Section 2
All Hours (planned availability is unrestricted)</t>
        </r>
      </text>
    </comment>
  </commentList>
</comments>
</file>

<file path=xl/comments8.xml><?xml version="1.0" encoding="utf-8"?>
<comments xmlns="http://schemas.openxmlformats.org/spreadsheetml/2006/main">
  <authors>
    <author>Author</author>
  </authors>
  <commentList>
    <comment ref="I3" authorId="0">
      <text>
        <r>
          <rPr>
            <sz val="8"/>
            <rFont val="Tahoma"/>
            <family val="0"/>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 ref="J3" authorId="0">
      <text>
        <r>
          <rPr>
            <sz val="8"/>
            <rFont val="Tahoma"/>
            <family val="0"/>
          </rPr>
          <t xml:space="preserve">See RA Guide Section 2,  “Greater than or equal to” 160 hours per month.
</t>
        </r>
      </text>
    </comment>
    <comment ref="K3" authorId="0">
      <text>
        <r>
          <rPr>
            <sz val="8"/>
            <rFont val="Tahoma"/>
            <family val="0"/>
          </rPr>
          <t xml:space="preserve">See RA Guide Section 2
“Greater than or equal to” 384 hours per month.
</t>
        </r>
      </text>
    </comment>
    <comment ref="L3" authorId="0">
      <text>
        <r>
          <rPr>
            <sz val="8"/>
            <rFont val="Tahoma"/>
            <family val="0"/>
          </rPr>
          <t>See RA Guide Section 2
All Hours (planned availability is unrestricted)</t>
        </r>
      </text>
    </comment>
  </commentList>
</comments>
</file>

<file path=xl/comments9.xml><?xml version="1.0" encoding="utf-8"?>
<comments xmlns="http://schemas.openxmlformats.org/spreadsheetml/2006/main">
  <authors>
    <author>Author</author>
  </authors>
  <commentList>
    <comment ref="L3" authorId="0">
      <text>
        <r>
          <rPr>
            <sz val="8"/>
            <rFont val="Tahoma"/>
            <family val="0"/>
          </rPr>
          <t>See RA Guide Section 2
All Hours (planned availability is unrestricted)</t>
        </r>
      </text>
    </comment>
    <comment ref="K3" authorId="0">
      <text>
        <r>
          <rPr>
            <sz val="8"/>
            <rFont val="Tahoma"/>
            <family val="0"/>
          </rPr>
          <t xml:space="preserve">See RA Guide Section 2
“Greater than or equal to” 384 hours per month.
</t>
        </r>
      </text>
    </comment>
    <comment ref="J3" authorId="0">
      <text>
        <r>
          <rPr>
            <sz val="8"/>
            <rFont val="Tahoma"/>
            <family val="0"/>
          </rPr>
          <t xml:space="preserve">See RA Guide Section 2,  “Greater than or equal to” 160 hours per month.
</t>
        </r>
      </text>
    </comment>
    <comment ref="I3" authorId="0">
      <text>
        <r>
          <rPr>
            <sz val="8"/>
            <rFont val="Tahoma"/>
            <family val="0"/>
          </rPr>
          <t xml:space="preserve">See RA Guide Section 2, “Greater than or equal to” the ULR [use limited resource] monthly hours as shown in the Phase 1 Workshop Report, Table “Number Hours ISO Load Greater than 90% of the Monthly Peak,” p.24-25, last line of table, titled “RA Obligation,” http://www.cpuc.ca.gov/word_pdf/REPORT/37456.pdf   
These ULR hours for May through September are, respectively:  
30, 40, 40, 60, and  40, which total 210 hour and have been referred to as “the 210 hours.”
</t>
        </r>
      </text>
    </comment>
  </commentList>
</comments>
</file>

<file path=xl/sharedStrings.xml><?xml version="1.0" encoding="utf-8"?>
<sst xmlns="http://schemas.openxmlformats.org/spreadsheetml/2006/main" count="436" uniqueCount="287">
  <si>
    <t>Table 5 shows the Minimum Cumulative Requirement (MCR) as percentages of Total Resources Shown and in absolute MW.  This is the minimum amount of cumulative capacity the LSE must provide in Bucket 4; Buckets 4 &amp; 3; Buckets 4 &amp; 3 &amp; 2; and Buckets 4 &amp; 3 &amp; 2 &amp; 1.  This is the point of compliance for the LSEs.  Each LSE has to provide AT LEAST a specific amount of capacity in each of these minimum buckets.  Table 5 automatically shows the LSE's short/long position in the minimum buckets, and automatically displays whether the LSE is "Compliant" or "Non-Compliant" at each level. The percentages used here may not be the same as the minimum percentages used in Summary Table 4; the MCC percentages used to compute countable resources are higher than the minimum percentages used for compliance. This is due to the 90% procurement obligation, although the MCC percentages are relative to the full 115% RAR.</t>
  </si>
  <si>
    <t xml:space="preserve">This box also computes the LSE's compliance with the LD Phase Out percentages.  The final row computes the amount of non-LD resource available to fulfill the RAR.  Compliance is shown when the LSE has demonstrated at least 75% of their RAR met through non-LD resources.  This is the reverse of how the LD Phase out percentages are normally stated; this was done to remain consistent with the wording and formulas in the rest of the Summary Table, and to make clear the intent - to procure non-LD Resources.  If the Local obligation forces the LSE to leave out more LD contracts than would otherwise be acceptable under the phase out schedule, please note that the Local RAR obligation supersedes the phase out percentage. </t>
  </si>
  <si>
    <t>The System Resource Adequacy Template was created to assure that each Load Serving Entity (“LSE”) owns or contracts for sufficient capacity to meet its Resource Adequacy Requirement (RAR).  This constitutes the System RAR year ahead filing template for 2008.  This template measures compliance with System RAR, and uses data appropriately.  Please consult the Filing Guide for more detail regarding this year's implementation, as many things have changed.</t>
  </si>
  <si>
    <r>
      <t>Scheduling Resource ID</t>
    </r>
    <r>
      <rPr>
        <sz val="12"/>
        <rFont val="Times New Roman"/>
        <family val="1"/>
      </rPr>
      <t xml:space="preserve"> – The CAISO-assigned Scheduling Resource ID for this resource, either aggregate or unit specific.  Please find this ID on the List of Qualifying Capacity posted on the CAISO website on July 11, 2007.  For resources "paired" to become one contract with unrestricted availability, please list both paired IDs on one line, and any resources with "unpaired" amounts on a separate line.  For unit specific DWR contracts, please list the Scheduling Resource ID in this column.</t>
    </r>
  </si>
  <si>
    <t>Used in Local Filing</t>
  </si>
  <si>
    <r>
      <t xml:space="preserve">Used in Local Filing: </t>
    </r>
    <r>
      <rPr>
        <sz val="12"/>
        <rFont val="Times New Roman"/>
        <family val="1"/>
      </rPr>
      <t>Enter 'Y' if this unit was used to also meet your Local RAR, or leave it blank if it was not.</t>
    </r>
  </si>
  <si>
    <t xml:space="preserve">For directions to columns not listed here, please consult the General Instructions above.  </t>
  </si>
  <si>
    <t>has been verified by an officer of the corporation, who</t>
  </si>
  <si>
    <t>Name:</t>
  </si>
  <si>
    <t>Email:</t>
  </si>
  <si>
    <t>Telephone:</t>
  </si>
  <si>
    <t>Contact Person for Questions about this Filing:</t>
  </si>
  <si>
    <t>Instructions for RA Reporting Template</t>
  </si>
  <si>
    <t>Certification of Information:</t>
  </si>
  <si>
    <t>B. Instructions for the Certification Sheet</t>
  </si>
  <si>
    <t>Name of Load Serving Entity (LSE):</t>
  </si>
  <si>
    <t>1. I have responsibility for the activities reflected in this filing;</t>
  </si>
  <si>
    <t>City:</t>
  </si>
  <si>
    <t>State:</t>
  </si>
  <si>
    <t xml:space="preserve">Worksheet A. CERTIFICATION FORM </t>
  </si>
  <si>
    <t>Worksheet B. SUMMARY</t>
  </si>
  <si>
    <t xml:space="preserve">Worksheet V.  RESOURCES </t>
  </si>
  <si>
    <t xml:space="preserve">Worksheet III.  RESOURCES </t>
  </si>
  <si>
    <t>Certified By Authorized LSE Representative (Name):</t>
  </si>
  <si>
    <t>Worksheet I. Physical Resources in ISO Control Area</t>
  </si>
  <si>
    <t>Contract Identifier</t>
  </si>
  <si>
    <t>Signature (sign the hard copy of filing):</t>
  </si>
  <si>
    <t>Address:</t>
  </si>
  <si>
    <t>Address 2:</t>
  </si>
  <si>
    <t>Category #1 Bucket</t>
  </si>
  <si>
    <t>Category #1,2  Buckets</t>
  </si>
  <si>
    <t>Category #1,2,3  Buckets</t>
  </si>
  <si>
    <t>Category #1,2,3,4  Buckets</t>
  </si>
  <si>
    <t>Sum of Resource Category 1</t>
  </si>
  <si>
    <t>Sum of Resource Category 2</t>
  </si>
  <si>
    <t>Sum of Resource Category 3</t>
  </si>
  <si>
    <t>Sum of Resource Category 4</t>
  </si>
  <si>
    <t>Resource Category #1 Bucket</t>
  </si>
  <si>
    <t>Resource Category #2 Bucket</t>
  </si>
  <si>
    <t>Resource Category #3 Bucket</t>
  </si>
  <si>
    <t>Resource Category #4 Bucket</t>
  </si>
  <si>
    <t>Category #4  Bucket</t>
  </si>
  <si>
    <t>Category #4, 3  Buckets</t>
  </si>
  <si>
    <t>Category #4, 3, 2  Buckets</t>
  </si>
  <si>
    <t>Category #4, 3, 2, 1  Buckets</t>
  </si>
  <si>
    <t>Cumulative Total</t>
  </si>
  <si>
    <t>(A)</t>
  </si>
  <si>
    <t>(B)</t>
  </si>
  <si>
    <t xml:space="preserve">(C) </t>
  </si>
  <si>
    <t>(D)</t>
  </si>
  <si>
    <t>(E)</t>
  </si>
  <si>
    <t>(F)</t>
  </si>
  <si>
    <t>(G)</t>
  </si>
  <si>
    <t>Categories</t>
  </si>
  <si>
    <t>Summary Table 2
Total Claimed Resource Adequacy Capacity by Type of Capacity (MW)</t>
  </si>
  <si>
    <t>(H)</t>
  </si>
  <si>
    <t>(I)</t>
  </si>
  <si>
    <t>(J)</t>
  </si>
  <si>
    <t>(K)</t>
  </si>
  <si>
    <t>(L)</t>
  </si>
  <si>
    <t>(M)</t>
  </si>
  <si>
    <t>(N)</t>
  </si>
  <si>
    <t>(O)</t>
  </si>
  <si>
    <t>(P)</t>
  </si>
  <si>
    <t>(Q)</t>
  </si>
  <si>
    <t>(S)</t>
  </si>
  <si>
    <t>(T)</t>
  </si>
  <si>
    <t>(U)</t>
  </si>
  <si>
    <t>(V)</t>
  </si>
  <si>
    <t>(W)</t>
  </si>
  <si>
    <t>(R)</t>
  </si>
  <si>
    <t>Maximum Cumulative Contribution (MCC)
 Allowed (%)</t>
  </si>
  <si>
    <t xml:space="preserve"> Abbreviation</t>
  </si>
  <si>
    <t>Filing Month</t>
  </si>
  <si>
    <t>DR-a</t>
  </si>
  <si>
    <t>DR-b</t>
  </si>
  <si>
    <t>Countable 
Resource 
Adequacy 
Capacity 
by Bucket (MW)</t>
  </si>
  <si>
    <t>Minimum Cumulative Requirement (MCR) %</t>
  </si>
  <si>
    <t>Minimum Capacity Levels (MW)
(T) = (S) x (RAR)</t>
  </si>
  <si>
    <r>
      <t>(Short)</t>
    </r>
    <r>
      <rPr>
        <b/>
        <sz val="10"/>
        <rFont val="Arial"/>
        <family val="0"/>
      </rPr>
      <t>/Long on Capacity (MW)
(V) = (U) - (T)</t>
    </r>
  </si>
  <si>
    <t>Compliance 
Status
(W) = "Compliant" when (V) is Greater Than or Equal to Zero</t>
  </si>
  <si>
    <t xml:space="preserve">Worksheet I.  RESOURCES </t>
  </si>
  <si>
    <t xml:space="preserve">Countable Resource Adequacy Capacity (MW)
(U) = Cumulative Values of (P) </t>
  </si>
  <si>
    <t>Energy Service Provider Registration Number (if applicable):</t>
  </si>
  <si>
    <t>Back-Up Contact Person for Questions about this Filing (Optional):</t>
  </si>
  <si>
    <t>Zip:</t>
  </si>
  <si>
    <t>Countable Resource Adequacy Capacity (%)</t>
  </si>
  <si>
    <t>Countable Cumulative 
Resource Adequacy 
Capacity (MW)
(L) = Minimum of 
(J) or (K)</t>
  </si>
  <si>
    <t xml:space="preserve">Worksheet DR-a  RESOURCES </t>
  </si>
  <si>
    <t xml:space="preserve">Worksheet DR-b.  RESOURCES </t>
  </si>
  <si>
    <t>unrestricted</t>
  </si>
  <si>
    <t>DR-a_2hr-Plus. Dispatchable Demand Response Program Resources Available more than 2 hours per day</t>
  </si>
  <si>
    <t>DR-b_2hr-max. Dispatchable Demand Response Program Resources Available not more than 2 hours per day</t>
  </si>
  <si>
    <r>
      <t xml:space="preserve">Type of Capacity
</t>
    </r>
    <r>
      <rPr>
        <b/>
        <sz val="9"/>
        <rFont val="Arial"/>
        <family val="2"/>
      </rPr>
      <t>(Double-Click on Yellow-Highlighted Cells below to go to Each Supporting Worksheet Tab)</t>
    </r>
  </si>
  <si>
    <t>Notes:</t>
  </si>
  <si>
    <t xml:space="preserve">Double-Click on Yellow-Highlighted Cells below to go to Each Supporting Worksheet Tab.  In order to use this "Double-Click" feature, you must unselect the 'Edit Directly In Cell' feature in MS-Excel.  To do this, on the MENU BAR above, select TOOLS then OPTIONS then the EDIT tab and make sure there is NO checkmark in the 'Edit Directly In Cell' box.  </t>
  </si>
  <si>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</si>
  <si>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</si>
  <si>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Table 6 computes the amount of necessary flow into the two zones of California, SP26 and NP26.  This is to properly account for constraints on flows across Path 26. RAR for this table is computed from the TAC area specific Peak Demands entered into Cells E 8-10.  A Zonal RAR is established for the zone, resources are summed by zone to meet it, and a necessary flow across Path 26 is computed in column E.  The resources located in zones are summed from the resource worksheets, based on zonal locations entered for them.  Imports and DWR contracts are included as resources in the zone.  Demand Response resources are deducted from peak demand in the zone before determining a RAR.  The template then tallies the resources listed as being located in or delivered into that zone, and nets out whether the LSE has provided sufficient resources to meet load  in the zone.  If not, there is a necessary flow across Path 26 to meet load, that must be matched with an allocation of transfer capability across Path 26.</t>
  </si>
  <si>
    <r>
      <t>C.</t>
    </r>
    <r>
      <rPr>
        <b/>
        <i/>
        <sz val="7"/>
        <rFont val="Times New Roman"/>
        <family val="1"/>
      </rPr>
      <t xml:space="preserve">   </t>
    </r>
    <r>
      <rPr>
        <b/>
        <i/>
        <sz val="14"/>
        <rFont val="Arial"/>
        <family val="2"/>
      </rPr>
      <t xml:space="preserve">Summary Tab </t>
    </r>
  </si>
  <si>
    <t>Summary Table 1, LSE Obligations</t>
  </si>
  <si>
    <t>Resource Types</t>
  </si>
  <si>
    <t>Demand Response available more than 2 hours per day [115% of Spreadsheet Tab DR-a ] (MW)</t>
  </si>
  <si>
    <t>Summary Table 2, Total Claimed Resource Adequacy Capacity by Type of Capacity (MW)</t>
  </si>
  <si>
    <r>
      <t>D.</t>
    </r>
    <r>
      <rPr>
        <b/>
        <i/>
        <sz val="7"/>
        <rFont val="Times New Roman"/>
        <family val="1"/>
      </rPr>
      <t xml:space="preserve">   </t>
    </r>
    <r>
      <rPr>
        <b/>
        <i/>
        <sz val="14"/>
        <rFont val="Arial"/>
        <family val="2"/>
      </rPr>
      <t>Instructions for the Resource Reporting Worksheets</t>
    </r>
  </si>
  <si>
    <t>Resource Adequacy Capacity Relative to 115% of RAR</t>
  </si>
  <si>
    <t xml:space="preserve">Demand Response available no more than 2 hours per day [115% of Spreadsheet Tab DR-b ] (MW) </t>
  </si>
  <si>
    <t>Month of Filing:</t>
  </si>
  <si>
    <t xml:space="preserve">Worksheet IV.  RESOURCES </t>
  </si>
  <si>
    <t>Zonal RAR (Peak demand + PRM - DR * 90%)</t>
  </si>
  <si>
    <t>The Certification Sheet is to be completed and signed by an appropriate officer of the company.</t>
  </si>
  <si>
    <t>Resource Buckets: Minimum Monthly Hours of Operation Qualifying for that Bucket</t>
  </si>
  <si>
    <t>General Instructions for Columns that Appear in Multiple Worksheets:</t>
  </si>
  <si>
    <t>For directions to columns not listed here, please consult the General Instructions above.</t>
  </si>
  <si>
    <r>
      <t xml:space="preserve">CAISO Congestion Zone </t>
    </r>
    <r>
      <rPr>
        <sz val="12"/>
        <rFont val="Times New Roman"/>
        <family val="1"/>
      </rPr>
      <t>– The congestion zone where the capacity will be delivered.  This field can contain more than one congestion zone if necessary.  If capacity can be delivered in all CAISO congestion zones, enter “CAISO Control Area”.</t>
    </r>
  </si>
  <si>
    <t>Total Authorized Hours of Operation</t>
  </si>
  <si>
    <t>CAISO Congestion Zone or Branch Group</t>
  </si>
  <si>
    <r>
      <t xml:space="preserve">CAISO Congestion Zone or Branch Group </t>
    </r>
    <r>
      <rPr>
        <sz val="12"/>
        <rFont val="Times New Roman"/>
        <family val="1"/>
      </rPr>
      <t>– The congestion zone or Branch Group where the capacity will be delivered.  This field can contain more than one congestion zone if necessary.  If capacity can be delivered in all CAISO congestion zones, use “CAISO Control Area” as the input.</t>
    </r>
  </si>
  <si>
    <t>Resource Category (MW)</t>
  </si>
  <si>
    <t>Bucket 1</t>
  </si>
  <si>
    <t>Bucket 2</t>
  </si>
  <si>
    <t>Bucket 3</t>
  </si>
  <si>
    <t>Bucket 4</t>
  </si>
  <si>
    <t>Non- LD Contract Minimum</t>
  </si>
  <si>
    <t>VI. Portfolio Resources</t>
  </si>
  <si>
    <t>VI.  Portfolio Resources</t>
  </si>
  <si>
    <t>Worksheet Tab Name = VI_Portfolio_RA</t>
  </si>
  <si>
    <t>VII.  Resources Under Construction</t>
  </si>
  <si>
    <t xml:space="preserve">Worksheet VI. RESOURCES </t>
  </si>
  <si>
    <t>Worksheet VI. Portfolio Resources</t>
  </si>
  <si>
    <t>Worksheet VII. Resources Under Construction</t>
  </si>
  <si>
    <t>Date of Commercial Operation (mm/dd/yyyy)</t>
  </si>
  <si>
    <t>Forward Commitment Obligation for Year-Ahead Minus Demand Response (MW):</t>
  </si>
  <si>
    <t>This table takes the Necessary Flows determined in Summary Table 6 and compares them to the LSE's allocation for Path 26 capacity, either flowing north or south.  LSEs are to enter their Path 26 allocation in the appropriate cells in B64 and B65. The Table then compares allocations versus necessary flows and determines whether the LSE has overused their allocation.  Compliance on this Table is denoted by D64 and D65.  Compliance is a blue 0, while non compliance is a positive number in red..</t>
  </si>
  <si>
    <r>
      <t>Contract Identifier</t>
    </r>
    <r>
      <rPr>
        <sz val="12"/>
        <rFont val="Times New Roman"/>
        <family val="1"/>
      </rPr>
      <t xml:space="preserve"> - The name by which the relevant contract is commonly referred and/or internal reference number, e.g. "Mirant 1" or "Williams D" or "Sunrise". In some cases, a single contract identifier covers multiple units (i.e. there may be multiple rows with the same contract identifier).  Please embed in this number the identity of the counterparty, either with full name or indicative abbreviation.</t>
    </r>
  </si>
  <si>
    <r>
      <t xml:space="preserve">Resource Adequacy Capacity (MW) </t>
    </r>
    <r>
      <rPr>
        <sz val="12"/>
        <rFont val="Times New Roman"/>
        <family val="1"/>
      </rPr>
      <t xml:space="preserve">– This quantity is calculated automatically from the four Resource Category columns to the right, and represents the quantity of capacity that the LSE has under contract and that will be counted toward RAR for the Filing Month.   The quantity of Resource Adequacy Capacity cannot exceed the Qualified Capacity for the resource.  Also note that any changes to Resource Adequacy Capacity during the RAR month must be identified in a separate line entry.  </t>
    </r>
    <r>
      <rPr>
        <b/>
        <sz val="12"/>
        <rFont val="Times New Roman"/>
        <family val="1"/>
      </rPr>
      <t xml:space="preserve">Note: There is a formula in this column, so please do not enter anything into this column. </t>
    </r>
  </si>
  <si>
    <r>
      <t xml:space="preserve">Resource Adequacy Capacity (MW) </t>
    </r>
    <r>
      <rPr>
        <sz val="12"/>
        <rFont val="Times New Roman"/>
        <family val="1"/>
      </rPr>
      <t xml:space="preserve">– This quantity is calculated automatically from the four Resource Category columns to the right, and represents the quantity of capacity that the LSE has under contract and that will be counted toward its requirement for that RAR Month.  Note: the Resource Adequacy Capacity amount cannot exceed the Qualified Capacity amount for the resource.  Also note that any changes to Resource Adequacy Capacity during the RAR month must be identified in a separate line entry.  For contracts "paired" to aggregate to one resource with unrestricted availability, list only the QC MW that overlaps.  Additional "unpaired" amounts go on separate lines.   </t>
    </r>
    <r>
      <rPr>
        <b/>
        <sz val="12"/>
        <rFont val="Times New Roman"/>
        <family val="1"/>
      </rPr>
      <t xml:space="preserve">Note: There is a formula in this column, so please do not enter anything into this column. </t>
    </r>
  </si>
  <si>
    <t>MW</t>
  </si>
  <si>
    <t xml:space="preserve">Claimed Resource Adequacy Capacity by Bucket (MW)
(O) = Totals from Summary Table 2 </t>
  </si>
  <si>
    <r>
      <t xml:space="preserve">Resource Adequacy Capacity (MW) </t>
    </r>
    <r>
      <rPr>
        <sz val="12"/>
        <rFont val="Times New Roman"/>
        <family val="1"/>
      </rPr>
      <t xml:space="preserve">– This quantity is calculated automatically from the four Resource Category columns to the right, and represents the quantity of capacity that the LSE has under contract and that will be counted toward its requirement for that RAR Month.  Note: the Resource Adequacy Capacity amount cannot exceed the anticipated Qualified Capacity amount for the resource.  Units under construction shall not be allowed in monthly filings and must appear in the Qualifying capacity list 60 days before they may be counted as a physical resource.  </t>
    </r>
    <r>
      <rPr>
        <b/>
        <sz val="12"/>
        <rFont val="Times New Roman"/>
        <family val="1"/>
      </rPr>
      <t xml:space="preserve"> Note: There is a formula in this column, so please do not enter anything into this column. </t>
    </r>
  </si>
  <si>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</si>
  <si>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</si>
  <si>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Summary Table 1: LSE Obligations</t>
  </si>
  <si>
    <t>Forward Commitment Obligation for year-ahead - 90% of [Peak Demand plus 15% PRM] (MW):</t>
  </si>
  <si>
    <t>90%*(FCO*115%)</t>
  </si>
  <si>
    <t>V.   Liquidated Damages Contracts that do not specify a Physical Source or Tie Point for the Energy</t>
  </si>
  <si>
    <t>Worksheet Tab Name = II_DWR_Contracts</t>
  </si>
  <si>
    <t>Worksheet Tab Name = III_Unit_Import</t>
  </si>
  <si>
    <t>Worksheet Tab Name = IV_NonUnit_Import</t>
  </si>
  <si>
    <t xml:space="preserve">Worksheet Tab Name = V_LD_Contracts.  </t>
  </si>
  <si>
    <t>Worksheet Tab Name = VII_Construc</t>
  </si>
  <si>
    <t xml:space="preserve">Worksheet VII.  RESOURCES </t>
  </si>
  <si>
    <t>VII. Resources Under Construction</t>
  </si>
  <si>
    <t>Worksheet III. Unit Contingent Resources from Outside the ISO Control Area</t>
  </si>
  <si>
    <t>Worksheet IV. Non-Unit Contingent Resources from Outside the ISO Control Area</t>
  </si>
  <si>
    <t>Worksheet V. Liquidated Damages Contracts that do not specify a Physical Source for the Energy and do not specify a Tie Point</t>
  </si>
  <si>
    <t>Worksheet II. DWR Contracts</t>
  </si>
  <si>
    <t xml:space="preserve">        </t>
  </si>
  <si>
    <t>2. I have reviewed, or have caused to be reviewed, this compliance filing;</t>
  </si>
  <si>
    <t>Common Bus-bar Plant Name</t>
  </si>
  <si>
    <t>VIII. RMR Condition 2 Allocation</t>
  </si>
  <si>
    <t>Scheduling Resource ID</t>
  </si>
  <si>
    <t xml:space="preserve">For the purposes of this template, figures are to be input to the one-hundredth level of precision. Please enter all figures to two decimal places. </t>
  </si>
  <si>
    <r>
      <t xml:space="preserve">Resource Category </t>
    </r>
    <r>
      <rPr>
        <sz val="12"/>
        <rFont val="Times New Roman"/>
        <family val="1"/>
      </rPr>
      <t>– The categorization of RA Resources based on physical or contractual operating limitations.  The four Resource Categories for the 2007 Year-Ahead Report are:</t>
    </r>
  </si>
  <si>
    <t>Resource  Contract Number</t>
  </si>
  <si>
    <t>Min. Hours in Month</t>
  </si>
  <si>
    <t>Capacity Effective Start Date (mm/dd/yyyy)</t>
  </si>
  <si>
    <t>Capacity Effective End Date (mm/dd/yyyy)</t>
  </si>
  <si>
    <t>RA Capacity (MW)</t>
  </si>
  <si>
    <t>Resource Contract Number</t>
  </si>
  <si>
    <t xml:space="preserve"> Capacity Effective End Date (mm/dd/yyyy)</t>
  </si>
  <si>
    <t>Scheduling Resource ID (or Resource Name if no ID)</t>
  </si>
  <si>
    <t>These instructions for the RA Reporting Template consist of the following:</t>
  </si>
  <si>
    <t xml:space="preserve">The template requires each LSE to identify the specific resources that will supply capacity to meet its own RAR.  For compliance purposes, an LSE may count capacity toward its System RAR obligation in each of the four resource categories or buckets up to the “Maximum Cumulative Countable Capacity Levels” shown in Summary Table 3, Column J.   This Maximum Cumulative Capacity is based on the 115% System RAR, not the 90% year-ahead total.  </t>
  </si>
  <si>
    <t>Cells in light blue on the Summary Tab must be entered by each LSE.</t>
  </si>
  <si>
    <t xml:space="preserve">Table 2 summarizes the LSE's capacity showing by resource type (rows) and by resource category (columns), that the LSE would like to count toward its yearly RAR goal.  The LSE must manually input its “RMR Condition 2 Allocation” into Cell B27 in Summary Table 2.  </t>
  </si>
  <si>
    <t>SCE-TAC</t>
  </si>
  <si>
    <t>SDGE-TAC</t>
  </si>
  <si>
    <t>PGE-TAC</t>
  </si>
  <si>
    <t>SP26 into NP26</t>
  </si>
  <si>
    <t>NP26 into SP26</t>
  </si>
  <si>
    <t>Resource Category  (MW)</t>
  </si>
  <si>
    <t xml:space="preserve">The Summary Tab of the RA Template is now almost entirely automated, requiring the LSE to only fill out (1) the Month of Filing in Cell E7, (2) the “Peak Demand [Coincident Peak Hour Demand Forecast provided by CEC] split into TAC areas (MW)” in Cell E8-E10, and (3) the RMR allocation for System RA in Cell B27.  Once the LSE has input its resource information into the supporting spreadsheet tabs, the Summary Tab will automatically evaluate an LSE’s compliance. </t>
  </si>
  <si>
    <r>
      <t>Preliminary Local RAR showings are to be received on September 19, 2007, and are to be submitted using the Local RAR Template that accompanies this template.  Instructions for the Local Only template are included in it as well.  Each LSE must file one copy of this System RA template for each month May through September on which they include all information related to compliance with System RAR.  Each LSE must also file the Local RAR Template for the 2008 compliance year with all information related to the Local RAR filing. The Final System and Local filing must be received in the CPUC office by October 31, 2007, containing both the Local Template and five System Templates (one for each month May thru September).  Postmarks are</t>
    </r>
    <r>
      <rPr>
        <b/>
        <sz val="12"/>
        <rFont val="Times New Roman"/>
        <family val="1"/>
      </rPr>
      <t xml:space="preserve"> not</t>
    </r>
    <r>
      <rPr>
        <sz val="12"/>
        <rFont val="Times New Roman"/>
        <family val="1"/>
      </rPr>
      <t xml:space="preserve"> accepted for either the Preliminary Local or the Final System and Local Filing.   </t>
    </r>
  </si>
  <si>
    <t>Table 3 shows the Maximum Cumulative Contribution (MCC) figures that were issued as errata by the Energy Division on December 29, 2005.  This table automatically calculates LSE-specific MW values that correspond to the MCC percentages; and automatically calculates how much capacity will count based on the data provided in the supporting spreadsheet tabs relative to the 115% RA target in Cell E11.</t>
  </si>
  <si>
    <r>
      <t>Contract Identifier</t>
    </r>
    <r>
      <rPr>
        <sz val="12"/>
        <rFont val="Times New Roman"/>
        <family val="1"/>
      </rPr>
      <t xml:space="preserve"> - The name by which the relevant contract is commonly referred and/or internal reference number, e.g. "Mirant 1" or "Williams D" or "Sunrise". In some cases, a single contract identifier covers multiple units; there may be multiple rows with the same contract identifier but not the same Scheduling Resource ID.  Please list each individual unit on a separate line but all contracts with units rolled into the same Scheduling Resource ID should be aggregated together on one line.</t>
    </r>
  </si>
  <si>
    <t>As noted above, the LSE needs to input data to Cells E7 and E8-E10 in Summary Table 1.  The LSE enters the correct month of the filing in Cell E7.  E8-E10 are for the LSE to enter their load forecast split between TAC Areas as provided by the CPUC via letter dated July 6, 2007.   Entering the load forecast as such is to facilitate evaluation of the Path 26 constraint.  This table starts by summing the load forecast into an aggregate System load forecast, grosses it up by 15% Planning Reserve Margin and computes the LSE's 90% Year-Ahead RA Requirement, which is listed in Cell E12.  The template then subtracts out dispatchable demand response programs (all grossed up for the 15% PRM) in Cells E13-E14 and delivers in Cell E15 the 90% year-ahead Forward Commitment Obligation. The demand response programs are pulled from the appropriate tabs in the workbook and grossed up for the 15% Planning Reserve Margin, while the DR Allocation is entered directly into the Summary Table.  This table now rounds off the System RAR, so as to properly implement the rounding rules adopted in D.07-06-029.</t>
  </si>
  <si>
    <r>
      <t>RAR Capacity Effective Start Date</t>
    </r>
    <r>
      <rPr>
        <sz val="12"/>
        <rFont val="Times New Roman"/>
        <family val="1"/>
      </rPr>
      <t xml:space="preserve"> – Please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For LSE owned generation or other nonstandard contracts please enter January 1st of the current year to indicate that the resource is available for the entire compliance year.  Do not simply list the first day of the compliance month.  In instances where the supplier has provided the LSE with replacement capacity to fill in for a unit unavailable due to outage, please enter the start date of the replacement arrangement.</t>
    </r>
  </si>
  <si>
    <r>
      <t>RAR Capacity Effective End Date</t>
    </r>
    <r>
      <rPr>
        <sz val="12"/>
        <rFont val="Times New Roman"/>
        <family val="1"/>
      </rPr>
      <t xml:space="preserve"> – Please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please enter December 31st, to be clear that the resource is available for the entire compliance year.  Do not simply list the last day of the compliance month.  In instances where the supplier has provided the LSE with replacement capacity to fill in for a unit unavailable due to outage, please enter the start date of the replacement arrangement.</t>
    </r>
  </si>
  <si>
    <t>For directions to columns not listed here, please consult the General Instructions above.  In addition, this is the place to enter the LSE's allocation of new capacity pursuant to forthcoming Commission Decisions to implement the Energy Auction and CAM outlined in D.06-07-029.  The allocation is for a specific unit, so it is available to relieve System, Local, and any Zonal contingencies.  For this reason, the LSE is to enter "CAM Allocation" into the Scheduling Resource ID Column D, enter the amount of the allocation into Bucket 4 Column N, and designate the zonal location of the unit which the LSE received capacity for in Column E.  LSEs should await notification from the Energy Division regarding such CAM Allocations.</t>
  </si>
  <si>
    <r>
      <t xml:space="preserve">NP26 and SP26 - </t>
    </r>
    <r>
      <rPr>
        <sz val="12"/>
        <rFont val="Times New Roman"/>
        <family val="1"/>
      </rPr>
      <t xml:space="preserve">This column totals the resources reported into zones, in SP26 and NP26, so that the summary page can total across the sheets of the worksheet.  Please do not touch this column, or disturb the formulas at all.  </t>
    </r>
  </si>
  <si>
    <t xml:space="preserve"> FCO-DR</t>
  </si>
  <si>
    <t>Zonal Location</t>
  </si>
  <si>
    <t>NP26</t>
  </si>
  <si>
    <t>SP26</t>
  </si>
  <si>
    <t>Zone</t>
  </si>
  <si>
    <t>Resources in zone</t>
  </si>
  <si>
    <t>Excess (or Deficiency) of Resources over RAR in zone</t>
  </si>
  <si>
    <t>Path 26 Import Allocation</t>
  </si>
  <si>
    <t>Direction of flow</t>
  </si>
  <si>
    <t>IV.  Non-Unit Specific Resources from Outside the ISO Control Area</t>
  </si>
  <si>
    <r>
      <t>Resource Capacity Contract Number</t>
    </r>
    <r>
      <rPr>
        <sz val="12"/>
        <rFont val="Times New Roman"/>
        <family val="1"/>
      </rPr>
      <t xml:space="preserve"> – LSE specified number that identifies the relevant contract(s).  This information will be used to identify supporting documentation during compliance verification.  Use the following convention for reporting LD contracts -- LD-LSE initials-001, then LD-LSE acronym-002, etc. For example, LD-SCE-001 is the first LD contract for Southern California Edison.</t>
    </r>
  </si>
  <si>
    <t>Resource Capacity Contract Number</t>
  </si>
  <si>
    <t>Do not delete or enter anything into the cells below</t>
  </si>
  <si>
    <t>DR-b_2hr-max. Dispatchable Demand Response Resources Available not more than 2 hours per day</t>
  </si>
  <si>
    <t>Summary Table 6
Necessary Flows across into NP26 and SP26</t>
  </si>
  <si>
    <t>Summary Table 6, Necessary Flows into NP26 and SP26</t>
  </si>
  <si>
    <t>III.   Unit Specific Resources from Outside the ISO Control Area</t>
  </si>
  <si>
    <t xml:space="preserve"> III. Unit Specific Resource from Outside the ISO Control Area</t>
  </si>
  <si>
    <t xml:space="preserve"> IV. Non-Unit Specific Resource from Outside the ISO Control Area</t>
  </si>
  <si>
    <t>I.    Physical Resources in ISO Control Area</t>
  </si>
  <si>
    <t xml:space="preserve">The Summary Tab of the RA workbook tabulates data from the supporting resource worksheets, and consists of the seven Summary Tables described below.  As noted above, the Summary Tab is almost entirely automated, only requiring the LSE to fill in the following pieces of information explained below.  This information is highlighted in light blue: </t>
  </si>
  <si>
    <t>SCID, or Counterparty if not available</t>
  </si>
  <si>
    <r>
      <t xml:space="preserve">SCID or counterparty if not available </t>
    </r>
    <r>
      <rPr>
        <sz val="12"/>
        <rFont val="Times New Roman"/>
        <family val="1"/>
      </rPr>
      <t>- Please enter into this row the supplier's SCID or the identity of the counterparty where the supplier's SCID is not available to the LSE.</t>
    </r>
  </si>
  <si>
    <r>
      <t xml:space="preserve">Program Name – </t>
    </r>
    <r>
      <rPr>
        <sz val="12"/>
        <rFont val="Times New Roman"/>
        <family val="1"/>
      </rPr>
      <t>The name of the program. For all programs included in the DR Allocation, please enter "CEC Allocation". Please separate the allocation into the three TAC Areas and indicate a zonal location for each one.</t>
    </r>
  </si>
  <si>
    <r>
      <t xml:space="preserve">Resource Adequacy Capacity (MW) – </t>
    </r>
    <r>
      <rPr>
        <sz val="12"/>
        <rFont val="Times New Roman"/>
        <family val="1"/>
      </rPr>
      <t xml:space="preserve">The quantity of capacity of the program.  Please enter separate DR Allocations for each of the three TAC areas, and select a zonal location for each allocation, so as to facilitate implementation of the Path 26 constraint.  Please list information from the letter sent by the CPUC dated July 6, 2007. For all programs included in the DR Allocation, please do not list each program separately, but only list the total allocation by TAC Area.   </t>
    </r>
  </si>
  <si>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</si>
  <si>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</si>
  <si>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</si>
  <si>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FCO*115%</t>
  </si>
  <si>
    <t>Flows in excess of import allocation</t>
  </si>
  <si>
    <t>Necessary flow across Path 26</t>
  </si>
  <si>
    <t>Total Forward Commitment Obligation [115% of Peak Demand for all three TAC Areas]</t>
  </si>
  <si>
    <t>Summary Table 7
Necessary Flows versus Path 26 Allocations</t>
  </si>
  <si>
    <t>Summary Table 7, Necessary Flows versus Path 26 allocation</t>
  </si>
  <si>
    <t xml:space="preserve">Scheduling Resource ID </t>
  </si>
  <si>
    <t>V. Liquidated Damages Contracts that do not specify a Physical Source or a Tie Point</t>
  </si>
  <si>
    <t>CAISO</t>
  </si>
  <si>
    <t>Data Labels Below - do not delete</t>
  </si>
  <si>
    <t>Summary Table 3, Maximum Compliance Showing Cumulative Load in Each Bucket (MW)</t>
  </si>
  <si>
    <t>Summary Table 4, Resource Category by Bucket (MW)</t>
  </si>
  <si>
    <t>Table 4 assembles an LSE's "Claimed Capacity" (from Table 2), and "Countable Capacity" (from Table 4) by individual bucket.  Table 4 is a necessary intermediate step that breaks down this data into individual buckets, which are then reassembled in the opposite order in Table 5. </t>
  </si>
  <si>
    <t>Summary Table 5, Minimum Required Compliance Showing by Category (MW)</t>
  </si>
  <si>
    <t>Summary Table 4
Resource Category by Bucket (MW)</t>
  </si>
  <si>
    <t>Summary Table 5
Minimum Required Compliance Showing by Category (MW)</t>
  </si>
  <si>
    <r>
      <t xml:space="preserve">Resource Adequacy Capacity (MW) </t>
    </r>
    <r>
      <rPr>
        <sz val="12"/>
        <rFont val="Times New Roman"/>
        <family val="1"/>
      </rPr>
      <t xml:space="preserve">– This quantity is calculated automatically from the four Resource Category columns to the right, and represents the quantity of capacity that the LSE has under contract and that will be counted toward RAR for the Filing Month.  Note: the quantity of Resource Adequacy Capacity cannot exceed the Qualified Capacity for the resource.  Also note that any changes to Resource Adequacy Capacity during the RAR month must be identified in a separate line entry. </t>
    </r>
  </si>
  <si>
    <t>I. Physical Resources in ISO Control Area</t>
  </si>
  <si>
    <r>
      <t xml:space="preserve">Resource Adequacy Capacity (MW) </t>
    </r>
    <r>
      <rPr>
        <sz val="12"/>
        <rFont val="Times New Roman"/>
        <family val="1"/>
      </rPr>
      <t xml:space="preserve">– This quantity is calculated automatically from the four Resource Category columns to the right, and represents the quantity of capacity that the LSE has under contract and that will be counted toward RAR for the Filing Month.  Note: the quantity of Resource Adequacy Capacity cannot exceed the Qualified Capacity for the resource.  Also note that any changes to Resource Adequacy Capacity during the RAR month must be identified in a separate line entry.   </t>
    </r>
    <r>
      <rPr>
        <b/>
        <sz val="12"/>
        <rFont val="Times New Roman"/>
        <family val="1"/>
      </rPr>
      <t xml:space="preserve"> </t>
    </r>
  </si>
  <si>
    <r>
      <t xml:space="preserve">Allocation of RA Import Branch Group (MW) - </t>
    </r>
    <r>
      <rPr>
        <sz val="12"/>
        <rFont val="Times New Roman"/>
        <family val="1"/>
      </rPr>
      <t>If the resource is an import resource, enter here the resource's allocation in MW over the Branch Group specified in Column H CAISO Control Zone or Branch Group.  Please ensure that the total the LSE enters for a particular Branch Group does not exceed the LSE's final Import Allocation for that Branch Group.</t>
    </r>
  </si>
  <si>
    <r>
      <t>Title</t>
    </r>
    <r>
      <rPr>
        <sz val="12"/>
        <rFont val="Times New Roman"/>
        <family val="1"/>
      </rPr>
      <t xml:space="preserve"> – The title of the person responsible for the accuracy and completeness of the form. </t>
    </r>
  </si>
  <si>
    <r>
      <t>Date</t>
    </r>
    <r>
      <rPr>
        <sz val="12"/>
        <rFont val="Times New Roman"/>
        <family val="1"/>
      </rPr>
      <t xml:space="preserve"> – The date the form is completed.</t>
    </r>
  </si>
  <si>
    <r>
      <t>Contact Information --</t>
    </r>
    <r>
      <rPr>
        <sz val="12"/>
        <rFont val="Times New Roman"/>
        <family val="1"/>
      </rPr>
      <t xml:space="preserve"> Provide this information to facilitate review of the filing.</t>
    </r>
  </si>
  <si>
    <r>
      <t>Branch Group</t>
    </r>
    <r>
      <rPr>
        <sz val="12"/>
        <rFont val="Times New Roman"/>
        <family val="1"/>
      </rPr>
      <t xml:space="preserve"> – The name of the Branch Group that CAISO import capability has been allocated for purposes of RA to the LSE. </t>
    </r>
  </si>
  <si>
    <r>
      <t>Busbar Plant  Name</t>
    </r>
    <r>
      <rPr>
        <sz val="12"/>
        <rFont val="Times New Roman"/>
        <family val="1"/>
      </rPr>
      <t xml:space="preserve"> – The name of the plant in which a group of units sharing a common busbar have been identified without yet knowing which units will be selected.</t>
    </r>
  </si>
  <si>
    <r>
      <t>Branch Group</t>
    </r>
    <r>
      <rPr>
        <sz val="12"/>
        <rFont val="Times New Roman"/>
        <family val="1"/>
      </rPr>
      <t xml:space="preserve"> – The name of the Branch Group that CAISO import capability has been allocated for purposes of RA to the LSE.</t>
    </r>
  </si>
  <si>
    <t xml:space="preserve">II.  DWR Contracts </t>
  </si>
  <si>
    <t>Summary Table 3
90% Year Ahead Compliance Showing
Claimed vs. Countable Resources in Each Bucket (MW)</t>
  </si>
  <si>
    <t>Claimed resource plus countable from prior bucket  (MW)
(K) = (L) + Total of Table 2</t>
  </si>
  <si>
    <r>
      <t>Allocation of RA Import Branch Group</t>
    </r>
    <r>
      <rPr>
        <sz val="12"/>
        <rFont val="Times New Roman"/>
        <family val="1"/>
      </rPr>
      <t xml:space="preserve"> </t>
    </r>
    <r>
      <rPr>
        <b/>
        <sz val="12"/>
        <rFont val="Times New Roman"/>
        <family val="1"/>
      </rPr>
      <t xml:space="preserve">(MW) </t>
    </r>
    <r>
      <rPr>
        <sz val="12"/>
        <rFont val="Times New Roman"/>
        <family val="1"/>
      </rPr>
      <t>– The quantity of total qualified capacity available to the specific LSE at the specific Branch Group, as defined by the CAISO pursuant to the annual Import Allocation process to determine Branch Group and MW total for the purposes of RAR. Please ensure that the total the LSE enters for a particular Branch Group does not exceed the LSE's final Import Allocation for that Branch Group.</t>
    </r>
  </si>
  <si>
    <r>
      <t>Date</t>
    </r>
    <r>
      <rPr>
        <sz val="12"/>
        <rFont val="Times New Roman"/>
        <family val="1"/>
      </rPr>
      <t xml:space="preserve"> </t>
    </r>
    <r>
      <rPr>
        <b/>
        <sz val="12"/>
        <rFont val="Times New Roman"/>
        <family val="1"/>
      </rPr>
      <t>of Commercial Operation</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</si>
  <si>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r>
      <t>Program Operator –</t>
    </r>
    <r>
      <rPr>
        <sz val="12"/>
        <rFont val="Times New Roman"/>
        <family val="1"/>
      </rPr>
      <t xml:space="preserve"> The entity that will physically dispatch the program.</t>
    </r>
  </si>
  <si>
    <r>
      <t>Program Capacity (MW)</t>
    </r>
    <r>
      <rPr>
        <sz val="12"/>
        <rFont val="Times New Roman"/>
        <family val="1"/>
      </rPr>
      <t xml:space="preserve"> – The total program capacity as reported by the CEC staff.</t>
    </r>
  </si>
  <si>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</si>
  <si>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t>The RA template contains the following resource worksheets, which are respectively subtotaled at the top of each sheet then tabulated in Summary Table 2:</t>
  </si>
  <si>
    <r>
      <t xml:space="preserve">Zonal Location: </t>
    </r>
    <r>
      <rPr>
        <sz val="12"/>
        <rFont val="Times New Roman"/>
        <family val="1"/>
      </rPr>
      <t xml:space="preserve"> Please select from the drop down list which zone the resource is located or delivered into.  The choices are NP26, SP26, or CAISO.  Please designate the location of the resource, or the zone in which the capacity is delivered. For resources that deliver anywhere in the CAISO, they are counted as being both north and south..  Please find the location of the resource based on information from the CAISO's NQC list.</t>
    </r>
  </si>
  <si>
    <t>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 2.</t>
  </si>
  <si>
    <r>
      <t xml:space="preserve">Total Authorized Hours of Operation- </t>
    </r>
    <r>
      <rPr>
        <sz val="12"/>
        <rFont val="Times New Roman"/>
        <family val="1"/>
      </rPr>
      <t>Report the program's monthly authorized hours of operation.</t>
    </r>
  </si>
  <si>
    <r>
      <t>E.</t>
    </r>
    <r>
      <rPr>
        <b/>
        <i/>
        <sz val="7"/>
        <rFont val="Times New Roman"/>
        <family val="1"/>
      </rPr>
      <t xml:space="preserve">   </t>
    </r>
    <r>
      <rPr>
        <b/>
        <i/>
        <sz val="14"/>
        <rFont val="Arial"/>
        <family val="2"/>
      </rPr>
      <t>Worksheets on Dispatchable Demand Response Program Resources</t>
    </r>
  </si>
  <si>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</si>
  <si>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</si>
  <si>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A. Overview</t>
  </si>
  <si>
    <t>C. Summary Tab</t>
  </si>
  <si>
    <t>D. Instructions for the Resource Reporting Worksheets</t>
  </si>
  <si>
    <t>E. Worksheets on Dispatchable Demand Response Program Resources</t>
  </si>
  <si>
    <t>Worksheet Tab Name = DR-a_2hr-Plus</t>
  </si>
  <si>
    <t>Worksheet Tab Name = DR-b_2hr-max</t>
  </si>
  <si>
    <t>Worksheet Tab Name = I_Phys_Res</t>
  </si>
  <si>
    <t>Category #1 Bucket:  Greater than or equal to the ULR monthly hours. These are for June through September, respectively: 40, 40, 60, and 40.</t>
  </si>
  <si>
    <t>Category #2 Bucket:  160 hours</t>
  </si>
  <si>
    <t>Category #3  Bucket:  384 hours</t>
  </si>
  <si>
    <t>Category #4  Bucket:  Unrestricted</t>
  </si>
  <si>
    <t>Title:</t>
  </si>
  <si>
    <t>Date:</t>
  </si>
  <si>
    <t>Resource Adequacy Capacity (MW)</t>
  </si>
  <si>
    <t>CAISO Congestion Zone</t>
  </si>
  <si>
    <t>Program Name</t>
  </si>
  <si>
    <t>Program Operator</t>
  </si>
  <si>
    <t>Program Capacity (MW)</t>
  </si>
  <si>
    <t>Authorized Operation Start Date (mm/dd/yyyy)</t>
  </si>
  <si>
    <t>Authorized Operation End Date (mm/dd/yyyy)</t>
  </si>
  <si>
    <t>Percentage of All RA Resources</t>
  </si>
  <si>
    <t xml:space="preserve">Total Resource Adequacy Capacity </t>
  </si>
  <si>
    <t>Scheduling Coordinator:</t>
  </si>
  <si>
    <t>Subtotal</t>
  </si>
  <si>
    <t>Consistent with Rules 1 and 2.4 of the CPUC's Rules of Practice and</t>
  </si>
  <si>
    <t>shall expressly certify, under penalty of perjury, the following:</t>
  </si>
  <si>
    <t>Procedure, this resource adequacy compliance filing</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</si>
</sst>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quot;Yes&quot;;&quot;Yes&quot;;&quot;No&quot;"/>
    <numFmt numFmtId="166" formatCode="&quot;True&quot;;&quot;True&quot;;&quot;False&quot;"/>
    <numFmt numFmtId="167" formatCode="&quot;On&quot;;&quot;On&quot;;&quot;Off&quot;"/>
    <numFmt numFmtId="168" formatCode="0.0%"/>
    <numFmt numFmtId="169" formatCode="[$€-2]\ #,##0.00_);[Red]\([$€-2]\ #,##0.00\)"/>
    <numFmt numFmtId="170" formatCode="_(* #,##0.0_);_(* \(#,##0.0\);_(* &quot;-&quot;??_);_(@_)"/>
    <numFmt numFmtId="171" formatCode="_(* #,##0_);_(* \(#,##0\);_(* &quot;-&quot;??_);_(@_)"/>
    <numFmt numFmtId="172" formatCode="_(* #,##0.0_);_(* \(#,##0.0\);_(* &quot;-&quot;?_);_(@_)"/>
    <numFmt numFmtId="173" formatCode="[$-409]dddd\,\ mmmm\ dd\,\ yyyy"/>
    <numFmt numFmtId="174" formatCode="m/d/yyyy;@"/>
    <numFmt numFmtId="175" formatCode="[$-409]mmmm\ d\,\ yyyy;@"/>
    <numFmt numFmtId="176" formatCode="0.0"/>
    <numFmt numFmtId="177" formatCode="#,##0.0"/>
  </numFmts>
  <fonts count="31">
    <font>
      <sz val="10"/>
      <name val="Arial"/>
      <family val="0"/>
    </font>
    <font>
      <b/>
      <sz val="14"/>
      <name val="Arial"/>
      <family val="2"/>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8"/>
      <name val="Tahoma"/>
      <family val="0"/>
    </font>
    <font>
      <sz val="8"/>
      <color indexed="8"/>
      <name val="Arial"/>
      <family val="2"/>
    </font>
    <font>
      <sz val="12"/>
      <name val="Arial"/>
      <family val="0"/>
    </font>
    <font>
      <b/>
      <sz val="12"/>
      <color indexed="8"/>
      <name val="Arial"/>
      <family val="0"/>
    </font>
    <font>
      <sz val="12"/>
      <color indexed="8"/>
      <name val="Arial"/>
      <family val="0"/>
    </font>
    <font>
      <b/>
      <sz val="10"/>
      <color indexed="10"/>
      <name val="Arial"/>
      <family val="0"/>
    </font>
    <font>
      <b/>
      <sz val="10"/>
      <color indexed="8"/>
      <name val="Arial"/>
      <family val="0"/>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val="single"/>
      <sz val="12"/>
      <name val="Times New Roman"/>
      <family val="1"/>
    </font>
    <font>
      <b/>
      <i/>
      <sz val="14"/>
      <name val="Times New Roman"/>
      <family val="1"/>
    </font>
    <font>
      <b/>
      <sz val="14"/>
      <name val="Times New Roman"/>
      <family val="1"/>
    </font>
    <font>
      <sz val="11"/>
      <name val="Arial Black"/>
      <family val="2"/>
    </font>
    <font>
      <sz val="10"/>
      <color indexed="10"/>
      <name val="Arial"/>
      <family val="2"/>
    </font>
    <font>
      <b/>
      <sz val="12"/>
      <color indexed="10"/>
      <name val="Arial"/>
      <family val="0"/>
    </font>
    <font>
      <sz val="9"/>
      <color indexed="9"/>
      <name val="Arial"/>
      <family val="2"/>
    </font>
    <font>
      <sz val="10"/>
      <color indexed="9"/>
      <name val="Arial"/>
      <family val="0"/>
    </font>
    <font>
      <b/>
      <sz val="8"/>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
      <patternFill patternType="solid">
        <fgColor indexed="41"/>
        <bgColor indexed="64"/>
      </patternFill>
    </fill>
  </fills>
  <borders count="3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medium"/>
      <right style="medium"/>
      <top style="medium"/>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medium"/>
      <top style="thin"/>
      <bottom>
        <color indexed="63"/>
      </botto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14">
    <xf numFmtId="0" fontId="0" fillId="0" borderId="0" xfId="0" applyAlignment="1">
      <alignment/>
    </xf>
    <xf numFmtId="0" fontId="2" fillId="0" borderId="0" xfId="0" applyFont="1" applyAlignment="1">
      <alignment/>
    </xf>
    <xf numFmtId="0" fontId="0" fillId="0" borderId="0" xfId="0" applyFont="1" applyAlignment="1">
      <alignment wrapText="1"/>
    </xf>
    <xf numFmtId="0" fontId="0" fillId="0" borderId="0" xfId="0"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left" wrapText="1"/>
    </xf>
    <xf numFmtId="0" fontId="6" fillId="0" borderId="0"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2" fillId="0" borderId="0" xfId="0" applyFont="1" applyFill="1" applyBorder="1" applyAlignment="1">
      <alignment horizontal="right"/>
    </xf>
    <xf numFmtId="0" fontId="6" fillId="0" borderId="0" xfId="0" applyFont="1" applyAlignment="1">
      <alignment/>
    </xf>
    <xf numFmtId="0" fontId="2" fillId="2" borderId="1" xfId="0" applyFont="1" applyFill="1" applyBorder="1" applyAlignment="1">
      <alignment horizontal="center"/>
    </xf>
    <xf numFmtId="0" fontId="0" fillId="0" borderId="0" xfId="0" applyAlignment="1">
      <alignment horizontal="center"/>
    </xf>
    <xf numFmtId="0" fontId="2" fillId="0" borderId="0" xfId="0" applyFont="1" applyAlignment="1">
      <alignment horizontal="center" wrapText="1"/>
    </xf>
    <xf numFmtId="0" fontId="2" fillId="0" borderId="1" xfId="0" applyFont="1" applyBorder="1" applyAlignment="1">
      <alignment horizontal="center" wrapText="1"/>
    </xf>
    <xf numFmtId="0" fontId="2" fillId="3" borderId="1" xfId="0" applyFont="1" applyFill="1" applyBorder="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3" borderId="4" xfId="0" applyFont="1" applyFill="1" applyBorder="1" applyAlignment="1">
      <alignment horizontal="center" wrapText="1"/>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0" borderId="1" xfId="0" applyFill="1" applyBorder="1" applyAlignment="1">
      <alignment horizontal="right"/>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4" xfId="0" applyFont="1" applyFill="1" applyBorder="1" applyAlignment="1">
      <alignment horizontal="center"/>
    </xf>
    <xf numFmtId="0" fontId="9" fillId="0" borderId="0" xfId="0" applyFont="1" applyAlignment="1">
      <alignment/>
    </xf>
    <xf numFmtId="0" fontId="6" fillId="0" borderId="0" xfId="0" applyNumberFormat="1" applyFont="1" applyBorder="1" applyAlignment="1">
      <alignment/>
    </xf>
    <xf numFmtId="0" fontId="9" fillId="0" borderId="0" xfId="0" applyFont="1" applyAlignment="1">
      <alignment wrapText="1"/>
    </xf>
    <xf numFmtId="0" fontId="9" fillId="3" borderId="0" xfId="0" applyFont="1" applyFill="1" applyBorder="1" applyAlignment="1">
      <alignment horizontal="left"/>
    </xf>
    <xf numFmtId="0" fontId="9" fillId="3" borderId="0" xfId="0" applyFont="1" applyFill="1" applyBorder="1" applyAlignment="1">
      <alignment horizontal="center"/>
    </xf>
    <xf numFmtId="0" fontId="10" fillId="0" borderId="0" xfId="0" applyFont="1" applyFill="1" applyBorder="1" applyAlignment="1">
      <alignment horizontal="left"/>
    </xf>
    <xf numFmtId="0" fontId="11" fillId="0" borderId="0" xfId="0" applyFont="1" applyFill="1" applyBorder="1" applyAlignment="1">
      <alignment/>
    </xf>
    <xf numFmtId="0" fontId="9" fillId="0" borderId="0" xfId="0" applyFont="1" applyFill="1" applyBorder="1" applyAlignment="1">
      <alignment/>
    </xf>
    <xf numFmtId="0" fontId="2" fillId="2" borderId="1"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0" fillId="0" borderId="0" xfId="0" applyFont="1" applyAlignment="1">
      <alignment vertical="center"/>
    </xf>
    <xf numFmtId="0" fontId="2" fillId="3" borderId="0" xfId="0"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Alignment="1">
      <alignment vertical="center"/>
    </xf>
    <xf numFmtId="0" fontId="2" fillId="0" borderId="1" xfId="0" applyFont="1" applyBorder="1" applyAlignment="1">
      <alignment horizontal="center" vertical="center"/>
    </xf>
    <xf numFmtId="0" fontId="2" fillId="3"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3"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15" fillId="0" borderId="1" xfId="0" applyFont="1" applyBorder="1" applyAlignment="1">
      <alignment horizontal="center" wrapText="1"/>
    </xf>
    <xf numFmtId="0" fontId="2" fillId="3" borderId="10" xfId="0" applyFont="1" applyFill="1" applyBorder="1" applyAlignment="1">
      <alignment horizontal="center" vertical="center" wrapText="1"/>
    </xf>
    <xf numFmtId="168" fontId="0" fillId="0" borderId="1" xfId="22" applyNumberFormat="1" applyFont="1" applyFill="1" applyBorder="1" applyAlignment="1">
      <alignment horizontal="center" vertical="center"/>
    </xf>
    <xf numFmtId="9" fontId="2" fillId="2" borderId="1" xfId="22" applyFont="1" applyFill="1" applyBorder="1" applyAlignment="1">
      <alignment horizontal="center" vertical="center"/>
    </xf>
    <xf numFmtId="0" fontId="6" fillId="0" borderId="0" xfId="0" applyFont="1" applyAlignment="1">
      <alignment vertical="center"/>
    </xf>
    <xf numFmtId="0" fontId="2" fillId="3" borderId="1" xfId="0" applyFont="1" applyFill="1" applyBorder="1" applyAlignment="1">
      <alignment horizontal="center" vertical="center"/>
    </xf>
    <xf numFmtId="0" fontId="2" fillId="0" borderId="1" xfId="0" applyFont="1" applyBorder="1" applyAlignment="1">
      <alignment horizontal="left" vertical="center"/>
    </xf>
    <xf numFmtId="168" fontId="0" fillId="0" borderId="1" xfId="22" applyNumberFormat="1" applyFont="1" applyFill="1" applyBorder="1" applyAlignment="1">
      <alignment horizontal="center" vertical="center" wrapText="1"/>
    </xf>
    <xf numFmtId="0" fontId="0" fillId="0" borderId="0" xfId="0" applyFont="1" applyAlignment="1">
      <alignment vertical="center"/>
    </xf>
    <xf numFmtId="3" fontId="0" fillId="0" borderId="0" xfId="0" applyNumberFormat="1" applyFont="1" applyBorder="1" applyAlignment="1">
      <alignment horizontal="center" vertical="center"/>
    </xf>
    <xf numFmtId="9" fontId="0" fillId="0" borderId="1" xfId="22" applyFont="1" applyFill="1" applyBorder="1" applyAlignment="1">
      <alignment horizontal="center" vertical="center" wrapText="1"/>
    </xf>
    <xf numFmtId="0" fontId="2" fillId="3" borderId="1" xfId="0" applyFont="1" applyFill="1" applyBorder="1" applyAlignment="1" quotePrefix="1">
      <alignment horizontal="center" vertical="center"/>
    </xf>
    <xf numFmtId="168" fontId="0" fillId="0" borderId="1" xfId="0" applyNumberFormat="1" applyFont="1" applyBorder="1" applyAlignment="1">
      <alignment horizontal="center" vertical="center"/>
    </xf>
    <xf numFmtId="0" fontId="12" fillId="3" borderId="11" xfId="0" applyFont="1" applyFill="1" applyBorder="1" applyAlignment="1">
      <alignment horizontal="center" vertical="center"/>
    </xf>
    <xf numFmtId="0" fontId="0" fillId="3" borderId="0" xfId="0" applyFont="1" applyFill="1" applyBorder="1" applyAlignment="1">
      <alignment horizontal="center" vertical="center"/>
    </xf>
    <xf numFmtId="0" fontId="2" fillId="3" borderId="1" xfId="0" applyFont="1" applyFill="1" applyBorder="1" applyAlignment="1">
      <alignment horizontal="left" vertical="center"/>
    </xf>
    <xf numFmtId="0" fontId="13" fillId="0" borderId="1" xfId="0" applyFont="1" applyFill="1" applyBorder="1" applyAlignment="1">
      <alignment horizontal="left" vertical="center"/>
    </xf>
    <xf numFmtId="0" fontId="2" fillId="3" borderId="1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3" borderId="3"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3" borderId="5" xfId="0" applyFont="1" applyFill="1" applyBorder="1" applyAlignment="1">
      <alignment horizontal="center" vertical="center"/>
    </xf>
    <xf numFmtId="3" fontId="9" fillId="0" borderId="0" xfId="0" applyNumberFormat="1" applyFont="1" applyAlignment="1">
      <alignment/>
    </xf>
    <xf numFmtId="0" fontId="0" fillId="0" borderId="0" xfId="0" applyAlignment="1">
      <alignment horizontal="center" wrapText="1"/>
    </xf>
    <xf numFmtId="0" fontId="6" fillId="0" borderId="0" xfId="0" applyFont="1" applyAlignment="1">
      <alignment horizontal="center"/>
    </xf>
    <xf numFmtId="0" fontId="2" fillId="4" borderId="1"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0" borderId="0" xfId="0" applyNumberFormat="1" applyFont="1" applyBorder="1" applyAlignment="1">
      <alignment/>
    </xf>
    <xf numFmtId="0" fontId="2" fillId="5" borderId="10" xfId="0" applyFont="1" applyFill="1" applyBorder="1" applyAlignment="1">
      <alignment horizontal="center" vertical="center" wrapText="1"/>
    </xf>
    <xf numFmtId="0" fontId="18" fillId="0" borderId="0" xfId="0" applyFont="1" applyAlignment="1">
      <alignment horizontal="left" indent="4"/>
    </xf>
    <xf numFmtId="0" fontId="17" fillId="0" borderId="15" xfId="0" applyFont="1" applyBorder="1" applyAlignment="1">
      <alignment vertical="top" wrapText="1"/>
    </xf>
    <xf numFmtId="0" fontId="17" fillId="0" borderId="0" xfId="0" applyFont="1" applyAlignment="1">
      <alignment horizontal="center" vertical="top" wrapText="1"/>
    </xf>
    <xf numFmtId="0" fontId="17" fillId="0" borderId="16" xfId="0" applyFont="1" applyBorder="1" applyAlignment="1">
      <alignment vertical="top" wrapText="1"/>
    </xf>
    <xf numFmtId="0" fontId="17" fillId="0" borderId="0" xfId="0" applyFont="1" applyAlignment="1">
      <alignment wrapText="1"/>
    </xf>
    <xf numFmtId="0" fontId="19" fillId="0" borderId="0" xfId="0" applyFont="1" applyAlignment="1">
      <alignment horizontal="center" wrapText="1"/>
    </xf>
    <xf numFmtId="0" fontId="17" fillId="0" borderId="0" xfId="0" applyFont="1" applyAlignment="1">
      <alignment horizontal="center" wrapText="1"/>
    </xf>
    <xf numFmtId="0" fontId="22" fillId="0" borderId="0" xfId="0" applyFont="1" applyAlignment="1">
      <alignment wrapText="1"/>
    </xf>
    <xf numFmtId="0" fontId="18" fillId="0" borderId="0" xfId="0" applyFont="1" applyAlignment="1">
      <alignment wrapText="1"/>
    </xf>
    <xf numFmtId="0" fontId="17" fillId="0" borderId="16" xfId="0" applyFont="1" applyBorder="1" applyAlignment="1">
      <alignment horizontal="left" vertical="top" wrapText="1" indent="4"/>
    </xf>
    <xf numFmtId="15" fontId="17" fillId="0" borderId="0" xfId="0" applyNumberFormat="1" applyFont="1" applyAlignment="1">
      <alignment horizontal="center" wrapText="1"/>
    </xf>
    <xf numFmtId="0" fontId="0" fillId="0" borderId="0" xfId="0" applyFont="1" applyAlignment="1">
      <alignment/>
    </xf>
    <xf numFmtId="0" fontId="20" fillId="0" borderId="0" xfId="0" applyFont="1" applyAlignment="1">
      <alignment wrapText="1"/>
    </xf>
    <xf numFmtId="0" fontId="18" fillId="0" borderId="5" xfId="0" applyFont="1" applyBorder="1" applyAlignment="1">
      <alignment horizontal="center" wrapText="1"/>
    </xf>
    <xf numFmtId="0" fontId="17" fillId="0" borderId="16" xfId="0" applyFont="1" applyBorder="1" applyAlignment="1">
      <alignment horizontal="center" vertical="top" wrapText="1"/>
    </xf>
    <xf numFmtId="0" fontId="23" fillId="0" borderId="0" xfId="0" applyFont="1" applyAlignment="1">
      <alignment wrapText="1"/>
    </xf>
    <xf numFmtId="0" fontId="17" fillId="0" borderId="17" xfId="0" applyFont="1" applyBorder="1" applyAlignment="1">
      <alignment vertical="top" wrapText="1"/>
    </xf>
    <xf numFmtId="0" fontId="17" fillId="0" borderId="0" xfId="0" applyFont="1" applyBorder="1" applyAlignment="1">
      <alignment horizontal="center" vertical="top" wrapText="1"/>
    </xf>
    <xf numFmtId="0" fontId="2" fillId="3" borderId="18" xfId="0" applyFont="1" applyFill="1" applyBorder="1" applyAlignment="1">
      <alignment horizontal="left" wrapText="1"/>
    </xf>
    <xf numFmtId="9" fontId="0" fillId="3" borderId="1" xfId="0" applyNumberFormat="1" applyFont="1" applyFill="1" applyBorder="1" applyAlignment="1">
      <alignment horizontal="center"/>
    </xf>
    <xf numFmtId="0" fontId="0" fillId="3" borderId="19" xfId="0" applyFont="1" applyFill="1" applyBorder="1" applyAlignment="1">
      <alignment horizontal="center"/>
    </xf>
    <xf numFmtId="0" fontId="0" fillId="0" borderId="0" xfId="0" applyFont="1" applyAlignment="1">
      <alignment/>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9" fillId="0" borderId="0" xfId="0" applyFont="1" applyBorder="1" applyAlignment="1">
      <alignment/>
    </xf>
    <xf numFmtId="168" fontId="0" fillId="0" borderId="1" xfId="22" applyNumberFormat="1" applyFont="1" applyFill="1" applyBorder="1" applyAlignment="1">
      <alignment horizontal="center" vertical="center"/>
    </xf>
    <xf numFmtId="0" fontId="17" fillId="0" borderId="0" xfId="0" applyFont="1" applyBorder="1" applyAlignment="1">
      <alignment horizontal="left" vertical="top" wrapText="1" indent="4"/>
    </xf>
    <xf numFmtId="0" fontId="17" fillId="0" borderId="22" xfId="0" applyFont="1" applyBorder="1" applyAlignment="1">
      <alignment wrapText="1"/>
    </xf>
    <xf numFmtId="0" fontId="22" fillId="0" borderId="22" xfId="0" applyFont="1" applyBorder="1" applyAlignment="1">
      <alignment wrapText="1"/>
    </xf>
    <xf numFmtId="0" fontId="17" fillId="0" borderId="23" xfId="0" applyFont="1" applyBorder="1" applyAlignment="1">
      <alignment wrapText="1"/>
    </xf>
    <xf numFmtId="0" fontId="17" fillId="0" borderId="24" xfId="0" applyFont="1" applyBorder="1" applyAlignment="1">
      <alignment vertical="top" wrapText="1"/>
    </xf>
    <xf numFmtId="0" fontId="24" fillId="0" borderId="25" xfId="0" applyFont="1" applyBorder="1" applyAlignment="1">
      <alignment horizontal="center" vertical="top" wrapText="1"/>
    </xf>
    <xf numFmtId="0" fontId="17" fillId="0" borderId="5" xfId="0" applyFont="1" applyBorder="1" applyAlignment="1">
      <alignment horizontal="center" vertical="top" wrapText="1"/>
    </xf>
    <xf numFmtId="0" fontId="18" fillId="0" borderId="17" xfId="0" applyFont="1" applyBorder="1" applyAlignment="1">
      <alignment horizontal="center" vertical="top" wrapText="1"/>
    </xf>
    <xf numFmtId="0" fontId="17" fillId="0" borderId="17" xfId="0" applyFont="1" applyBorder="1" applyAlignment="1">
      <alignment horizontal="left" vertical="top" wrapText="1" indent="4"/>
    </xf>
    <xf numFmtId="0" fontId="18" fillId="0" borderId="15" xfId="0" applyFont="1" applyBorder="1" applyAlignment="1">
      <alignment horizontal="center" vertical="top" wrapText="1"/>
    </xf>
    <xf numFmtId="0" fontId="24" fillId="0" borderId="5" xfId="0" applyFont="1" applyBorder="1" applyAlignment="1">
      <alignment horizontal="center" vertical="top" wrapText="1"/>
    </xf>
    <xf numFmtId="0" fontId="25" fillId="0" borderId="0" xfId="0" applyFont="1" applyAlignment="1">
      <alignment/>
    </xf>
    <xf numFmtId="0" fontId="2" fillId="2" borderId="4" xfId="0" applyFont="1" applyFill="1" applyBorder="1" applyAlignment="1">
      <alignment horizontal="center" wrapText="1"/>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9" fillId="0" borderId="0" xfId="0" applyFont="1" applyBorder="1" applyAlignment="1">
      <alignment wrapText="1"/>
    </xf>
    <xf numFmtId="0" fontId="2" fillId="0" borderId="23" xfId="0" applyFont="1" applyBorder="1" applyAlignment="1">
      <alignment horizontal="left" vertical="center" wrapText="1"/>
    </xf>
    <xf numFmtId="0" fontId="0" fillId="0" borderId="23" xfId="0" applyBorder="1" applyAlignment="1">
      <alignment horizontal="left" vertical="center" wrapText="1"/>
    </xf>
    <xf numFmtId="0" fontId="15" fillId="0" borderId="9" xfId="0" applyFont="1" applyBorder="1" applyAlignment="1">
      <alignment horizontal="center" wrapText="1"/>
    </xf>
    <xf numFmtId="0" fontId="2" fillId="0" borderId="5" xfId="0" applyFont="1" applyBorder="1" applyAlignment="1">
      <alignment horizontal="center"/>
    </xf>
    <xf numFmtId="2" fontId="0" fillId="0" borderId="9" xfId="0" applyNumberFormat="1" applyBorder="1" applyAlignment="1">
      <alignment horizontal="center"/>
    </xf>
    <xf numFmtId="4" fontId="0" fillId="0" borderId="2" xfId="15" applyNumberFormat="1" applyFont="1" applyFill="1" applyBorder="1" applyAlignment="1">
      <alignment horizontal="center" vertical="center" wrapText="1"/>
    </xf>
    <xf numFmtId="4" fontId="0" fillId="0" borderId="2" xfId="15"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xf>
    <xf numFmtId="2" fontId="0" fillId="3" borderId="18"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4" fontId="0" fillId="3" borderId="1" xfId="0" applyNumberFormat="1" applyFont="1" applyFill="1" applyBorder="1" applyAlignment="1">
      <alignment horizontal="center" vertical="center"/>
    </xf>
    <xf numFmtId="4" fontId="0" fillId="0" borderId="2" xfId="0" applyNumberFormat="1" applyFont="1" applyBorder="1" applyAlignment="1">
      <alignment horizontal="center" vertical="center"/>
    </xf>
    <xf numFmtId="4" fontId="16" fillId="0" borderId="5" xfId="0" applyNumberFormat="1" applyFont="1" applyBorder="1" applyAlignment="1">
      <alignment horizontal="center" vertical="center"/>
    </xf>
    <xf numFmtId="4" fontId="0" fillId="3" borderId="2" xfId="0" applyNumberFormat="1" applyFont="1" applyFill="1" applyBorder="1" applyAlignment="1">
      <alignment horizontal="center" vertical="center"/>
    </xf>
    <xf numFmtId="4" fontId="16" fillId="0" borderId="15" xfId="0" applyNumberFormat="1" applyFont="1" applyBorder="1" applyAlignment="1">
      <alignment horizontal="center" vertical="center"/>
    </xf>
    <xf numFmtId="49" fontId="0" fillId="3" borderId="1" xfId="0" applyNumberFormat="1" applyFont="1" applyFill="1" applyBorder="1" applyAlignment="1">
      <alignment horizontal="center" vertical="center"/>
    </xf>
    <xf numFmtId="10" fontId="0" fillId="3" borderId="3" xfId="22" applyNumberFormat="1" applyFont="1" applyFill="1" applyBorder="1" applyAlignment="1">
      <alignment horizontal="center" vertical="center"/>
    </xf>
    <xf numFmtId="2" fontId="0" fillId="0" borderId="2" xfId="0" applyNumberFormat="1" applyFont="1" applyBorder="1" applyAlignment="1">
      <alignment horizontal="center" vertical="center"/>
    </xf>
    <xf numFmtId="2" fontId="16" fillId="0" borderId="5" xfId="0" applyNumberFormat="1" applyFont="1" applyFill="1" applyBorder="1" applyAlignment="1">
      <alignment horizontal="center" vertical="center"/>
    </xf>
    <xf numFmtId="2" fontId="0" fillId="3" borderId="2" xfId="0" applyNumberFormat="1" applyFont="1" applyFill="1" applyBorder="1" applyAlignment="1">
      <alignment horizontal="center" vertical="center"/>
    </xf>
    <xf numFmtId="2" fontId="13" fillId="6" borderId="2" xfId="0" applyNumberFormat="1" applyFont="1" applyFill="1" applyBorder="1" applyAlignment="1">
      <alignment horizontal="center" vertical="center"/>
    </xf>
    <xf numFmtId="2" fontId="16" fillId="0" borderId="16" xfId="0" applyNumberFormat="1" applyFont="1" applyFill="1" applyBorder="1" applyAlignment="1">
      <alignment horizontal="center" vertical="center"/>
    </xf>
    <xf numFmtId="10" fontId="0" fillId="3" borderId="3" xfId="22" applyNumberFormat="1" applyFont="1" applyFill="1" applyBorder="1" applyAlignment="1">
      <alignment horizontal="center" vertical="center"/>
    </xf>
    <xf numFmtId="10" fontId="2" fillId="3" borderId="3" xfId="22" applyNumberFormat="1" applyFont="1" applyFill="1" applyBorder="1" applyAlignment="1">
      <alignment horizontal="center" vertical="center"/>
    </xf>
    <xf numFmtId="2" fontId="0" fillId="3"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2" fontId="0" fillId="3" borderId="1" xfId="0" applyNumberFormat="1" applyFont="1" applyFill="1" applyBorder="1" applyAlignment="1">
      <alignment horizontal="center"/>
    </xf>
    <xf numFmtId="2" fontId="0" fillId="0" borderId="3" xfId="0" applyNumberFormat="1" applyFont="1" applyBorder="1" applyAlignment="1">
      <alignment horizontal="center" vertical="center"/>
    </xf>
    <xf numFmtId="2" fontId="2" fillId="2" borderId="5" xfId="0" applyNumberFormat="1" applyFont="1" applyFill="1" applyBorder="1" applyAlignment="1">
      <alignment horizontal="center"/>
    </xf>
    <xf numFmtId="2" fontId="2" fillId="2" borderId="14" xfId="0" applyNumberFormat="1" applyFont="1" applyFill="1" applyBorder="1" applyAlignment="1">
      <alignment horizontal="center"/>
    </xf>
    <xf numFmtId="2" fontId="2" fillId="2" borderId="1" xfId="0" applyNumberFormat="1" applyFont="1" applyFill="1" applyBorder="1" applyAlignment="1">
      <alignment horizontal="center"/>
    </xf>
    <xf numFmtId="0" fontId="2" fillId="0" borderId="4" xfId="0" applyFont="1" applyBorder="1" applyAlignment="1">
      <alignment horizontal="center" wrapText="1"/>
    </xf>
    <xf numFmtId="0" fontId="0" fillId="0" borderId="0" xfId="0" applyFont="1" applyAlignment="1">
      <alignment/>
    </xf>
    <xf numFmtId="0" fontId="18" fillId="0" borderId="0" xfId="0" applyFont="1" applyAlignment="1">
      <alignment horizontal="center" vertical="top" wrapText="1"/>
    </xf>
    <xf numFmtId="0" fontId="0" fillId="0" borderId="0" xfId="0" applyFont="1" applyAlignment="1">
      <alignment/>
    </xf>
    <xf numFmtId="0" fontId="17" fillId="0" borderId="24" xfId="0" applyFont="1" applyBorder="1" applyAlignment="1">
      <alignment horizontal="left" vertical="top" wrapText="1" indent="4"/>
    </xf>
    <xf numFmtId="0" fontId="0" fillId="0" borderId="0" xfId="0" applyFont="1" applyBorder="1" applyAlignment="1">
      <alignment/>
    </xf>
    <xf numFmtId="0" fontId="17" fillId="0" borderId="0" xfId="0" applyFont="1" applyAlignment="1">
      <alignment vertical="top" wrapText="1"/>
    </xf>
    <xf numFmtId="0" fontId="18" fillId="0" borderId="0" xfId="0" applyNumberFormat="1" applyFont="1" applyAlignment="1">
      <alignment wrapText="1"/>
    </xf>
    <xf numFmtId="0" fontId="18" fillId="0" borderId="0" xfId="0" applyFont="1" applyAlignment="1">
      <alignment horizontal="left" wrapText="1"/>
    </xf>
    <xf numFmtId="0" fontId="15" fillId="0" borderId="1" xfId="0" applyFont="1" applyBorder="1" applyAlignment="1">
      <alignment horizontal="center" wrapText="1"/>
    </xf>
    <xf numFmtId="4" fontId="0" fillId="0" borderId="1" xfId="15" applyNumberFormat="1" applyFont="1" applyBorder="1" applyAlignment="1">
      <alignment horizontal="center" vertical="center" wrapText="1"/>
    </xf>
    <xf numFmtId="2" fontId="0" fillId="0" borderId="1" xfId="0" applyNumberFormat="1" applyFont="1" applyFill="1" applyBorder="1" applyAlignment="1">
      <alignment horizontal="center" vertical="center"/>
    </xf>
    <xf numFmtId="168" fontId="0" fillId="0" borderId="1" xfId="22" applyNumberFormat="1" applyFont="1" applyFill="1" applyBorder="1" applyAlignment="1">
      <alignment horizontal="center" vertical="center"/>
    </xf>
    <xf numFmtId="0" fontId="9" fillId="0" borderId="0" xfId="0" applyFont="1" applyAlignment="1">
      <alignment vertical="center"/>
    </xf>
    <xf numFmtId="0" fontId="2" fillId="0" borderId="1" xfId="0" applyFont="1" applyFill="1" applyBorder="1" applyAlignment="1">
      <alignment horizontal="left" vertical="center" wrapText="1"/>
    </xf>
    <xf numFmtId="2" fontId="0" fillId="1" borderId="1" xfId="0" applyNumberFormat="1" applyFont="1" applyFill="1" applyBorder="1" applyAlignment="1">
      <alignment horizontal="center" vertical="center"/>
    </xf>
    <xf numFmtId="0" fontId="0" fillId="0" borderId="0" xfId="0" applyFont="1" applyAlignment="1">
      <alignment horizontal="center"/>
    </xf>
    <xf numFmtId="2" fontId="0" fillId="0" borderId="9" xfId="0" applyNumberFormat="1" applyFont="1" applyBorder="1" applyAlignment="1">
      <alignment horizontal="center"/>
    </xf>
    <xf numFmtId="2" fontId="0" fillId="0" borderId="1" xfId="0" applyNumberFormat="1" applyFont="1" applyBorder="1" applyAlignment="1">
      <alignment horizontal="center"/>
    </xf>
    <xf numFmtId="0" fontId="0" fillId="0" borderId="0" xfId="0" applyFont="1" applyAlignment="1">
      <alignment horizontal="left"/>
    </xf>
    <xf numFmtId="0" fontId="2" fillId="2" borderId="1" xfId="0" applyFont="1" applyFill="1" applyBorder="1" applyAlignment="1">
      <alignment horizontal="left"/>
    </xf>
    <xf numFmtId="0" fontId="0" fillId="0" borderId="1"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left" wrapText="1"/>
    </xf>
    <xf numFmtId="0" fontId="0" fillId="0" borderId="0" xfId="0" applyFont="1" applyFill="1" applyBorder="1" applyAlignment="1">
      <alignment horizontal="right" wrapText="1"/>
    </xf>
    <xf numFmtId="0" fontId="2" fillId="0" borderId="0" xfId="0" applyFont="1" applyFill="1" applyBorder="1" applyAlignment="1">
      <alignment horizontal="right" vertical="center"/>
    </xf>
    <xf numFmtId="0" fontId="2" fillId="0" borderId="0" xfId="0" applyFont="1" applyFill="1" applyBorder="1" applyAlignment="1">
      <alignment/>
    </xf>
    <xf numFmtId="0" fontId="0" fillId="2" borderId="1" xfId="0" applyFont="1" applyFill="1" applyBorder="1" applyAlignment="1">
      <alignment/>
    </xf>
    <xf numFmtId="0" fontId="2" fillId="0" borderId="1" xfId="0" applyFont="1" applyFill="1" applyBorder="1" applyAlignment="1">
      <alignment horizontal="center" wrapText="1"/>
    </xf>
    <xf numFmtId="0" fontId="9" fillId="3" borderId="0" xfId="0" applyFont="1" applyFill="1" applyBorder="1" applyAlignment="1">
      <alignment horizontal="center" wrapText="1"/>
    </xf>
    <xf numFmtId="0" fontId="25" fillId="0" borderId="0" xfId="0" applyFont="1" applyBorder="1" applyAlignment="1">
      <alignment/>
    </xf>
    <xf numFmtId="0" fontId="2" fillId="0" borderId="3" xfId="0" applyFont="1" applyBorder="1" applyAlignment="1">
      <alignment horizontal="center" wrapText="1"/>
    </xf>
    <xf numFmtId="0" fontId="2" fillId="0" borderId="26" xfId="0" applyFont="1" applyBorder="1" applyAlignment="1">
      <alignment horizontal="center" wrapText="1"/>
    </xf>
    <xf numFmtId="0" fontId="2" fillId="0" borderId="26" xfId="0" applyFont="1" applyBorder="1" applyAlignment="1">
      <alignment horizontal="left"/>
    </xf>
    <xf numFmtId="0" fontId="0" fillId="0" borderId="0" xfId="0" applyBorder="1" applyAlignment="1">
      <alignment/>
    </xf>
    <xf numFmtId="2" fontId="0" fillId="0" borderId="13" xfId="0" applyNumberFormat="1" applyBorder="1" applyAlignment="1">
      <alignment horizontal="center"/>
    </xf>
    <xf numFmtId="0" fontId="0" fillId="2" borderId="8" xfId="0" applyFill="1" applyBorder="1" applyAlignment="1">
      <alignment horizontal="left"/>
    </xf>
    <xf numFmtId="0" fontId="2" fillId="0" borderId="4" xfId="0" applyFont="1" applyFill="1" applyBorder="1" applyAlignment="1">
      <alignment horizontal="center" wrapText="1"/>
    </xf>
    <xf numFmtId="2" fontId="2" fillId="2" borderId="17" xfId="0" applyNumberFormat="1" applyFont="1" applyFill="1" applyBorder="1" applyAlignment="1">
      <alignment horizontal="center"/>
    </xf>
    <xf numFmtId="0" fontId="2" fillId="2" borderId="7" xfId="0" applyFont="1" applyFill="1" applyBorder="1" applyAlignment="1">
      <alignment horizontal="center" wrapText="1"/>
    </xf>
    <xf numFmtId="2" fontId="2" fillId="2" borderId="6" xfId="0" applyNumberFormat="1" applyFont="1" applyFill="1" applyBorder="1" applyAlignment="1">
      <alignment horizontal="center"/>
    </xf>
    <xf numFmtId="2" fontId="0" fillId="0" borderId="12" xfId="0" applyNumberFormat="1" applyBorder="1" applyAlignment="1">
      <alignment horizontal="center"/>
    </xf>
    <xf numFmtId="0" fontId="2" fillId="3" borderId="3" xfId="0" applyFont="1" applyFill="1" applyBorder="1" applyAlignment="1">
      <alignment horizontal="center" wrapText="1"/>
    </xf>
    <xf numFmtId="0" fontId="0" fillId="2" borderId="1" xfId="0" applyFill="1" applyBorder="1" applyAlignment="1">
      <alignment/>
    </xf>
    <xf numFmtId="0" fontId="2" fillId="0" borderId="1" xfId="0" applyFont="1" applyBorder="1" applyAlignment="1">
      <alignment/>
    </xf>
    <xf numFmtId="0" fontId="0" fillId="0" borderId="0" xfId="0" applyFont="1" applyBorder="1" applyAlignment="1">
      <alignment/>
    </xf>
    <xf numFmtId="0" fontId="0" fillId="0" borderId="0" xfId="0" applyFont="1" applyBorder="1" applyAlignment="1">
      <alignment horizontal="center" vertical="center"/>
    </xf>
    <xf numFmtId="0" fontId="2" fillId="0" borderId="0" xfId="0" applyFont="1" applyBorder="1" applyAlignment="1">
      <alignment wrapText="1"/>
    </xf>
    <xf numFmtId="0" fontId="0" fillId="0" borderId="0" xfId="0" applyBorder="1" applyAlignment="1">
      <alignment/>
    </xf>
    <xf numFmtId="2" fontId="0" fillId="0" borderId="1" xfId="0" applyNumberFormat="1" applyFont="1" applyFill="1" applyBorder="1" applyAlignment="1">
      <alignment horizontal="center"/>
    </xf>
    <xf numFmtId="2" fontId="2" fillId="4" borderId="1" xfId="0" applyNumberFormat="1" applyFont="1" applyFill="1" applyBorder="1" applyAlignment="1">
      <alignment horizontal="center"/>
    </xf>
    <xf numFmtId="0" fontId="26" fillId="0" borderId="0" xfId="0" applyFont="1" applyAlignment="1">
      <alignment/>
    </xf>
    <xf numFmtId="0" fontId="26" fillId="0" borderId="0" xfId="0" applyFont="1" applyAlignment="1">
      <alignment/>
    </xf>
    <xf numFmtId="0" fontId="2" fillId="0" borderId="1" xfId="0" applyFont="1" applyBorder="1" applyAlignment="1">
      <alignment horizontal="center" vertical="center" wrapText="1"/>
    </xf>
    <xf numFmtId="4" fontId="2" fillId="7" borderId="2" xfId="15" applyNumberFormat="1" applyFont="1" applyFill="1" applyBorder="1" applyAlignment="1" applyProtection="1">
      <alignment horizontal="center" vertical="center" wrapText="1"/>
      <protection locked="0"/>
    </xf>
    <xf numFmtId="2" fontId="2" fillId="7" borderId="1" xfId="0" applyNumberFormat="1" applyFont="1" applyFill="1" applyBorder="1" applyAlignment="1" applyProtection="1">
      <alignment horizontal="center" vertical="center"/>
      <protection locked="0"/>
    </xf>
    <xf numFmtId="0" fontId="0" fillId="7" borderId="1"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8" fillId="0" borderId="1" xfId="0" applyFont="1" applyBorder="1" applyAlignment="1" applyProtection="1">
      <alignment vertical="top" wrapText="1"/>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174" fontId="0" fillId="0" borderId="1" xfId="0" applyNumberFormat="1" applyBorder="1" applyAlignment="1" applyProtection="1">
      <alignment horizontal="center"/>
      <protection locked="0"/>
    </xf>
    <xf numFmtId="2" fontId="0" fillId="0" borderId="1" xfId="21" applyNumberFormat="1" applyBorder="1" applyAlignment="1" applyProtection="1">
      <alignment horizontal="center" vertical="center"/>
      <protection locked="0"/>
    </xf>
    <xf numFmtId="0" fontId="0" fillId="0" borderId="1" xfId="0" applyFill="1" applyBorder="1" applyAlignment="1" applyProtection="1">
      <alignment horizontal="center"/>
      <protection locked="0"/>
    </xf>
    <xf numFmtId="17" fontId="2" fillId="7" borderId="12" xfId="0" applyNumberFormat="1" applyFont="1" applyFill="1" applyBorder="1" applyAlignment="1" applyProtection="1">
      <alignment horizontal="center" vertical="center" wrapText="1"/>
      <protection locked="0"/>
    </xf>
    <xf numFmtId="0" fontId="27" fillId="0" borderId="0" xfId="0" applyFont="1" applyAlignment="1">
      <alignment/>
    </xf>
    <xf numFmtId="0" fontId="28" fillId="0" borderId="0" xfId="0" applyFont="1" applyAlignment="1" applyProtection="1">
      <alignment wrapText="1"/>
      <protection/>
    </xf>
    <xf numFmtId="0" fontId="28" fillId="0" borderId="0" xfId="0" applyFont="1" applyAlignment="1" applyProtection="1">
      <alignment/>
      <protection/>
    </xf>
    <xf numFmtId="0" fontId="28" fillId="0" borderId="0" xfId="0" applyFont="1" applyAlignment="1" applyProtection="1">
      <alignment vertical="center"/>
      <protection/>
    </xf>
    <xf numFmtId="0" fontId="2" fillId="0" borderId="1"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2" fontId="0" fillId="0" borderId="1" xfId="0" applyNumberFormat="1" applyBorder="1" applyAlignment="1" applyProtection="1">
      <alignment horizontal="center"/>
      <protection/>
    </xf>
    <xf numFmtId="0" fontId="0" fillId="0" borderId="1" xfId="21" applyBorder="1" applyAlignment="1" applyProtection="1">
      <alignment horizontal="left" vertical="center"/>
      <protection locked="0"/>
    </xf>
    <xf numFmtId="0" fontId="0" fillId="0" borderId="12" xfId="21" applyBorder="1" applyAlignment="1" applyProtection="1">
      <alignment horizontal="left" vertical="center"/>
      <protection locked="0"/>
    </xf>
    <xf numFmtId="0" fontId="0" fillId="0" borderId="2" xfId="21" applyBorder="1" applyAlignment="1" applyProtection="1">
      <alignment horizontal="left" vertical="center"/>
      <protection locked="0"/>
    </xf>
    <xf numFmtId="2" fontId="0" fillId="0" borderId="9" xfId="0" applyNumberFormat="1" applyFill="1" applyBorder="1" applyAlignment="1" applyProtection="1">
      <alignment horizontal="center"/>
      <protection locked="0"/>
    </xf>
    <xf numFmtId="174" fontId="0" fillId="0" borderId="1" xfId="21" applyNumberFormat="1" applyBorder="1" applyAlignment="1" applyProtection="1">
      <alignment horizontal="center" vertical="center"/>
      <protection locked="0"/>
    </xf>
    <xf numFmtId="0" fontId="0" fillId="0" borderId="1" xfId="21" applyBorder="1" applyAlignment="1" applyProtection="1">
      <alignment horizontal="center" vertical="center"/>
      <protection locked="0"/>
    </xf>
    <xf numFmtId="0" fontId="0" fillId="0" borderId="1" xfId="21" applyBorder="1" applyAlignment="1" applyProtection="1">
      <alignment horizontal="center"/>
      <protection locked="0"/>
    </xf>
    <xf numFmtId="0" fontId="2" fillId="3" borderId="1" xfId="0" applyFont="1" applyFill="1" applyBorder="1" applyAlignment="1" applyProtection="1">
      <alignment horizontal="center" wrapText="1"/>
      <protection locked="0"/>
    </xf>
    <xf numFmtId="0" fontId="0" fillId="0" borderId="1" xfId="21" applyFont="1" applyBorder="1" applyAlignment="1" applyProtection="1">
      <alignment horizontal="left" vertical="center"/>
      <protection locked="0"/>
    </xf>
    <xf numFmtId="174" fontId="0" fillId="0" borderId="1" xfId="0" applyNumberFormat="1" applyFill="1" applyBorder="1" applyAlignment="1" applyProtection="1">
      <alignment horizontal="center"/>
      <protection locked="0"/>
    </xf>
    <xf numFmtId="0" fontId="0" fillId="0" borderId="1" xfId="0" applyBorder="1" applyAlignment="1" applyProtection="1">
      <alignment horizontal="center" wrapText="1"/>
      <protection locked="0"/>
    </xf>
    <xf numFmtId="0" fontId="0" fillId="0" borderId="1" xfId="0" applyFont="1" applyBorder="1" applyAlignment="1" applyProtection="1">
      <alignment horizontal="center"/>
      <protection locked="0"/>
    </xf>
    <xf numFmtId="0" fontId="3" fillId="0" borderId="1" xfId="0" applyFont="1" applyBorder="1" applyAlignment="1" applyProtection="1">
      <alignment vertical="top" wrapText="1"/>
      <protection locked="0"/>
    </xf>
    <xf numFmtId="0" fontId="0" fillId="0" borderId="1" xfId="0" applyFont="1" applyBorder="1" applyAlignment="1" applyProtection="1">
      <alignment horizontal="left"/>
      <protection locked="0"/>
    </xf>
    <xf numFmtId="2" fontId="0" fillId="0" borderId="9" xfId="0" applyNumberFormat="1" applyFont="1" applyBorder="1" applyAlignment="1" applyProtection="1">
      <alignment horizontal="center"/>
      <protection locked="0"/>
    </xf>
    <xf numFmtId="174" fontId="0" fillId="0" borderId="1" xfId="0" applyNumberFormat="1" applyFont="1" applyBorder="1" applyAlignment="1" applyProtection="1">
      <alignment horizontal="center"/>
      <protection locked="0"/>
    </xf>
    <xf numFmtId="2" fontId="0" fillId="0" borderId="1" xfId="0" applyNumberFormat="1" applyFont="1" applyBorder="1" applyAlignment="1" applyProtection="1">
      <alignment horizontal="center"/>
      <protection locked="0"/>
    </xf>
    <xf numFmtId="2" fontId="0" fillId="0" borderId="1" xfId="0" applyNumberFormat="1" applyFont="1" applyBorder="1" applyAlignment="1" applyProtection="1">
      <alignment/>
      <protection locked="0"/>
    </xf>
    <xf numFmtId="0" fontId="0" fillId="0" borderId="0" xfId="0" applyNumberFormat="1" applyFont="1" applyFill="1" applyBorder="1" applyAlignment="1" applyProtection="1">
      <alignment/>
      <protection locked="0"/>
    </xf>
    <xf numFmtId="2" fontId="0" fillId="0" borderId="12" xfId="0" applyNumberFormat="1" applyFont="1" applyBorder="1" applyAlignment="1" applyProtection="1">
      <alignment horizontal="center"/>
      <protection locked="0"/>
    </xf>
    <xf numFmtId="0" fontId="0" fillId="0" borderId="1" xfId="0" applyFont="1" applyBorder="1" applyAlignment="1" applyProtection="1">
      <alignment/>
      <protection locked="0"/>
    </xf>
    <xf numFmtId="2" fontId="0" fillId="0" borderId="2" xfId="0" applyNumberFormat="1" applyFont="1" applyBorder="1" applyAlignment="1" applyProtection="1">
      <alignment/>
      <protection locked="0"/>
    </xf>
    <xf numFmtId="0" fontId="0" fillId="0" borderId="1" xfId="0" applyFont="1" applyFill="1" applyBorder="1" applyAlignment="1" applyProtection="1">
      <alignment horizontal="center"/>
      <protection locked="0"/>
    </xf>
    <xf numFmtId="2" fontId="0" fillId="0" borderId="9" xfId="0" applyNumberFormat="1" applyBorder="1" applyAlignment="1" applyProtection="1">
      <alignment horizontal="center"/>
      <protection locked="0"/>
    </xf>
    <xf numFmtId="2" fontId="0" fillId="0" borderId="1" xfId="0" applyNumberFormat="1" applyBorder="1" applyAlignment="1" applyProtection="1">
      <alignment/>
      <protection locked="0"/>
    </xf>
    <xf numFmtId="0" fontId="0" fillId="0" borderId="9" xfId="0" applyBorder="1" applyAlignment="1" applyProtection="1">
      <alignment horizontal="center"/>
      <protection locked="0"/>
    </xf>
    <xf numFmtId="174" fontId="0" fillId="0" borderId="3" xfId="0" applyNumberFormat="1" applyBorder="1" applyAlignment="1" applyProtection="1">
      <alignment horizontal="center"/>
      <protection locked="0"/>
    </xf>
    <xf numFmtId="2" fontId="0" fillId="0" borderId="3" xfId="21" applyNumberFormat="1" applyBorder="1" applyAlignment="1" applyProtection="1">
      <alignment horizontal="center" vertic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left"/>
      <protection locked="0"/>
    </xf>
    <xf numFmtId="0" fontId="0" fillId="0" borderId="1" xfId="0" applyBorder="1" applyAlignment="1" applyProtection="1">
      <alignment/>
      <protection locked="0"/>
    </xf>
    <xf numFmtId="14" fontId="9" fillId="0" borderId="0" xfId="0" applyNumberFormat="1" applyFont="1" applyAlignment="1">
      <alignment/>
    </xf>
    <xf numFmtId="14" fontId="9" fillId="0" borderId="0" xfId="0" applyNumberFormat="1" applyFont="1" applyAlignment="1">
      <alignment wrapText="1"/>
    </xf>
    <xf numFmtId="0" fontId="0" fillId="0" borderId="0" xfId="0" applyFont="1" applyAlignment="1">
      <alignment horizontal="left" indent="3"/>
    </xf>
    <xf numFmtId="0" fontId="17" fillId="0" borderId="0" xfId="0" applyNumberFormat="1" applyFont="1" applyAlignment="1">
      <alignment vertical="top" wrapText="1"/>
    </xf>
    <xf numFmtId="0" fontId="2" fillId="0" borderId="3" xfId="0" applyFont="1" applyFill="1" applyBorder="1" applyAlignment="1">
      <alignment horizontal="center" wrapText="1"/>
    </xf>
    <xf numFmtId="2" fontId="2" fillId="2" borderId="3" xfId="0" applyNumberFormat="1" applyFont="1" applyFill="1" applyBorder="1" applyAlignment="1">
      <alignment horizontal="center"/>
    </xf>
    <xf numFmtId="2" fontId="0" fillId="0" borderId="3" xfId="0" applyNumberFormat="1" applyBorder="1" applyAlignment="1" applyProtection="1">
      <alignment horizontal="center"/>
      <protection locked="0"/>
    </xf>
    <xf numFmtId="0" fontId="0" fillId="0" borderId="0" xfId="0" applyFont="1" applyFill="1" applyBorder="1" applyAlignment="1">
      <alignment horizontal="left" vertical="center" wrapText="1" indent="3"/>
    </xf>
    <xf numFmtId="0" fontId="29" fillId="0" borderId="0" xfId="0" applyFont="1" applyAlignment="1">
      <alignment vertical="center"/>
    </xf>
    <xf numFmtId="0" fontId="0" fillId="0" borderId="3" xfId="0" applyBorder="1" applyAlignment="1">
      <alignment horizontal="left" vertical="center" wrapText="1"/>
    </xf>
    <xf numFmtId="0" fontId="6" fillId="3" borderId="1" xfId="0" applyFont="1" applyFill="1" applyBorder="1" applyAlignment="1">
      <alignment horizontal="center" vertical="center" wrapText="1"/>
    </xf>
    <xf numFmtId="0" fontId="0" fillId="0" borderId="1" xfId="0" applyBorder="1" applyAlignment="1">
      <alignment/>
    </xf>
    <xf numFmtId="0" fontId="0" fillId="0" borderId="0" xfId="0" applyFont="1" applyAlignment="1">
      <alignment/>
    </xf>
    <xf numFmtId="0" fontId="0" fillId="0" borderId="0" xfId="0" applyFont="1" applyBorder="1" applyAlignment="1">
      <alignment/>
    </xf>
    <xf numFmtId="0" fontId="17" fillId="0" borderId="0" xfId="0" applyFont="1" applyAlignment="1">
      <alignment horizontal="center" vertical="top" wrapText="1"/>
    </xf>
    <xf numFmtId="0" fontId="17" fillId="0" borderId="0" xfId="0" applyFont="1" applyBorder="1" applyAlignment="1">
      <alignment horizontal="center" vertical="top" wrapText="1"/>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6" fillId="0" borderId="27" xfId="0" applyFont="1" applyBorder="1" applyAlignment="1">
      <alignment horizontal="center" vertical="center" wrapText="1"/>
    </xf>
    <xf numFmtId="0" fontId="9" fillId="0" borderId="28" xfId="0" applyFont="1" applyBorder="1" applyAlignment="1">
      <alignment horizontal="center" vertical="center"/>
    </xf>
    <xf numFmtId="0" fontId="0" fillId="0" borderId="28" xfId="0" applyBorder="1" applyAlignment="1">
      <alignment/>
    </xf>
    <xf numFmtId="0" fontId="0" fillId="0" borderId="29" xfId="0" applyBorder="1" applyAlignment="1">
      <alignment/>
    </xf>
    <xf numFmtId="0" fontId="2" fillId="0" borderId="9" xfId="0" applyNumberFormat="1" applyFont="1" applyBorder="1" applyAlignment="1">
      <alignment horizontal="left" vertical="center" wrapText="1"/>
    </xf>
    <xf numFmtId="0" fontId="0" fillId="0" borderId="9" xfId="0" applyBorder="1" applyAlignment="1">
      <alignment horizontal="left" vertical="center" wrapText="1"/>
    </xf>
    <xf numFmtId="0" fontId="2" fillId="0" borderId="1" xfId="0" applyNumberFormat="1" applyFont="1" applyBorder="1" applyAlignment="1">
      <alignment horizontal="left" vertical="center" wrapText="1"/>
    </xf>
    <xf numFmtId="0" fontId="0" fillId="0" borderId="1" xfId="0" applyBorder="1" applyAlignment="1">
      <alignment horizontal="left" vertical="center" wrapText="1"/>
    </xf>
    <xf numFmtId="0" fontId="2" fillId="0" borderId="2" xfId="0" applyNumberFormat="1" applyFont="1" applyBorder="1" applyAlignment="1">
      <alignment horizontal="left" vertical="center" wrapText="1"/>
    </xf>
    <xf numFmtId="0" fontId="0" fillId="0" borderId="18" xfId="0" applyBorder="1" applyAlignment="1">
      <alignment horizontal="left" vertical="center" wrapText="1"/>
    </xf>
    <xf numFmtId="0" fontId="6"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7" borderId="0" xfId="0" applyFont="1" applyFill="1" applyBorder="1" applyAlignment="1">
      <alignment horizontal="left" vertical="center" wrapText="1" indent="3"/>
    </xf>
    <xf numFmtId="0" fontId="0" fillId="0" borderId="0" xfId="0" applyFont="1" applyAlignment="1">
      <alignment horizontal="left" indent="3"/>
    </xf>
    <xf numFmtId="0" fontId="0" fillId="4" borderId="0" xfId="0" applyFont="1" applyFill="1" applyBorder="1" applyAlignment="1">
      <alignment horizontal="left" vertical="center" wrapText="1" indent="3"/>
    </xf>
    <xf numFmtId="0" fontId="6" fillId="3" borderId="27" xfId="0" applyFont="1" applyFill="1" applyBorder="1" applyAlignment="1">
      <alignment horizontal="center" vertical="center" wrapText="1"/>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1" xfId="0" applyFont="1" applyBorder="1" applyAlignment="1">
      <alignment horizontal="center" vertical="center"/>
    </xf>
    <xf numFmtId="0" fontId="6" fillId="3" borderId="31" xfId="0" applyFont="1" applyFill="1" applyBorder="1" applyAlignment="1">
      <alignment horizontal="center" vertical="center" wrapTex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2" fillId="4" borderId="2"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0" fillId="4" borderId="1" xfId="0" applyFill="1" applyBorder="1" applyAlignment="1">
      <alignment horizontal="left" vertical="center" wrapText="1"/>
    </xf>
    <xf numFmtId="0" fontId="6" fillId="0" borderId="34" xfId="0" applyFont="1" applyBorder="1" applyAlignment="1">
      <alignment horizontal="center"/>
    </xf>
    <xf numFmtId="0" fontId="6" fillId="0" borderId="34" xfId="0" applyFont="1" applyBorder="1" applyAlignment="1">
      <alignment/>
    </xf>
    <xf numFmtId="0" fontId="3" fillId="2" borderId="1" xfId="0" applyFont="1" applyFill="1" applyBorder="1" applyAlignment="1">
      <alignment wrapText="1"/>
    </xf>
    <xf numFmtId="0" fontId="6" fillId="0" borderId="0" xfId="0" applyFont="1" applyBorder="1" applyAlignment="1">
      <alignment/>
    </xf>
    <xf numFmtId="0" fontId="0" fillId="0" borderId="0" xfId="0" applyAlignment="1">
      <alignment/>
    </xf>
    <xf numFmtId="0" fontId="6" fillId="0" borderId="0" xfId="0" applyFont="1" applyAlignment="1">
      <alignment wrapText="1"/>
    </xf>
    <xf numFmtId="0" fontId="0" fillId="0" borderId="0" xfId="0" applyAlignment="1">
      <alignment wrapText="1"/>
    </xf>
    <xf numFmtId="0" fontId="6" fillId="0" borderId="34" xfId="0" applyFont="1" applyBorder="1" applyAlignment="1">
      <alignment horizontal="left"/>
    </xf>
    <xf numFmtId="0" fontId="6" fillId="0" borderId="0" xfId="0" applyFont="1" applyBorder="1" applyAlignment="1">
      <alignment horizontal="left"/>
    </xf>
    <xf numFmtId="0" fontId="9" fillId="0" borderId="34" xfId="0" applyFont="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PG&amp;E Year-ahead RA - June 2006" xfId="21"/>
    <cellStyle name="Percent" xfId="22"/>
  </cellStyles>
  <dxfs count="4">
    <dxf>
      <font>
        <b/>
        <i val="0"/>
        <strike val="0"/>
        <color rgb="FF0000FF"/>
      </font>
      <fill>
        <patternFill>
          <bgColor rgb="FFFFFF99"/>
        </patternFill>
      </fill>
      <border/>
    </dxf>
    <dxf>
      <font>
        <b/>
        <i val="0"/>
        <strike val="0"/>
        <color rgb="FFFF0000"/>
      </font>
      <border/>
    </dxf>
    <dxf>
      <font>
        <color rgb="FF0000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5"/>
  </sheetPr>
  <dimension ref="A1:D43"/>
  <sheetViews>
    <sheetView showGridLines="0" workbookViewId="0" topLeftCell="A19">
      <selection activeCell="B4" sqref="B4"/>
    </sheetView>
  </sheetViews>
  <sheetFormatPr defaultColWidth="9.140625" defaultRowHeight="12" customHeight="1"/>
  <cols>
    <col min="1" max="1" width="64.7109375" style="3" customWidth="1"/>
    <col min="2" max="2" width="64.00390625" style="3" customWidth="1"/>
    <col min="3" max="16384" width="9.140625" style="3" customWidth="1"/>
  </cols>
  <sheetData>
    <row r="1" spans="1:4" ht="17.25" customHeight="1">
      <c r="A1" s="9" t="s">
        <v>19</v>
      </c>
      <c r="B1" s="4"/>
      <c r="C1" s="4"/>
      <c r="D1" s="5"/>
    </row>
    <row r="2" spans="1:4" ht="12" customHeight="1">
      <c r="A2" s="4"/>
      <c r="B2" s="4"/>
      <c r="C2" s="4"/>
      <c r="D2" s="5"/>
    </row>
    <row r="3" spans="1:4" ht="12" customHeight="1">
      <c r="A3" s="6"/>
      <c r="B3" s="4"/>
      <c r="C3" s="4"/>
      <c r="D3" s="5"/>
    </row>
    <row r="4" spans="1:3" ht="12" customHeight="1">
      <c r="A4" s="12" t="s">
        <v>15</v>
      </c>
      <c r="B4" s="25"/>
      <c r="C4" s="6"/>
    </row>
    <row r="5" spans="1:3" ht="12" customHeight="1">
      <c r="A5" s="12" t="s">
        <v>83</v>
      </c>
      <c r="B5" s="25"/>
      <c r="C5" s="6"/>
    </row>
    <row r="6" spans="1:3" s="178" customFormat="1" ht="12" customHeight="1">
      <c r="A6" s="12" t="s">
        <v>282</v>
      </c>
      <c r="B6" s="176"/>
      <c r="C6" s="177"/>
    </row>
    <row r="7" spans="1:3" s="178" customFormat="1" ht="12" customHeight="1">
      <c r="A7" s="7"/>
      <c r="B7" s="10"/>
      <c r="C7" s="177"/>
    </row>
    <row r="8" spans="1:3" s="178" customFormat="1" ht="12" customHeight="1">
      <c r="A8" s="8" t="s">
        <v>13</v>
      </c>
      <c r="B8" s="10"/>
      <c r="C8" s="177"/>
    </row>
    <row r="9" spans="1:3" s="178" customFormat="1" ht="12" customHeight="1">
      <c r="A9" s="177" t="s">
        <v>284</v>
      </c>
      <c r="B9" s="10"/>
      <c r="C9" s="177"/>
    </row>
    <row r="10" spans="1:3" s="178" customFormat="1" ht="12" customHeight="1">
      <c r="A10" s="177" t="s">
        <v>286</v>
      </c>
      <c r="B10" s="10"/>
      <c r="C10" s="177"/>
    </row>
    <row r="11" spans="1:3" s="178" customFormat="1" ht="12" customHeight="1">
      <c r="A11" s="177" t="s">
        <v>7</v>
      </c>
      <c r="B11" s="10"/>
      <c r="C11" s="177"/>
    </row>
    <row r="12" spans="1:3" s="178" customFormat="1" ht="12" customHeight="1">
      <c r="A12" s="177" t="s">
        <v>285</v>
      </c>
      <c r="B12" s="10"/>
      <c r="C12" s="177"/>
    </row>
    <row r="13" spans="1:3" s="178" customFormat="1" ht="12" customHeight="1">
      <c r="A13" s="177"/>
      <c r="B13" s="10"/>
      <c r="C13" s="177"/>
    </row>
    <row r="14" spans="1:3" s="178" customFormat="1" ht="12" customHeight="1">
      <c r="A14" s="179" t="s">
        <v>16</v>
      </c>
      <c r="B14" s="10"/>
      <c r="C14" s="177"/>
    </row>
    <row r="15" spans="1:3" s="178" customFormat="1" ht="15.75" customHeight="1">
      <c r="A15" s="179" t="s">
        <v>158</v>
      </c>
      <c r="B15" s="10"/>
      <c r="C15" s="177"/>
    </row>
    <row r="16" spans="1:3" s="178" customFormat="1" ht="42.75" customHeight="1">
      <c r="A16" s="179" t="s">
        <v>140</v>
      </c>
      <c r="B16" s="10"/>
      <c r="C16" s="177"/>
    </row>
    <row r="17" spans="1:3" s="178" customFormat="1" ht="40.5" customHeight="1">
      <c r="A17" s="179" t="s">
        <v>141</v>
      </c>
      <c r="B17" s="10"/>
      <c r="C17" s="177"/>
    </row>
    <row r="18" spans="1:3" s="178" customFormat="1" ht="12" customHeight="1">
      <c r="A18" s="177"/>
      <c r="B18" s="180"/>
      <c r="C18" s="177"/>
    </row>
    <row r="19" spans="1:3" s="178" customFormat="1" ht="12" customHeight="1">
      <c r="A19" s="12" t="s">
        <v>23</v>
      </c>
      <c r="B19" s="176"/>
      <c r="C19" s="177"/>
    </row>
    <row r="20" spans="1:3" s="178" customFormat="1" ht="12" customHeight="1">
      <c r="A20" s="12" t="s">
        <v>271</v>
      </c>
      <c r="B20" s="176"/>
      <c r="C20" s="177"/>
    </row>
    <row r="21" spans="1:3" s="178" customFormat="1" ht="12" customHeight="1">
      <c r="A21" s="12" t="s">
        <v>272</v>
      </c>
      <c r="B21" s="176"/>
      <c r="C21" s="177"/>
    </row>
    <row r="22" spans="1:3" s="178" customFormat="1" ht="35.25" customHeight="1">
      <c r="A22" s="181" t="s">
        <v>26</v>
      </c>
      <c r="B22" s="176"/>
      <c r="C22" s="177"/>
    </row>
    <row r="23" spans="1:3" ht="12" customHeight="1">
      <c r="A23" s="7"/>
      <c r="B23" s="11"/>
      <c r="C23" s="6"/>
    </row>
    <row r="24" spans="1:3" ht="12" customHeight="1">
      <c r="A24" s="7" t="s">
        <v>11</v>
      </c>
      <c r="B24" s="11"/>
      <c r="C24" s="6"/>
    </row>
    <row r="25" spans="1:3" ht="12" customHeight="1">
      <c r="A25" s="7"/>
      <c r="B25" s="11"/>
      <c r="C25" s="6"/>
    </row>
    <row r="26" spans="1:3" ht="12" customHeight="1">
      <c r="A26" s="12" t="s">
        <v>27</v>
      </c>
      <c r="B26" s="25"/>
      <c r="C26" s="6"/>
    </row>
    <row r="27" spans="1:3" ht="12" customHeight="1">
      <c r="A27" s="12" t="s">
        <v>28</v>
      </c>
      <c r="B27" s="25"/>
      <c r="C27" s="6"/>
    </row>
    <row r="28" spans="1:3" ht="12" customHeight="1">
      <c r="A28" s="12" t="s">
        <v>17</v>
      </c>
      <c r="B28" s="25"/>
      <c r="C28" s="6"/>
    </row>
    <row r="29" spans="1:3" ht="12" customHeight="1">
      <c r="A29" s="12" t="s">
        <v>18</v>
      </c>
      <c r="B29" s="25"/>
      <c r="C29" s="6"/>
    </row>
    <row r="30" spans="1:3" ht="12" customHeight="1">
      <c r="A30" s="12" t="s">
        <v>85</v>
      </c>
      <c r="B30" s="25"/>
      <c r="C30" s="6"/>
    </row>
    <row r="31" spans="1:2" ht="12" customHeight="1">
      <c r="A31" s="182"/>
      <c r="B31" s="11"/>
    </row>
    <row r="32" spans="1:2" ht="12" customHeight="1">
      <c r="A32" s="7" t="s">
        <v>84</v>
      </c>
      <c r="B32" s="11"/>
    </row>
    <row r="33" spans="1:2" ht="12" customHeight="1">
      <c r="A33" s="12" t="s">
        <v>8</v>
      </c>
      <c r="B33" s="25"/>
    </row>
    <row r="34" spans="1:2" ht="12" customHeight="1">
      <c r="A34" s="12" t="s">
        <v>271</v>
      </c>
      <c r="B34" s="25"/>
    </row>
    <row r="35" spans="1:2" ht="12" customHeight="1">
      <c r="A35" s="12" t="s">
        <v>9</v>
      </c>
      <c r="B35" s="25"/>
    </row>
    <row r="36" spans="1:2" ht="12" customHeight="1">
      <c r="A36" s="12" t="s">
        <v>10</v>
      </c>
      <c r="B36" s="25"/>
    </row>
    <row r="42" ht="12" customHeight="1">
      <c r="A42" s="3"/>
    </row>
    <row r="43" ht="12" customHeight="1">
      <c r="A43" s="3"/>
    </row>
  </sheetData>
  <printOptions/>
  <pageMargins left="0.75" right="0.75" top="1" bottom="1" header="0.5" footer="0.5"/>
  <pageSetup horizontalDpi="525" verticalDpi="525" orientation="landscape" scale="81" r:id="rId1"/>
  <headerFooter alignWithMargins="0">
    <oddHeader>&amp;LJuly 16th, 2007, {Filing Month} 2008
&amp;CRESOURCE ADEQUACY COMPLIANCE FILING&amp;R{Name of LSE}, Page &amp;P of &amp;N</oddHeader>
    <oddFooter>&amp;LFile:  &amp;F&amp;RTab:  &amp;A</oddFooter>
  </headerFooter>
</worksheet>
</file>

<file path=xl/worksheets/sheet10.xml><?xml version="1.0" encoding="utf-8"?>
<worksheet xmlns="http://schemas.openxmlformats.org/spreadsheetml/2006/main" xmlns:r="http://schemas.openxmlformats.org/officeDocument/2006/relationships">
  <sheetPr>
    <tabColor indexed="43"/>
  </sheetPr>
  <dimension ref="A1:O140"/>
  <sheetViews>
    <sheetView workbookViewId="0" topLeftCell="A1">
      <selection activeCell="B5" sqref="B5"/>
    </sheetView>
  </sheetViews>
  <sheetFormatPr defaultColWidth="9.140625" defaultRowHeight="12.75"/>
  <cols>
    <col min="1" max="1" width="5.57421875" style="92" customWidth="1"/>
    <col min="2" max="2" width="9.140625" style="174" customWidth="1"/>
    <col min="3" max="3" width="14.00390625" style="171" customWidth="1"/>
    <col min="4" max="5" width="8.57421875" style="171" customWidth="1"/>
    <col min="6" max="6" width="13.8515625" style="171" customWidth="1"/>
    <col min="7" max="7" width="12.7109375" style="171" customWidth="1"/>
    <col min="8" max="8" width="8.57421875" style="171" customWidth="1"/>
    <col min="9" max="9" width="13.00390625" style="171" customWidth="1"/>
    <col min="10" max="10" width="7.00390625" style="171" customWidth="1"/>
    <col min="11" max="11" width="7.00390625" style="92" customWidth="1"/>
    <col min="12" max="12" width="7.140625" style="92" customWidth="1"/>
    <col min="13" max="13" width="7.00390625" style="92" customWidth="1"/>
    <col min="14" max="15" width="6.140625" style="0" customWidth="1"/>
    <col min="16" max="16384" width="9.140625" style="92" customWidth="1"/>
  </cols>
  <sheetData>
    <row r="1" spans="1:15" ht="15.75">
      <c r="A1" s="13" t="s">
        <v>151</v>
      </c>
      <c r="N1" s="306" t="s">
        <v>203</v>
      </c>
      <c r="O1" s="306"/>
    </row>
    <row r="2" spans="1:15" ht="15.75">
      <c r="A2" s="13" t="s">
        <v>152</v>
      </c>
      <c r="J2" s="311" t="s">
        <v>181</v>
      </c>
      <c r="K2" s="313"/>
      <c r="L2" s="313"/>
      <c r="M2" s="313"/>
      <c r="N2" s="306"/>
      <c r="O2" s="306"/>
    </row>
    <row r="3" spans="2:15" s="16" customFormat="1" ht="59.25" customHeight="1" thickBot="1">
      <c r="B3" s="17" t="s">
        <v>25</v>
      </c>
      <c r="C3" s="18" t="s">
        <v>171</v>
      </c>
      <c r="D3" s="19" t="s">
        <v>168</v>
      </c>
      <c r="E3" s="184" t="s">
        <v>192</v>
      </c>
      <c r="F3" s="18" t="s">
        <v>166</v>
      </c>
      <c r="G3" s="18" t="s">
        <v>167</v>
      </c>
      <c r="H3" s="18" t="s">
        <v>165</v>
      </c>
      <c r="I3" s="18" t="s">
        <v>131</v>
      </c>
      <c r="J3" s="17" t="s">
        <v>119</v>
      </c>
      <c r="K3" s="17" t="s">
        <v>120</v>
      </c>
      <c r="L3" s="17" t="s">
        <v>121</v>
      </c>
      <c r="M3" s="17" t="s">
        <v>122</v>
      </c>
      <c r="N3" s="19" t="s">
        <v>193</v>
      </c>
      <c r="O3" s="19" t="s">
        <v>194</v>
      </c>
    </row>
    <row r="4" spans="1:15" ht="13.5" thickBot="1">
      <c r="A4" s="1" t="s">
        <v>283</v>
      </c>
      <c r="B4" s="175"/>
      <c r="C4" s="14"/>
      <c r="D4" s="154">
        <f>SUM(D5:D982)</f>
        <v>0</v>
      </c>
      <c r="E4" s="154"/>
      <c r="F4" s="14"/>
      <c r="G4" s="14"/>
      <c r="H4" s="14"/>
      <c r="I4" s="14"/>
      <c r="J4" s="152">
        <f>SUM(J5:J982)</f>
        <v>0</v>
      </c>
      <c r="K4" s="152">
        <f>SUM(K5:K982)</f>
        <v>0</v>
      </c>
      <c r="L4" s="152">
        <f>SUM(L5:L982)</f>
        <v>0</v>
      </c>
      <c r="M4" s="152">
        <f>SUM(M5:M982)</f>
        <v>0</v>
      </c>
      <c r="N4" s="199">
        <f>SUMIF($E$5:E$1000,"np26",$D$5:$D$1000)</f>
        <v>0</v>
      </c>
      <c r="O4" s="199">
        <f>SUMIF($E$5:E$1000,"sp26",$D$5:$D$1000)</f>
        <v>0</v>
      </c>
    </row>
    <row r="5" spans="2:14" ht="12.75">
      <c r="B5" s="239"/>
      <c r="C5" s="240"/>
      <c r="D5" s="172">
        <f aca="true" t="shared" si="0" ref="D5:D36">SUM(J5:M5)</f>
        <v>0</v>
      </c>
      <c r="E5" s="242"/>
      <c r="F5" s="243"/>
      <c r="G5" s="243"/>
      <c r="H5" s="239"/>
      <c r="I5" s="243"/>
      <c r="J5" s="244"/>
      <c r="K5" s="244"/>
      <c r="L5" s="244"/>
      <c r="M5" s="244"/>
      <c r="N5">
        <f>IF(SUM(J5:M5)&gt;D5,"Problem with this resource","")</f>
      </c>
    </row>
    <row r="6" spans="2:14" ht="12.75">
      <c r="B6" s="239"/>
      <c r="C6" s="240"/>
      <c r="D6" s="172">
        <f t="shared" si="0"/>
        <v>0</v>
      </c>
      <c r="E6" s="242"/>
      <c r="F6" s="243"/>
      <c r="G6" s="243"/>
      <c r="H6" s="239"/>
      <c r="I6" s="243"/>
      <c r="J6" s="244"/>
      <c r="K6" s="244"/>
      <c r="L6" s="244"/>
      <c r="M6" s="244"/>
      <c r="N6">
        <f aca="true" t="shared" si="1" ref="N6:N36">IF(SUM(J6:M6)&gt;D6,"Problem with this resource","")</f>
      </c>
    </row>
    <row r="7" spans="2:14" ht="12.75">
      <c r="B7" s="239"/>
      <c r="C7" s="240"/>
      <c r="D7" s="172">
        <f t="shared" si="0"/>
        <v>0</v>
      </c>
      <c r="E7" s="242"/>
      <c r="F7" s="243"/>
      <c r="G7" s="243"/>
      <c r="H7" s="239"/>
      <c r="I7" s="243"/>
      <c r="J7" s="244"/>
      <c r="K7" s="244"/>
      <c r="L7" s="244"/>
      <c r="M7" s="244"/>
      <c r="N7">
        <f t="shared" si="1"/>
      </c>
    </row>
    <row r="8" spans="2:14" ht="12.75">
      <c r="B8" s="241"/>
      <c r="C8" s="239"/>
      <c r="D8" s="172">
        <f t="shared" si="0"/>
        <v>0</v>
      </c>
      <c r="E8" s="242"/>
      <c r="F8" s="239"/>
      <c r="G8" s="239"/>
      <c r="H8" s="239"/>
      <c r="I8" s="239"/>
      <c r="J8" s="244"/>
      <c r="K8" s="245"/>
      <c r="L8" s="245"/>
      <c r="M8" s="245"/>
      <c r="N8">
        <f t="shared" si="1"/>
      </c>
    </row>
    <row r="9" spans="2:14" ht="12.75" customHeight="1">
      <c r="B9" s="241"/>
      <c r="C9" s="239"/>
      <c r="D9" s="172">
        <f t="shared" si="0"/>
        <v>0</v>
      </c>
      <c r="E9" s="242"/>
      <c r="F9" s="239"/>
      <c r="G9" s="239"/>
      <c r="H9" s="239"/>
      <c r="I9" s="239"/>
      <c r="J9" s="244"/>
      <c r="K9" s="245"/>
      <c r="L9" s="245"/>
      <c r="M9" s="245"/>
      <c r="N9">
        <f t="shared" si="1"/>
      </c>
    </row>
    <row r="10" spans="2:14" ht="12.75">
      <c r="B10" s="241"/>
      <c r="C10" s="239"/>
      <c r="D10" s="172">
        <f t="shared" si="0"/>
        <v>0</v>
      </c>
      <c r="E10" s="242"/>
      <c r="F10" s="239"/>
      <c r="G10" s="239"/>
      <c r="H10" s="239"/>
      <c r="I10" s="239"/>
      <c r="J10" s="244"/>
      <c r="K10" s="245"/>
      <c r="L10" s="245"/>
      <c r="M10" s="245"/>
      <c r="N10">
        <f t="shared" si="1"/>
      </c>
    </row>
    <row r="11" spans="2:14" ht="12.75">
      <c r="B11" s="241"/>
      <c r="C11" s="239"/>
      <c r="D11" s="172">
        <f t="shared" si="0"/>
        <v>0</v>
      </c>
      <c r="E11" s="242"/>
      <c r="F11" s="239"/>
      <c r="G11" s="239"/>
      <c r="H11" s="239"/>
      <c r="I11" s="239"/>
      <c r="J11" s="244"/>
      <c r="K11" s="245"/>
      <c r="L11" s="245"/>
      <c r="M11" s="245"/>
      <c r="N11">
        <f t="shared" si="1"/>
      </c>
    </row>
    <row r="12" spans="2:14" ht="12.75">
      <c r="B12" s="241"/>
      <c r="C12" s="239"/>
      <c r="D12" s="172">
        <f t="shared" si="0"/>
        <v>0</v>
      </c>
      <c r="E12" s="242"/>
      <c r="F12" s="239"/>
      <c r="G12" s="239"/>
      <c r="H12" s="239"/>
      <c r="I12" s="239"/>
      <c r="J12" s="244"/>
      <c r="K12" s="245"/>
      <c r="L12" s="245"/>
      <c r="M12" s="245"/>
      <c r="N12">
        <f t="shared" si="1"/>
      </c>
    </row>
    <row r="13" spans="2:14" ht="12.75">
      <c r="B13" s="241"/>
      <c r="C13" s="239"/>
      <c r="D13" s="172">
        <f t="shared" si="0"/>
        <v>0</v>
      </c>
      <c r="E13" s="242"/>
      <c r="F13" s="239"/>
      <c r="G13" s="239"/>
      <c r="H13" s="239"/>
      <c r="I13" s="239"/>
      <c r="J13" s="244"/>
      <c r="K13" s="245"/>
      <c r="L13" s="245"/>
      <c r="M13" s="245"/>
      <c r="N13">
        <f t="shared" si="1"/>
      </c>
    </row>
    <row r="14" spans="2:14" ht="12.75">
      <c r="B14" s="241"/>
      <c r="C14" s="239"/>
      <c r="D14" s="172">
        <f t="shared" si="0"/>
        <v>0</v>
      </c>
      <c r="E14" s="242"/>
      <c r="F14" s="239"/>
      <c r="G14" s="239"/>
      <c r="H14" s="239"/>
      <c r="I14" s="239"/>
      <c r="J14" s="244"/>
      <c r="K14" s="245"/>
      <c r="L14" s="245"/>
      <c r="M14" s="245"/>
      <c r="N14">
        <f t="shared" si="1"/>
      </c>
    </row>
    <row r="15" spans="2:14" ht="12.75">
      <c r="B15" s="241"/>
      <c r="C15" s="239"/>
      <c r="D15" s="172">
        <f t="shared" si="0"/>
        <v>0</v>
      </c>
      <c r="E15" s="242"/>
      <c r="F15" s="239"/>
      <c r="G15" s="239"/>
      <c r="H15" s="239"/>
      <c r="I15" s="239"/>
      <c r="J15" s="244"/>
      <c r="K15" s="245"/>
      <c r="L15" s="245"/>
      <c r="M15" s="245"/>
      <c r="N15">
        <f t="shared" si="1"/>
      </c>
    </row>
    <row r="16" spans="2:14" ht="12.75">
      <c r="B16" s="241"/>
      <c r="C16" s="239"/>
      <c r="D16" s="172">
        <f t="shared" si="0"/>
        <v>0</v>
      </c>
      <c r="E16" s="242"/>
      <c r="F16" s="239"/>
      <c r="G16" s="239"/>
      <c r="H16" s="239"/>
      <c r="I16" s="239"/>
      <c r="J16" s="244"/>
      <c r="K16" s="245"/>
      <c r="L16" s="245"/>
      <c r="M16" s="245"/>
      <c r="N16">
        <f t="shared" si="1"/>
      </c>
    </row>
    <row r="17" spans="2:14" ht="12.75">
      <c r="B17" s="241"/>
      <c r="C17" s="239"/>
      <c r="D17" s="172">
        <f t="shared" si="0"/>
        <v>0</v>
      </c>
      <c r="E17" s="242"/>
      <c r="F17" s="239"/>
      <c r="G17" s="239"/>
      <c r="H17" s="239"/>
      <c r="I17" s="239"/>
      <c r="J17" s="244"/>
      <c r="K17" s="245"/>
      <c r="L17" s="245"/>
      <c r="M17" s="245"/>
      <c r="N17">
        <f t="shared" si="1"/>
      </c>
    </row>
    <row r="18" spans="2:14" ht="12.75">
      <c r="B18" s="241"/>
      <c r="C18" s="239"/>
      <c r="D18" s="172">
        <f t="shared" si="0"/>
        <v>0</v>
      </c>
      <c r="E18" s="242"/>
      <c r="F18" s="239"/>
      <c r="G18" s="239"/>
      <c r="H18" s="239"/>
      <c r="I18" s="239"/>
      <c r="J18" s="244"/>
      <c r="K18" s="245"/>
      <c r="L18" s="245"/>
      <c r="M18" s="245"/>
      <c r="N18">
        <f t="shared" si="1"/>
      </c>
    </row>
    <row r="19" spans="2:14" ht="12.75">
      <c r="B19" s="241"/>
      <c r="C19" s="239"/>
      <c r="D19" s="172">
        <f t="shared" si="0"/>
        <v>0</v>
      </c>
      <c r="E19" s="242"/>
      <c r="F19" s="239"/>
      <c r="G19" s="239"/>
      <c r="H19" s="239"/>
      <c r="I19" s="239"/>
      <c r="J19" s="244"/>
      <c r="K19" s="245"/>
      <c r="L19" s="245"/>
      <c r="M19" s="245"/>
      <c r="N19">
        <f t="shared" si="1"/>
      </c>
    </row>
    <row r="20" spans="2:14" ht="12.75">
      <c r="B20" s="241"/>
      <c r="C20" s="239"/>
      <c r="D20" s="172">
        <f t="shared" si="0"/>
        <v>0</v>
      </c>
      <c r="E20" s="242"/>
      <c r="F20" s="239"/>
      <c r="G20" s="239"/>
      <c r="H20" s="239"/>
      <c r="I20" s="239"/>
      <c r="J20" s="244"/>
      <c r="K20" s="245"/>
      <c r="L20" s="245"/>
      <c r="M20" s="245"/>
      <c r="N20">
        <f t="shared" si="1"/>
      </c>
    </row>
    <row r="21" spans="2:14" ht="12.75">
      <c r="B21" s="241"/>
      <c r="C21" s="239"/>
      <c r="D21" s="172">
        <f t="shared" si="0"/>
        <v>0</v>
      </c>
      <c r="E21" s="242"/>
      <c r="F21" s="239"/>
      <c r="G21" s="239"/>
      <c r="H21" s="239"/>
      <c r="I21" s="239"/>
      <c r="J21" s="244"/>
      <c r="K21" s="245"/>
      <c r="L21" s="245"/>
      <c r="M21" s="245"/>
      <c r="N21">
        <f t="shared" si="1"/>
      </c>
    </row>
    <row r="22" spans="2:14" ht="12.75">
      <c r="B22" s="241"/>
      <c r="C22" s="239"/>
      <c r="D22" s="172">
        <f t="shared" si="0"/>
        <v>0</v>
      </c>
      <c r="E22" s="242"/>
      <c r="F22" s="239"/>
      <c r="G22" s="239"/>
      <c r="H22" s="239"/>
      <c r="I22" s="239"/>
      <c r="J22" s="244"/>
      <c r="K22" s="245"/>
      <c r="L22" s="245"/>
      <c r="M22" s="245"/>
      <c r="N22">
        <f t="shared" si="1"/>
      </c>
    </row>
    <row r="23" spans="2:14" ht="12.75">
      <c r="B23" s="241"/>
      <c r="C23" s="239"/>
      <c r="D23" s="172">
        <f t="shared" si="0"/>
        <v>0</v>
      </c>
      <c r="E23" s="242"/>
      <c r="F23" s="239"/>
      <c r="G23" s="239"/>
      <c r="H23" s="239"/>
      <c r="I23" s="239"/>
      <c r="J23" s="244"/>
      <c r="K23" s="245"/>
      <c r="L23" s="245"/>
      <c r="M23" s="245"/>
      <c r="N23">
        <f t="shared" si="1"/>
      </c>
    </row>
    <row r="24" spans="2:14" ht="12.75">
      <c r="B24" s="241"/>
      <c r="C24" s="239"/>
      <c r="D24" s="172">
        <f t="shared" si="0"/>
        <v>0</v>
      </c>
      <c r="E24" s="242"/>
      <c r="F24" s="239"/>
      <c r="G24" s="239"/>
      <c r="H24" s="239"/>
      <c r="I24" s="239"/>
      <c r="J24" s="244"/>
      <c r="K24" s="245"/>
      <c r="L24" s="245"/>
      <c r="M24" s="245"/>
      <c r="N24">
        <f t="shared" si="1"/>
      </c>
    </row>
    <row r="25" spans="2:14" ht="12.75">
      <c r="B25" s="241"/>
      <c r="C25" s="239"/>
      <c r="D25" s="172">
        <f t="shared" si="0"/>
        <v>0</v>
      </c>
      <c r="E25" s="242"/>
      <c r="F25" s="239"/>
      <c r="G25" s="239"/>
      <c r="H25" s="239"/>
      <c r="I25" s="239"/>
      <c r="J25" s="244"/>
      <c r="K25" s="245"/>
      <c r="L25" s="245"/>
      <c r="M25" s="245"/>
      <c r="N25">
        <f t="shared" si="1"/>
      </c>
    </row>
    <row r="26" spans="2:14" ht="12.75">
      <c r="B26" s="241"/>
      <c r="C26" s="239"/>
      <c r="D26" s="172">
        <f t="shared" si="0"/>
        <v>0</v>
      </c>
      <c r="E26" s="242"/>
      <c r="F26" s="239"/>
      <c r="G26" s="239"/>
      <c r="H26" s="239"/>
      <c r="I26" s="239"/>
      <c r="J26" s="244"/>
      <c r="K26" s="245"/>
      <c r="L26" s="245"/>
      <c r="M26" s="245"/>
      <c r="N26">
        <f t="shared" si="1"/>
      </c>
    </row>
    <row r="27" spans="2:14" ht="12.75">
      <c r="B27" s="241"/>
      <c r="C27" s="239"/>
      <c r="D27" s="172">
        <f t="shared" si="0"/>
        <v>0</v>
      </c>
      <c r="E27" s="242"/>
      <c r="F27" s="239"/>
      <c r="G27" s="239"/>
      <c r="H27" s="239"/>
      <c r="I27" s="239"/>
      <c r="J27" s="244"/>
      <c r="K27" s="245"/>
      <c r="L27" s="245"/>
      <c r="M27" s="245"/>
      <c r="N27">
        <f t="shared" si="1"/>
      </c>
    </row>
    <row r="28" spans="2:14" ht="12.75">
      <c r="B28" s="241"/>
      <c r="C28" s="239"/>
      <c r="D28" s="172">
        <f t="shared" si="0"/>
        <v>0</v>
      </c>
      <c r="E28" s="242"/>
      <c r="F28" s="239"/>
      <c r="G28" s="239"/>
      <c r="H28" s="239"/>
      <c r="I28" s="239"/>
      <c r="J28" s="244"/>
      <c r="K28" s="245"/>
      <c r="L28" s="245"/>
      <c r="M28" s="245"/>
      <c r="N28">
        <f t="shared" si="1"/>
      </c>
    </row>
    <row r="29" spans="2:14" ht="12.75">
      <c r="B29" s="241"/>
      <c r="C29" s="239"/>
      <c r="D29" s="172">
        <f t="shared" si="0"/>
        <v>0</v>
      </c>
      <c r="E29" s="242"/>
      <c r="F29" s="239"/>
      <c r="G29" s="239"/>
      <c r="H29" s="239"/>
      <c r="I29" s="239"/>
      <c r="J29" s="244"/>
      <c r="K29" s="245"/>
      <c r="L29" s="245"/>
      <c r="M29" s="245"/>
      <c r="N29">
        <f t="shared" si="1"/>
      </c>
    </row>
    <row r="30" spans="2:14" ht="12.75">
      <c r="B30" s="241"/>
      <c r="C30" s="239"/>
      <c r="D30" s="172">
        <f t="shared" si="0"/>
        <v>0</v>
      </c>
      <c r="E30" s="242"/>
      <c r="F30" s="239"/>
      <c r="G30" s="239"/>
      <c r="H30" s="239"/>
      <c r="I30" s="239"/>
      <c r="J30" s="244"/>
      <c r="K30" s="245"/>
      <c r="L30" s="245"/>
      <c r="M30" s="245"/>
      <c r="N30">
        <f t="shared" si="1"/>
      </c>
    </row>
    <row r="31" spans="2:14" ht="12.75">
      <c r="B31" s="241"/>
      <c r="C31" s="239"/>
      <c r="D31" s="172">
        <f t="shared" si="0"/>
        <v>0</v>
      </c>
      <c r="E31" s="242"/>
      <c r="F31" s="239"/>
      <c r="G31" s="239"/>
      <c r="H31" s="239"/>
      <c r="I31" s="239"/>
      <c r="J31" s="244"/>
      <c r="K31" s="245"/>
      <c r="L31" s="245"/>
      <c r="M31" s="245"/>
      <c r="N31">
        <f t="shared" si="1"/>
      </c>
    </row>
    <row r="32" spans="2:14" ht="12.75">
      <c r="B32" s="241"/>
      <c r="C32" s="239"/>
      <c r="D32" s="172">
        <f t="shared" si="0"/>
        <v>0</v>
      </c>
      <c r="E32" s="242"/>
      <c r="F32" s="239"/>
      <c r="G32" s="239"/>
      <c r="H32" s="239"/>
      <c r="I32" s="239"/>
      <c r="J32" s="244"/>
      <c r="K32" s="245"/>
      <c r="L32" s="245"/>
      <c r="M32" s="245"/>
      <c r="N32">
        <f t="shared" si="1"/>
      </c>
    </row>
    <row r="33" spans="2:14" ht="12.75">
      <c r="B33" s="241"/>
      <c r="C33" s="239"/>
      <c r="D33" s="172">
        <f t="shared" si="0"/>
        <v>0</v>
      </c>
      <c r="E33" s="242"/>
      <c r="F33" s="239"/>
      <c r="G33" s="239"/>
      <c r="H33" s="239"/>
      <c r="I33" s="239"/>
      <c r="J33" s="244"/>
      <c r="K33" s="245"/>
      <c r="L33" s="245"/>
      <c r="M33" s="245"/>
      <c r="N33">
        <f t="shared" si="1"/>
      </c>
    </row>
    <row r="34" spans="2:14" ht="12.75">
      <c r="B34" s="241"/>
      <c r="C34" s="239"/>
      <c r="D34" s="172">
        <f t="shared" si="0"/>
        <v>0</v>
      </c>
      <c r="E34" s="242"/>
      <c r="F34" s="239"/>
      <c r="G34" s="239"/>
      <c r="H34" s="239"/>
      <c r="I34" s="239"/>
      <c r="J34" s="244"/>
      <c r="K34" s="245"/>
      <c r="L34" s="245"/>
      <c r="M34" s="245"/>
      <c r="N34">
        <f t="shared" si="1"/>
      </c>
    </row>
    <row r="35" spans="2:14" ht="12.75" customHeight="1">
      <c r="B35" s="241"/>
      <c r="C35" s="239"/>
      <c r="D35" s="172">
        <f t="shared" si="0"/>
        <v>0</v>
      </c>
      <c r="E35" s="242"/>
      <c r="F35" s="239"/>
      <c r="G35" s="239"/>
      <c r="H35" s="239"/>
      <c r="I35" s="239"/>
      <c r="J35" s="244"/>
      <c r="K35" s="245"/>
      <c r="L35" s="245"/>
      <c r="M35" s="245"/>
      <c r="N35">
        <f t="shared" si="1"/>
      </c>
    </row>
    <row r="36" spans="2:14" ht="12.75">
      <c r="B36" s="241"/>
      <c r="C36" s="239"/>
      <c r="D36" s="172">
        <f t="shared" si="0"/>
        <v>0</v>
      </c>
      <c r="E36" s="242"/>
      <c r="F36" s="239"/>
      <c r="G36" s="239"/>
      <c r="H36" s="239"/>
      <c r="I36" s="239"/>
      <c r="J36" s="244"/>
      <c r="K36" s="245"/>
      <c r="L36" s="245"/>
      <c r="M36" s="245"/>
      <c r="N36">
        <f t="shared" si="1"/>
      </c>
    </row>
    <row r="37" spans="2:10" ht="12.75">
      <c r="B37" s="92"/>
      <c r="C37" s="92"/>
      <c r="D37" s="92"/>
      <c r="E37" s="92"/>
      <c r="F37" s="92"/>
      <c r="G37" s="92"/>
      <c r="H37" s="92"/>
      <c r="I37" s="92"/>
      <c r="J37" s="92"/>
    </row>
    <row r="38" spans="2:10" ht="12.75">
      <c r="B38" s="92"/>
      <c r="C38" s="92"/>
      <c r="D38" s="92"/>
      <c r="E38" s="92"/>
      <c r="F38" s="92"/>
      <c r="G38" s="92"/>
      <c r="H38" s="92"/>
      <c r="I38" s="92"/>
      <c r="J38" s="92"/>
    </row>
    <row r="39" spans="2:10" ht="12.75">
      <c r="B39" s="92"/>
      <c r="C39" s="92"/>
      <c r="D39" s="92"/>
      <c r="E39" s="92"/>
      <c r="F39" s="92"/>
      <c r="G39" s="92"/>
      <c r="H39" s="92"/>
      <c r="I39" s="92"/>
      <c r="J39" s="92"/>
    </row>
    <row r="40" spans="2:10" ht="12.75">
      <c r="B40" s="92"/>
      <c r="C40" s="92"/>
      <c r="D40" s="92"/>
      <c r="E40" s="92"/>
      <c r="F40" s="92"/>
      <c r="G40" s="92"/>
      <c r="H40" s="92"/>
      <c r="I40" s="92"/>
      <c r="J40" s="92"/>
    </row>
    <row r="41" spans="2:10" ht="12.75">
      <c r="B41" s="92"/>
      <c r="C41" s="92"/>
      <c r="D41" s="92"/>
      <c r="E41" s="92"/>
      <c r="F41" s="92"/>
      <c r="G41" s="92"/>
      <c r="H41" s="92"/>
      <c r="I41" s="92"/>
      <c r="J41" s="92"/>
    </row>
    <row r="42" spans="2:10" ht="12.75">
      <c r="B42" s="92"/>
      <c r="C42" s="92"/>
      <c r="D42" s="92"/>
      <c r="E42" s="92"/>
      <c r="F42" s="92"/>
      <c r="G42" s="92"/>
      <c r="H42" s="92"/>
      <c r="I42" s="92"/>
      <c r="J42" s="92"/>
    </row>
    <row r="43" spans="2:10" ht="12.75">
      <c r="B43" s="92"/>
      <c r="C43" s="92"/>
      <c r="D43" s="92"/>
      <c r="E43" s="92"/>
      <c r="F43" s="92"/>
      <c r="G43" s="92"/>
      <c r="H43" s="92"/>
      <c r="I43" s="92"/>
      <c r="J43" s="92"/>
    </row>
    <row r="44" spans="2:10" ht="12.75">
      <c r="B44" s="92"/>
      <c r="C44" s="92"/>
      <c r="D44" s="92"/>
      <c r="E44" s="92"/>
      <c r="F44" s="92"/>
      <c r="G44" s="92"/>
      <c r="H44" s="92"/>
      <c r="I44" s="92"/>
      <c r="J44" s="92"/>
    </row>
    <row r="45" spans="2:10" ht="12.75">
      <c r="B45" s="92"/>
      <c r="C45" s="92"/>
      <c r="D45" s="92"/>
      <c r="E45" s="92"/>
      <c r="F45" s="92"/>
      <c r="G45" s="92"/>
      <c r="H45" s="92"/>
      <c r="I45" s="92"/>
      <c r="J45" s="92"/>
    </row>
    <row r="46" spans="2:10" ht="12.75">
      <c r="B46" s="92"/>
      <c r="C46" s="92"/>
      <c r="D46" s="92"/>
      <c r="E46" s="92"/>
      <c r="F46" s="92"/>
      <c r="G46" s="92"/>
      <c r="H46" s="92"/>
      <c r="I46" s="92"/>
      <c r="J46" s="92"/>
    </row>
    <row r="47" spans="2:10" ht="12.75">
      <c r="B47" s="92"/>
      <c r="C47" s="92"/>
      <c r="D47" s="92"/>
      <c r="E47" s="92"/>
      <c r="F47" s="92"/>
      <c r="G47" s="92"/>
      <c r="H47" s="92"/>
      <c r="I47" s="92"/>
      <c r="J47" s="92"/>
    </row>
    <row r="48" spans="2:10" ht="12.75">
      <c r="B48" s="92"/>
      <c r="C48" s="92"/>
      <c r="D48" s="92"/>
      <c r="E48" s="92"/>
      <c r="F48" s="92"/>
      <c r="G48" s="92"/>
      <c r="H48" s="92"/>
      <c r="I48" s="92"/>
      <c r="J48" s="92"/>
    </row>
    <row r="49" spans="2:10" ht="12.75">
      <c r="B49" s="92"/>
      <c r="C49" s="92"/>
      <c r="D49" s="92"/>
      <c r="E49" s="92"/>
      <c r="F49" s="92"/>
      <c r="G49" s="92"/>
      <c r="H49" s="92"/>
      <c r="I49" s="92"/>
      <c r="J49" s="92"/>
    </row>
    <row r="50" spans="2:10" ht="12.75">
      <c r="B50" s="92"/>
      <c r="C50" s="92"/>
      <c r="D50" s="92"/>
      <c r="E50" s="92"/>
      <c r="F50" s="92"/>
      <c r="G50" s="92"/>
      <c r="H50" s="92"/>
      <c r="I50" s="92"/>
      <c r="J50" s="92"/>
    </row>
    <row r="51" spans="2:10" ht="12.75">
      <c r="B51" s="92"/>
      <c r="C51" s="92"/>
      <c r="D51" s="92"/>
      <c r="E51" s="92"/>
      <c r="F51" s="92"/>
      <c r="G51" s="92"/>
      <c r="H51" s="92"/>
      <c r="I51" s="92"/>
      <c r="J51" s="92"/>
    </row>
    <row r="52" spans="2:10" ht="12.75">
      <c r="B52" s="92"/>
      <c r="C52" s="92"/>
      <c r="D52" s="92"/>
      <c r="E52" s="92"/>
      <c r="F52" s="92"/>
      <c r="G52" s="92"/>
      <c r="H52" s="92"/>
      <c r="I52" s="92"/>
      <c r="J52" s="92"/>
    </row>
    <row r="53" spans="2:10" ht="12.75">
      <c r="B53" s="92"/>
      <c r="C53" s="92"/>
      <c r="D53" s="92"/>
      <c r="E53" s="92"/>
      <c r="F53" s="92"/>
      <c r="G53" s="92"/>
      <c r="H53" s="92"/>
      <c r="I53" s="92"/>
      <c r="J53" s="92"/>
    </row>
    <row r="54" spans="2:10" ht="12.75">
      <c r="B54" s="92"/>
      <c r="C54" s="92"/>
      <c r="D54" s="92"/>
      <c r="E54" s="92"/>
      <c r="F54" s="92"/>
      <c r="G54" s="92"/>
      <c r="H54" s="92"/>
      <c r="I54" s="92"/>
      <c r="J54" s="92"/>
    </row>
    <row r="55" spans="2:10" ht="12.75">
      <c r="B55" s="92"/>
      <c r="C55" s="92"/>
      <c r="D55" s="92"/>
      <c r="E55" s="92"/>
      <c r="F55" s="92"/>
      <c r="G55" s="92"/>
      <c r="H55" s="92"/>
      <c r="I55" s="92"/>
      <c r="J55" s="92"/>
    </row>
    <row r="56" spans="2:10" ht="12.75">
      <c r="B56" s="92"/>
      <c r="C56" s="92"/>
      <c r="D56" s="92"/>
      <c r="E56" s="92"/>
      <c r="F56" s="92"/>
      <c r="G56" s="92"/>
      <c r="H56" s="92"/>
      <c r="I56" s="92"/>
      <c r="J56" s="92"/>
    </row>
    <row r="57" spans="2:10" ht="12.75">
      <c r="B57" s="92"/>
      <c r="C57" s="92"/>
      <c r="D57" s="92"/>
      <c r="E57" s="92"/>
      <c r="F57" s="92"/>
      <c r="G57" s="92"/>
      <c r="H57" s="92"/>
      <c r="I57" s="92"/>
      <c r="J57" s="92"/>
    </row>
    <row r="58" spans="2:10" ht="12.75">
      <c r="B58" s="92"/>
      <c r="C58" s="92"/>
      <c r="D58" s="92"/>
      <c r="E58" s="92"/>
      <c r="F58" s="92"/>
      <c r="G58" s="92"/>
      <c r="H58" s="92"/>
      <c r="I58" s="92"/>
      <c r="J58" s="92"/>
    </row>
    <row r="59" spans="2:10" ht="12.75">
      <c r="B59" s="92"/>
      <c r="C59" s="92"/>
      <c r="D59" s="92"/>
      <c r="E59" s="92"/>
      <c r="F59" s="92"/>
      <c r="G59" s="92"/>
      <c r="H59" s="92"/>
      <c r="I59" s="92"/>
      <c r="J59" s="92"/>
    </row>
    <row r="60" spans="2:10" ht="12.75">
      <c r="B60" s="92"/>
      <c r="C60" s="92"/>
      <c r="D60" s="92"/>
      <c r="E60" s="92"/>
      <c r="F60" s="92"/>
      <c r="G60" s="92"/>
      <c r="H60" s="92"/>
      <c r="I60" s="92"/>
      <c r="J60" s="92"/>
    </row>
    <row r="61" spans="2:10" ht="12.75">
      <c r="B61" s="92"/>
      <c r="C61" s="92"/>
      <c r="D61" s="92"/>
      <c r="E61" s="92"/>
      <c r="F61" s="92"/>
      <c r="G61" s="92"/>
      <c r="H61" s="92"/>
      <c r="I61" s="92"/>
      <c r="J61" s="92"/>
    </row>
    <row r="62" spans="2:10" ht="12.75">
      <c r="B62" s="92"/>
      <c r="C62" s="92"/>
      <c r="D62" s="92"/>
      <c r="E62" s="92"/>
      <c r="F62" s="92"/>
      <c r="G62" s="92"/>
      <c r="H62" s="92"/>
      <c r="I62" s="92"/>
      <c r="J62" s="92"/>
    </row>
    <row r="63" spans="2:10" ht="12.75">
      <c r="B63" s="92"/>
      <c r="C63" s="92"/>
      <c r="D63" s="92"/>
      <c r="E63" s="92"/>
      <c r="F63" s="92"/>
      <c r="G63" s="92"/>
      <c r="H63" s="92"/>
      <c r="I63" s="92"/>
      <c r="J63" s="92"/>
    </row>
    <row r="64" spans="2:10" ht="12.75">
      <c r="B64" s="92"/>
      <c r="C64" s="92"/>
      <c r="D64" s="92"/>
      <c r="E64" s="92"/>
      <c r="F64" s="92"/>
      <c r="G64" s="92"/>
      <c r="H64" s="92"/>
      <c r="I64" s="92"/>
      <c r="J64" s="92"/>
    </row>
    <row r="65" spans="2:10" ht="12.75">
      <c r="B65" s="92"/>
      <c r="C65" s="92"/>
      <c r="D65" s="92"/>
      <c r="E65" s="92"/>
      <c r="F65" s="92"/>
      <c r="G65" s="92"/>
      <c r="H65" s="92"/>
      <c r="I65" s="92"/>
      <c r="J65" s="92"/>
    </row>
    <row r="66" spans="2:10" ht="12.75">
      <c r="B66" s="92"/>
      <c r="C66" s="92"/>
      <c r="D66" s="92"/>
      <c r="E66" s="92"/>
      <c r="F66" s="92"/>
      <c r="G66" s="92"/>
      <c r="H66" s="92"/>
      <c r="I66" s="92"/>
      <c r="J66" s="92"/>
    </row>
    <row r="67" spans="2:10" ht="12.75">
      <c r="B67" s="92"/>
      <c r="C67" s="92"/>
      <c r="D67" s="92"/>
      <c r="E67" s="92"/>
      <c r="F67" s="92"/>
      <c r="G67" s="92"/>
      <c r="H67" s="92"/>
      <c r="I67" s="92"/>
      <c r="J67" s="92"/>
    </row>
    <row r="68" spans="2:10" ht="12.75">
      <c r="B68" s="92"/>
      <c r="C68" s="92"/>
      <c r="D68" s="92"/>
      <c r="E68" s="92"/>
      <c r="F68" s="92"/>
      <c r="G68" s="92"/>
      <c r="H68" s="92"/>
      <c r="I68" s="92"/>
      <c r="J68" s="92"/>
    </row>
    <row r="69" spans="2:10" ht="12.75">
      <c r="B69" s="92"/>
      <c r="C69" s="92"/>
      <c r="D69" s="92"/>
      <c r="E69" s="92"/>
      <c r="F69" s="92"/>
      <c r="G69" s="92"/>
      <c r="H69" s="92"/>
      <c r="I69" s="92"/>
      <c r="J69" s="92"/>
    </row>
    <row r="70" spans="2:10" ht="12.75">
      <c r="B70" s="92"/>
      <c r="C70" s="92"/>
      <c r="D70" s="92"/>
      <c r="E70" s="92"/>
      <c r="F70" s="92"/>
      <c r="G70" s="92"/>
      <c r="H70" s="92"/>
      <c r="I70" s="92"/>
      <c r="J70" s="92"/>
    </row>
    <row r="71" spans="2:10" ht="12.75">
      <c r="B71" s="92"/>
      <c r="C71" s="92"/>
      <c r="D71" s="92"/>
      <c r="E71" s="92"/>
      <c r="F71" s="92"/>
      <c r="G71" s="92"/>
      <c r="H71" s="92"/>
      <c r="I71" s="92"/>
      <c r="J71" s="92"/>
    </row>
    <row r="72" spans="2:10" ht="12.75">
      <c r="B72" s="92"/>
      <c r="C72" s="92"/>
      <c r="D72" s="92"/>
      <c r="E72" s="92"/>
      <c r="F72" s="92"/>
      <c r="G72" s="92"/>
      <c r="H72" s="92"/>
      <c r="I72" s="92"/>
      <c r="J72" s="92"/>
    </row>
    <row r="73" spans="2:10" ht="12.75">
      <c r="B73" s="92"/>
      <c r="C73" s="92"/>
      <c r="D73" s="92"/>
      <c r="E73" s="92"/>
      <c r="F73" s="92"/>
      <c r="G73" s="92"/>
      <c r="H73" s="92"/>
      <c r="I73" s="92"/>
      <c r="J73" s="92"/>
    </row>
    <row r="74" spans="2:10" ht="12.75">
      <c r="B74" s="92"/>
      <c r="C74" s="92"/>
      <c r="D74" s="92"/>
      <c r="E74" s="92"/>
      <c r="F74" s="92"/>
      <c r="G74" s="92"/>
      <c r="H74" s="92"/>
      <c r="I74" s="92"/>
      <c r="J74" s="92"/>
    </row>
    <row r="75" spans="2:10" ht="12.75">
      <c r="B75" s="92"/>
      <c r="C75" s="92"/>
      <c r="D75" s="92"/>
      <c r="E75" s="92"/>
      <c r="F75" s="92"/>
      <c r="G75" s="92"/>
      <c r="H75" s="92"/>
      <c r="I75" s="92"/>
      <c r="J75" s="92"/>
    </row>
    <row r="76" spans="2:10" ht="12.75">
      <c r="B76" s="92"/>
      <c r="C76" s="92"/>
      <c r="D76" s="92"/>
      <c r="E76" s="92"/>
      <c r="F76" s="92"/>
      <c r="G76" s="92"/>
      <c r="H76" s="92"/>
      <c r="I76" s="92"/>
      <c r="J76" s="92"/>
    </row>
    <row r="77" spans="2:10" ht="12.75">
      <c r="B77" s="92"/>
      <c r="C77" s="92"/>
      <c r="D77" s="92"/>
      <c r="E77" s="92"/>
      <c r="F77" s="92"/>
      <c r="G77" s="92"/>
      <c r="H77" s="92"/>
      <c r="I77" s="92"/>
      <c r="J77" s="92"/>
    </row>
    <row r="78" spans="2:10" ht="12.75">
      <c r="B78" s="92"/>
      <c r="C78" s="92"/>
      <c r="D78" s="92"/>
      <c r="E78" s="92"/>
      <c r="F78" s="92"/>
      <c r="G78" s="92"/>
      <c r="H78" s="92"/>
      <c r="I78" s="92"/>
      <c r="J78" s="92"/>
    </row>
    <row r="79" spans="2:10" ht="12.75">
      <c r="B79" s="92"/>
      <c r="C79" s="92"/>
      <c r="D79" s="92"/>
      <c r="E79" s="92"/>
      <c r="F79" s="92"/>
      <c r="G79" s="92"/>
      <c r="H79" s="92"/>
      <c r="I79" s="92"/>
      <c r="J79" s="92"/>
    </row>
    <row r="80" spans="2:10" ht="12.75">
      <c r="B80" s="92"/>
      <c r="C80" s="92"/>
      <c r="D80" s="92"/>
      <c r="E80" s="92"/>
      <c r="F80" s="92"/>
      <c r="G80" s="92"/>
      <c r="H80" s="92"/>
      <c r="I80" s="92"/>
      <c r="J80" s="92"/>
    </row>
    <row r="81" spans="2:10" ht="12.75">
      <c r="B81" s="92"/>
      <c r="C81" s="92"/>
      <c r="D81" s="92"/>
      <c r="E81" s="92"/>
      <c r="F81" s="92"/>
      <c r="G81" s="92"/>
      <c r="H81" s="92"/>
      <c r="I81" s="92"/>
      <c r="J81" s="92"/>
    </row>
    <row r="82" spans="2:10" ht="12.75">
      <c r="B82" s="92"/>
      <c r="C82" s="92"/>
      <c r="D82" s="92"/>
      <c r="E82" s="92"/>
      <c r="F82" s="92"/>
      <c r="G82" s="92"/>
      <c r="H82" s="92"/>
      <c r="I82" s="92"/>
      <c r="J82" s="92"/>
    </row>
    <row r="83" spans="2:10" ht="12.75">
      <c r="B83" s="92"/>
      <c r="C83" s="92"/>
      <c r="D83" s="92"/>
      <c r="E83" s="92"/>
      <c r="F83" s="92"/>
      <c r="G83" s="92"/>
      <c r="H83" s="92"/>
      <c r="I83" s="92"/>
      <c r="J83" s="92"/>
    </row>
    <row r="84" spans="2:10" ht="12.75">
      <c r="B84" s="92"/>
      <c r="C84" s="92"/>
      <c r="D84" s="92"/>
      <c r="E84" s="92"/>
      <c r="F84" s="92"/>
      <c r="G84" s="92"/>
      <c r="H84" s="92"/>
      <c r="I84" s="92"/>
      <c r="J84" s="92"/>
    </row>
    <row r="85" spans="2:10" ht="12.75">
      <c r="B85" s="92"/>
      <c r="C85" s="92"/>
      <c r="D85" s="92"/>
      <c r="E85" s="92"/>
      <c r="F85" s="92"/>
      <c r="G85" s="92"/>
      <c r="H85" s="92"/>
      <c r="I85" s="92"/>
      <c r="J85" s="92"/>
    </row>
    <row r="86" spans="2:10" ht="12.75">
      <c r="B86" s="92"/>
      <c r="C86" s="92"/>
      <c r="D86" s="92"/>
      <c r="E86" s="92"/>
      <c r="F86" s="92"/>
      <c r="G86" s="92"/>
      <c r="H86" s="92"/>
      <c r="I86" s="92"/>
      <c r="J86" s="92"/>
    </row>
    <row r="87" spans="2:10" ht="12.75">
      <c r="B87" s="92"/>
      <c r="C87" s="92"/>
      <c r="D87" s="92"/>
      <c r="E87" s="92"/>
      <c r="F87" s="92"/>
      <c r="G87" s="92"/>
      <c r="H87" s="92"/>
      <c r="I87" s="92"/>
      <c r="J87" s="92"/>
    </row>
    <row r="88" spans="2:10" ht="12.75">
      <c r="B88" s="92"/>
      <c r="C88" s="92"/>
      <c r="D88" s="92"/>
      <c r="E88" s="92"/>
      <c r="F88" s="92"/>
      <c r="G88" s="92"/>
      <c r="H88" s="92"/>
      <c r="I88" s="92"/>
      <c r="J88" s="92"/>
    </row>
    <row r="89" spans="2:10" ht="12.75">
      <c r="B89" s="92"/>
      <c r="C89" s="92"/>
      <c r="D89" s="92"/>
      <c r="E89" s="92"/>
      <c r="F89" s="92"/>
      <c r="G89" s="92"/>
      <c r="H89" s="92"/>
      <c r="I89" s="92"/>
      <c r="J89" s="92"/>
    </row>
    <row r="90" spans="2:10" ht="63.75" customHeight="1">
      <c r="B90" s="92"/>
      <c r="C90" s="92"/>
      <c r="D90" s="92"/>
      <c r="E90" s="92"/>
      <c r="F90" s="92"/>
      <c r="G90" s="92"/>
      <c r="H90" s="92"/>
      <c r="I90" s="92"/>
      <c r="J90" s="92"/>
    </row>
    <row r="91" spans="2:10" ht="12.75">
      <c r="B91" s="92"/>
      <c r="C91" s="92"/>
      <c r="D91" s="92"/>
      <c r="E91" s="92"/>
      <c r="F91" s="92"/>
      <c r="G91" s="92"/>
      <c r="H91" s="92"/>
      <c r="I91" s="92"/>
      <c r="J91" s="92"/>
    </row>
    <row r="92" spans="2:10" ht="12.75">
      <c r="B92" s="92"/>
      <c r="C92" s="92"/>
      <c r="D92" s="92"/>
      <c r="E92" s="92"/>
      <c r="F92" s="92"/>
      <c r="G92" s="92"/>
      <c r="H92" s="92"/>
      <c r="I92" s="92"/>
      <c r="J92" s="92"/>
    </row>
    <row r="93" spans="2:10" ht="12.75">
      <c r="B93" s="92"/>
      <c r="C93" s="92"/>
      <c r="D93" s="92"/>
      <c r="E93" s="92"/>
      <c r="F93" s="92"/>
      <c r="G93" s="92"/>
      <c r="H93" s="92"/>
      <c r="I93" s="92"/>
      <c r="J93" s="92"/>
    </row>
    <row r="94" spans="2:10" ht="12.75">
      <c r="B94" s="92"/>
      <c r="C94" s="92"/>
      <c r="D94" s="92"/>
      <c r="E94" s="92"/>
      <c r="F94" s="92"/>
      <c r="G94" s="92"/>
      <c r="H94" s="92"/>
      <c r="I94" s="92"/>
      <c r="J94" s="92"/>
    </row>
    <row r="95" spans="2:10" ht="12.75">
      <c r="B95" s="92"/>
      <c r="C95" s="92"/>
      <c r="D95" s="92"/>
      <c r="E95" s="92"/>
      <c r="F95" s="92"/>
      <c r="G95" s="92"/>
      <c r="H95" s="92"/>
      <c r="I95" s="92"/>
      <c r="J95" s="92"/>
    </row>
    <row r="96" spans="2:10" ht="12.75">
      <c r="B96" s="92"/>
      <c r="C96" s="92"/>
      <c r="D96" s="92"/>
      <c r="E96" s="92"/>
      <c r="F96" s="92"/>
      <c r="G96" s="92"/>
      <c r="H96" s="92"/>
      <c r="I96" s="92"/>
      <c r="J96" s="92"/>
    </row>
    <row r="97" spans="2:10" ht="12.75">
      <c r="B97" s="92"/>
      <c r="C97" s="92"/>
      <c r="D97" s="92"/>
      <c r="E97" s="92"/>
      <c r="F97" s="92"/>
      <c r="G97" s="92"/>
      <c r="H97" s="92"/>
      <c r="I97" s="92"/>
      <c r="J97" s="92"/>
    </row>
    <row r="98" spans="2:10" ht="12.75">
      <c r="B98" s="92"/>
      <c r="C98" s="92"/>
      <c r="D98" s="92"/>
      <c r="E98" s="92"/>
      <c r="F98" s="92"/>
      <c r="G98" s="92"/>
      <c r="H98" s="92"/>
      <c r="I98" s="92"/>
      <c r="J98" s="92"/>
    </row>
    <row r="99" spans="2:10" ht="12.75">
      <c r="B99" s="92"/>
      <c r="C99" s="92"/>
      <c r="D99" s="92"/>
      <c r="E99" s="92"/>
      <c r="F99" s="92"/>
      <c r="G99" s="92"/>
      <c r="H99" s="92"/>
      <c r="I99" s="92"/>
      <c r="J99" s="92"/>
    </row>
    <row r="100" spans="2:10" ht="12.75">
      <c r="B100" s="92"/>
      <c r="C100" s="92"/>
      <c r="D100" s="92"/>
      <c r="E100" s="92"/>
      <c r="F100" s="92"/>
      <c r="G100" s="92"/>
      <c r="H100" s="92"/>
      <c r="I100" s="92"/>
      <c r="J100" s="92"/>
    </row>
    <row r="101" spans="2:10" ht="12.75">
      <c r="B101" s="92"/>
      <c r="C101" s="92"/>
      <c r="D101" s="92"/>
      <c r="E101" s="92"/>
      <c r="F101" s="92"/>
      <c r="G101" s="92"/>
      <c r="H101" s="92"/>
      <c r="I101" s="92"/>
      <c r="J101" s="92"/>
    </row>
    <row r="102" spans="2:10" ht="12.75">
      <c r="B102" s="92"/>
      <c r="C102" s="92"/>
      <c r="D102" s="92"/>
      <c r="E102" s="92"/>
      <c r="F102" s="92"/>
      <c r="G102" s="92"/>
      <c r="H102" s="92"/>
      <c r="I102" s="92"/>
      <c r="J102" s="92"/>
    </row>
    <row r="103" spans="2:10" ht="12.75">
      <c r="B103" s="92"/>
      <c r="C103" s="92"/>
      <c r="D103" s="92"/>
      <c r="E103" s="92"/>
      <c r="F103" s="92"/>
      <c r="G103" s="92"/>
      <c r="H103" s="92"/>
      <c r="I103" s="92"/>
      <c r="J103" s="92"/>
    </row>
    <row r="104" spans="2:10" ht="12.75">
      <c r="B104" s="92"/>
      <c r="C104" s="92"/>
      <c r="D104" s="92"/>
      <c r="E104" s="92"/>
      <c r="F104" s="92"/>
      <c r="G104" s="92"/>
      <c r="H104" s="92"/>
      <c r="I104" s="92"/>
      <c r="J104" s="92"/>
    </row>
    <row r="105" spans="2:10" ht="12.75">
      <c r="B105" s="92"/>
      <c r="C105" s="92"/>
      <c r="D105" s="92"/>
      <c r="E105" s="92"/>
      <c r="F105" s="92"/>
      <c r="G105" s="92"/>
      <c r="H105" s="92"/>
      <c r="I105" s="92"/>
      <c r="J105" s="92"/>
    </row>
    <row r="106" spans="2:10" ht="12.75">
      <c r="B106" s="92"/>
      <c r="C106" s="92"/>
      <c r="D106" s="92"/>
      <c r="E106" s="92"/>
      <c r="F106" s="92"/>
      <c r="G106" s="92"/>
      <c r="H106" s="92"/>
      <c r="I106" s="92"/>
      <c r="J106" s="92"/>
    </row>
    <row r="107" spans="2:10" ht="12.75">
      <c r="B107" s="92"/>
      <c r="C107" s="92"/>
      <c r="D107" s="92"/>
      <c r="E107" s="92"/>
      <c r="F107" s="92"/>
      <c r="G107" s="92"/>
      <c r="H107" s="92"/>
      <c r="I107" s="92"/>
      <c r="J107" s="92"/>
    </row>
    <row r="108" spans="2:10" ht="12.75">
      <c r="B108" s="92"/>
      <c r="C108" s="92"/>
      <c r="D108" s="92"/>
      <c r="E108" s="92"/>
      <c r="F108" s="92"/>
      <c r="G108" s="92"/>
      <c r="H108" s="92"/>
      <c r="I108" s="92"/>
      <c r="J108" s="92"/>
    </row>
    <row r="109" spans="2:10" ht="12.75">
      <c r="B109" s="92"/>
      <c r="C109" s="92"/>
      <c r="D109" s="92"/>
      <c r="E109" s="92"/>
      <c r="F109" s="92"/>
      <c r="G109" s="92"/>
      <c r="H109" s="92"/>
      <c r="I109" s="92"/>
      <c r="J109" s="92"/>
    </row>
    <row r="110" spans="2:10" ht="12.75">
      <c r="B110" s="92"/>
      <c r="C110" s="92"/>
      <c r="D110" s="92"/>
      <c r="E110" s="92"/>
      <c r="F110" s="92"/>
      <c r="G110" s="92"/>
      <c r="H110" s="92"/>
      <c r="I110" s="92"/>
      <c r="J110" s="92"/>
    </row>
    <row r="111" spans="2:10" ht="12.75">
      <c r="B111" s="92"/>
      <c r="C111" s="92"/>
      <c r="D111" s="92"/>
      <c r="E111" s="92"/>
      <c r="F111" s="92"/>
      <c r="G111" s="92"/>
      <c r="H111" s="92"/>
      <c r="I111" s="92"/>
      <c r="J111" s="92"/>
    </row>
    <row r="112" spans="2:10" ht="12.75">
      <c r="B112" s="92"/>
      <c r="C112" s="92"/>
      <c r="D112" s="92"/>
      <c r="E112" s="92"/>
      <c r="F112" s="92"/>
      <c r="G112" s="92"/>
      <c r="H112" s="92"/>
      <c r="I112" s="92"/>
      <c r="J112" s="92"/>
    </row>
    <row r="113" spans="2:10" ht="12.75">
      <c r="B113" s="92"/>
      <c r="C113" s="92"/>
      <c r="D113" s="92"/>
      <c r="E113" s="92"/>
      <c r="F113" s="92"/>
      <c r="G113" s="92"/>
      <c r="H113" s="92"/>
      <c r="I113" s="92"/>
      <c r="J113" s="92"/>
    </row>
    <row r="114" spans="2:10" ht="12.75">
      <c r="B114" s="92"/>
      <c r="C114" s="92"/>
      <c r="D114" s="92"/>
      <c r="E114" s="92"/>
      <c r="F114" s="92"/>
      <c r="G114" s="92"/>
      <c r="H114" s="92"/>
      <c r="I114" s="92"/>
      <c r="J114" s="92"/>
    </row>
    <row r="115" spans="2:10" ht="12.75">
      <c r="B115" s="92"/>
      <c r="C115" s="92"/>
      <c r="D115" s="92"/>
      <c r="E115" s="92"/>
      <c r="F115" s="92"/>
      <c r="G115" s="92"/>
      <c r="H115" s="92"/>
      <c r="I115" s="92"/>
      <c r="J115" s="92"/>
    </row>
    <row r="116" spans="2:10" ht="12.75">
      <c r="B116" s="92"/>
      <c r="C116" s="92"/>
      <c r="D116" s="92"/>
      <c r="E116" s="92"/>
      <c r="F116" s="92"/>
      <c r="G116" s="92"/>
      <c r="H116" s="92"/>
      <c r="I116" s="92"/>
      <c r="J116" s="92"/>
    </row>
    <row r="117" spans="2:10" ht="12.75">
      <c r="B117" s="92"/>
      <c r="C117" s="92"/>
      <c r="D117" s="92"/>
      <c r="E117" s="92"/>
      <c r="F117" s="92"/>
      <c r="G117" s="92"/>
      <c r="H117" s="92"/>
      <c r="I117" s="92"/>
      <c r="J117" s="92"/>
    </row>
    <row r="118" spans="2:10" ht="12.75">
      <c r="B118" s="92"/>
      <c r="C118" s="92"/>
      <c r="D118" s="92"/>
      <c r="E118" s="92"/>
      <c r="F118" s="92"/>
      <c r="G118" s="92"/>
      <c r="H118" s="92"/>
      <c r="I118" s="92"/>
      <c r="J118" s="92"/>
    </row>
    <row r="119" spans="2:10" ht="12.75">
      <c r="B119" s="92"/>
      <c r="C119" s="92"/>
      <c r="D119" s="92"/>
      <c r="E119" s="92"/>
      <c r="F119" s="92"/>
      <c r="G119" s="92"/>
      <c r="H119" s="92"/>
      <c r="I119" s="92"/>
      <c r="J119" s="92"/>
    </row>
    <row r="120" spans="2:10" ht="12.75">
      <c r="B120" s="92"/>
      <c r="C120" s="92"/>
      <c r="D120" s="92"/>
      <c r="E120" s="92"/>
      <c r="F120" s="92"/>
      <c r="G120" s="92"/>
      <c r="H120" s="92"/>
      <c r="I120" s="92"/>
      <c r="J120" s="92"/>
    </row>
    <row r="121" spans="2:10" ht="12.75">
      <c r="B121" s="92"/>
      <c r="C121" s="92"/>
      <c r="D121" s="92"/>
      <c r="E121" s="92"/>
      <c r="F121" s="92"/>
      <c r="G121" s="92"/>
      <c r="H121" s="92"/>
      <c r="I121" s="92"/>
      <c r="J121" s="92"/>
    </row>
    <row r="122" spans="2:10" ht="12.75">
      <c r="B122" s="92"/>
      <c r="C122" s="92"/>
      <c r="D122" s="92"/>
      <c r="E122" s="92"/>
      <c r="F122" s="92"/>
      <c r="G122" s="92"/>
      <c r="H122" s="92"/>
      <c r="I122" s="92"/>
      <c r="J122" s="92"/>
    </row>
    <row r="123" spans="2:10" ht="12.75">
      <c r="B123" s="92"/>
      <c r="C123" s="92"/>
      <c r="D123" s="92"/>
      <c r="E123" s="92"/>
      <c r="F123" s="92"/>
      <c r="G123" s="92"/>
      <c r="H123" s="92"/>
      <c r="I123" s="92"/>
      <c r="J123" s="92"/>
    </row>
    <row r="124" spans="2:10" ht="12.75">
      <c r="B124" s="92"/>
      <c r="C124" s="92"/>
      <c r="D124" s="92"/>
      <c r="E124" s="92"/>
      <c r="F124" s="92"/>
      <c r="G124" s="92"/>
      <c r="H124" s="92"/>
      <c r="I124" s="92"/>
      <c r="J124" s="92"/>
    </row>
    <row r="125" spans="2:10" ht="12.75">
      <c r="B125" s="92"/>
      <c r="C125" s="92"/>
      <c r="D125" s="92"/>
      <c r="E125" s="92"/>
      <c r="F125" s="92"/>
      <c r="G125" s="92"/>
      <c r="H125" s="92"/>
      <c r="I125" s="92"/>
      <c r="J125" s="92"/>
    </row>
    <row r="126" spans="2:10" ht="12.75">
      <c r="B126" s="92"/>
      <c r="C126" s="92"/>
      <c r="D126" s="92"/>
      <c r="E126" s="92"/>
      <c r="F126" s="92"/>
      <c r="G126" s="92"/>
      <c r="H126" s="92"/>
      <c r="I126" s="92"/>
      <c r="J126" s="92"/>
    </row>
    <row r="127" spans="2:10" ht="12.75">
      <c r="B127" s="92"/>
      <c r="C127" s="92"/>
      <c r="D127" s="92"/>
      <c r="E127" s="92"/>
      <c r="F127" s="92"/>
      <c r="G127" s="92"/>
      <c r="H127" s="92"/>
      <c r="I127" s="92"/>
      <c r="J127" s="92"/>
    </row>
    <row r="128" spans="2:10" ht="12.75">
      <c r="B128" s="92"/>
      <c r="C128" s="92"/>
      <c r="D128" s="92"/>
      <c r="E128" s="92"/>
      <c r="F128" s="92"/>
      <c r="G128" s="92"/>
      <c r="H128" s="92"/>
      <c r="I128" s="92"/>
      <c r="J128" s="92"/>
    </row>
    <row r="129" spans="2:10" ht="12.75">
      <c r="B129" s="92"/>
      <c r="C129" s="92"/>
      <c r="D129" s="92"/>
      <c r="E129" s="92"/>
      <c r="F129" s="92"/>
      <c r="G129" s="92"/>
      <c r="H129" s="92"/>
      <c r="I129" s="92"/>
      <c r="J129" s="92"/>
    </row>
    <row r="130" spans="2:10" ht="12.75">
      <c r="B130" s="92"/>
      <c r="C130" s="92"/>
      <c r="D130" s="92"/>
      <c r="E130" s="92"/>
      <c r="F130" s="92"/>
      <c r="G130" s="92"/>
      <c r="H130" s="92"/>
      <c r="I130" s="92"/>
      <c r="J130" s="92"/>
    </row>
    <row r="131" spans="2:10" ht="12.75">
      <c r="B131" s="92"/>
      <c r="C131" s="92"/>
      <c r="D131" s="92"/>
      <c r="E131" s="92"/>
      <c r="F131" s="92"/>
      <c r="G131" s="92"/>
      <c r="H131" s="92"/>
      <c r="I131" s="92"/>
      <c r="J131" s="92"/>
    </row>
    <row r="132" spans="2:10" ht="12.75">
      <c r="B132" s="92"/>
      <c r="C132" s="92"/>
      <c r="D132" s="92"/>
      <c r="E132" s="92"/>
      <c r="F132" s="92"/>
      <c r="G132" s="92"/>
      <c r="H132" s="92"/>
      <c r="I132" s="92"/>
      <c r="J132" s="92"/>
    </row>
    <row r="133" spans="2:10" ht="12.75">
      <c r="B133" s="92"/>
      <c r="C133" s="92"/>
      <c r="D133" s="92"/>
      <c r="E133" s="92"/>
      <c r="F133" s="92"/>
      <c r="G133" s="92"/>
      <c r="H133" s="92"/>
      <c r="I133" s="92"/>
      <c r="J133" s="92"/>
    </row>
    <row r="134" spans="2:10" ht="12.75">
      <c r="B134" s="92"/>
      <c r="C134" s="92"/>
      <c r="D134" s="92"/>
      <c r="E134" s="92"/>
      <c r="F134" s="92"/>
      <c r="G134" s="92"/>
      <c r="H134" s="92"/>
      <c r="I134" s="92"/>
      <c r="J134" s="92"/>
    </row>
    <row r="135" spans="2:10" ht="12.75">
      <c r="B135" s="92"/>
      <c r="C135" s="92"/>
      <c r="D135" s="92"/>
      <c r="E135" s="92"/>
      <c r="F135" s="92"/>
      <c r="G135" s="92"/>
      <c r="H135" s="92"/>
      <c r="I135" s="92"/>
      <c r="J135" s="92"/>
    </row>
    <row r="136" spans="2:10" ht="12.75">
      <c r="B136" s="92"/>
      <c r="C136" s="92"/>
      <c r="D136" s="92"/>
      <c r="E136" s="92"/>
      <c r="F136" s="92"/>
      <c r="G136" s="92"/>
      <c r="H136" s="92"/>
      <c r="I136" s="92"/>
      <c r="J136" s="92"/>
    </row>
    <row r="137" spans="2:10" ht="12.75">
      <c r="B137" s="92"/>
      <c r="C137" s="92"/>
      <c r="D137" s="92"/>
      <c r="E137" s="92"/>
      <c r="F137" s="92"/>
      <c r="G137" s="92"/>
      <c r="H137" s="92"/>
      <c r="I137" s="92"/>
      <c r="J137" s="92"/>
    </row>
    <row r="138" spans="2:10" ht="12.75">
      <c r="B138" s="92"/>
      <c r="C138" s="92"/>
      <c r="D138" s="92"/>
      <c r="E138" s="92"/>
      <c r="F138" s="92"/>
      <c r="G138" s="92"/>
      <c r="H138" s="92"/>
      <c r="I138" s="92"/>
      <c r="J138" s="92"/>
    </row>
    <row r="139" spans="2:10" ht="12.75">
      <c r="B139" s="92"/>
      <c r="C139" s="92"/>
      <c r="D139" s="92"/>
      <c r="E139" s="92"/>
      <c r="F139" s="92"/>
      <c r="G139" s="92"/>
      <c r="H139" s="92"/>
      <c r="I139" s="92"/>
      <c r="J139" s="92"/>
    </row>
    <row r="140" spans="2:10" ht="12.75">
      <c r="B140" s="92"/>
      <c r="C140" s="92"/>
      <c r="D140" s="92"/>
      <c r="E140" s="92"/>
      <c r="F140" s="92"/>
      <c r="G140" s="92"/>
      <c r="H140" s="92"/>
      <c r="I140" s="92"/>
      <c r="J140" s="92"/>
    </row>
  </sheetData>
  <sheetProtection sheet="1" objects="1" scenarios="1"/>
  <mergeCells count="2">
    <mergeCell ref="J2:M2"/>
    <mergeCell ref="N1:O2"/>
  </mergeCells>
  <dataValidations count="1">
    <dataValidation type="list" allowBlank="1" showInputMessage="1" showErrorMessage="1" sqref="E5:E36">
      <formula1>Zone</formula1>
    </dataValidation>
  </dataValidations>
  <printOptions/>
  <pageMargins left="0.75" right="0.75" top="1" bottom="1" header="0.5" footer="0.5"/>
  <pageSetup horizontalDpi="600" verticalDpi="600" orientation="landscape" scale="75" r:id="rId3"/>
  <headerFooter alignWithMargins="0">
    <oddHeader>&amp;LJuly 16th, 2007, {Filing Month} 2008
&amp;CRESOURCE ADEQUACY COMPLIANCE FILING&amp;R{Name of LSE}, Page &amp;P of &amp;N</oddHeader>
    <oddFooter>&amp;LFile:  &amp;F&amp;RTab:  &amp;A</oddFooter>
  </headerFooter>
  <legacyDrawing r:id="rId2"/>
</worksheet>
</file>

<file path=xl/worksheets/sheet11.xml><?xml version="1.0" encoding="utf-8"?>
<worksheet xmlns="http://schemas.openxmlformats.org/spreadsheetml/2006/main" xmlns:r="http://schemas.openxmlformats.org/officeDocument/2006/relationships">
  <sheetPr codeName="Sheet9">
    <tabColor indexed="41"/>
  </sheetPr>
  <dimension ref="A1:L36"/>
  <sheetViews>
    <sheetView showGridLines="0" zoomScaleSheetLayoutView="100" workbookViewId="0" topLeftCell="A1">
      <selection activeCell="B5" sqref="B5"/>
    </sheetView>
  </sheetViews>
  <sheetFormatPr defaultColWidth="9.140625" defaultRowHeight="12.75"/>
  <cols>
    <col min="2" max="2" width="15.140625" style="15" customWidth="1"/>
    <col min="3" max="3" width="13.8515625" style="75" customWidth="1"/>
    <col min="4" max="5" width="8.8515625" style="15" customWidth="1"/>
    <col min="6" max="6" width="12.28125" style="15" customWidth="1"/>
    <col min="7" max="7" width="10.28125" style="15" customWidth="1"/>
    <col min="8" max="8" width="15.00390625" style="15" customWidth="1"/>
    <col min="9" max="9" width="13.28125" style="15" customWidth="1"/>
    <col min="10" max="10" width="11.7109375" style="15" customWidth="1"/>
    <col min="11" max="12" width="6.140625" style="0" customWidth="1"/>
  </cols>
  <sheetData>
    <row r="1" spans="1:12" ht="15">
      <c r="A1" s="13" t="s">
        <v>88</v>
      </c>
      <c r="K1" s="306" t="s">
        <v>203</v>
      </c>
      <c r="L1" s="306"/>
    </row>
    <row r="2" spans="1:12" ht="30" customHeight="1">
      <c r="A2" s="13" t="s">
        <v>91</v>
      </c>
      <c r="K2" s="306"/>
      <c r="L2" s="306"/>
    </row>
    <row r="3" spans="2:12" s="16" customFormat="1" ht="56.25" customHeight="1">
      <c r="B3" s="17" t="s">
        <v>25</v>
      </c>
      <c r="C3" s="18" t="s">
        <v>275</v>
      </c>
      <c r="D3" s="19" t="s">
        <v>168</v>
      </c>
      <c r="E3" s="184" t="s">
        <v>192</v>
      </c>
      <c r="F3" s="18" t="s">
        <v>276</v>
      </c>
      <c r="G3" s="18" t="s">
        <v>277</v>
      </c>
      <c r="H3" s="18" t="s">
        <v>278</v>
      </c>
      <c r="I3" s="18" t="s">
        <v>279</v>
      </c>
      <c r="J3" s="18" t="s">
        <v>115</v>
      </c>
      <c r="K3" s="19" t="s">
        <v>193</v>
      </c>
      <c r="L3" s="19" t="s">
        <v>194</v>
      </c>
    </row>
    <row r="4" spans="1:12" ht="12.75">
      <c r="A4" s="1" t="s">
        <v>283</v>
      </c>
      <c r="B4" s="14"/>
      <c r="C4" s="19"/>
      <c r="D4" s="14">
        <f>SUM(D5:D940)</f>
        <v>0</v>
      </c>
      <c r="E4" s="14"/>
      <c r="F4" s="14"/>
      <c r="G4" s="14"/>
      <c r="H4" s="14"/>
      <c r="I4" s="14"/>
      <c r="J4" s="14"/>
      <c r="K4" s="199">
        <f>SUMIF(E$5:$E$1000,"np26",$D$5:$D$1000)</f>
        <v>0</v>
      </c>
      <c r="L4" s="199">
        <f>SUMIF(E$5:$E$1000,"sp26",$D$5:$D$1000)</f>
        <v>0</v>
      </c>
    </row>
    <row r="5" spans="2:10" ht="12.75">
      <c r="B5" s="216"/>
      <c r="C5" s="216"/>
      <c r="D5" s="216"/>
      <c r="E5" s="216"/>
      <c r="F5" s="237"/>
      <c r="G5" s="216"/>
      <c r="H5" s="217"/>
      <c r="I5" s="217"/>
      <c r="J5" s="216"/>
    </row>
    <row r="6" spans="2:10" ht="12.75">
      <c r="B6" s="216"/>
      <c r="C6" s="216"/>
      <c r="D6" s="216"/>
      <c r="E6" s="216"/>
      <c r="F6" s="237"/>
      <c r="G6" s="216"/>
      <c r="H6" s="217"/>
      <c r="I6" s="217"/>
      <c r="J6" s="216"/>
    </row>
    <row r="7" spans="2:10" ht="12.75">
      <c r="B7" s="216"/>
      <c r="C7" s="238"/>
      <c r="D7" s="216"/>
      <c r="E7" s="216"/>
      <c r="F7" s="216"/>
      <c r="G7" s="216"/>
      <c r="H7" s="216"/>
      <c r="I7" s="216"/>
      <c r="J7" s="216"/>
    </row>
    <row r="8" spans="2:10" ht="12.75">
      <c r="B8" s="216"/>
      <c r="C8" s="238"/>
      <c r="D8" s="216"/>
      <c r="E8" s="216"/>
      <c r="F8" s="216"/>
      <c r="G8" s="216"/>
      <c r="H8" s="216"/>
      <c r="I8" s="216"/>
      <c r="J8" s="216"/>
    </row>
    <row r="9" spans="2:10" ht="12.75">
      <c r="B9" s="216"/>
      <c r="C9" s="238"/>
      <c r="D9" s="216"/>
      <c r="E9" s="216"/>
      <c r="F9" s="216"/>
      <c r="G9" s="216"/>
      <c r="H9" s="216"/>
      <c r="I9" s="216"/>
      <c r="J9" s="216"/>
    </row>
    <row r="10" spans="2:10" ht="13.5" customHeight="1">
      <c r="B10" s="216"/>
      <c r="C10" s="238"/>
      <c r="D10" s="216"/>
      <c r="E10" s="216"/>
      <c r="F10" s="216"/>
      <c r="G10" s="216"/>
      <c r="H10" s="216"/>
      <c r="I10" s="216"/>
      <c r="J10" s="216"/>
    </row>
    <row r="11" spans="2:10" ht="12.75">
      <c r="B11" s="216"/>
      <c r="C11" s="238"/>
      <c r="D11" s="216"/>
      <c r="E11" s="216"/>
      <c r="F11" s="216"/>
      <c r="G11" s="216"/>
      <c r="H11" s="216"/>
      <c r="I11" s="216"/>
      <c r="J11" s="216"/>
    </row>
    <row r="12" spans="2:10" ht="12.75">
      <c r="B12" s="216"/>
      <c r="C12" s="238"/>
      <c r="D12" s="216"/>
      <c r="E12" s="216"/>
      <c r="F12" s="216"/>
      <c r="G12" s="216"/>
      <c r="H12" s="216"/>
      <c r="I12" s="216"/>
      <c r="J12" s="216"/>
    </row>
    <row r="13" spans="2:10" ht="12.75">
      <c r="B13" s="216"/>
      <c r="C13" s="238"/>
      <c r="D13" s="216"/>
      <c r="E13" s="216"/>
      <c r="F13" s="216"/>
      <c r="G13" s="216"/>
      <c r="H13" s="216"/>
      <c r="I13" s="216"/>
      <c r="J13" s="216"/>
    </row>
    <row r="14" spans="2:10" ht="12.75">
      <c r="B14" s="216"/>
      <c r="C14" s="238"/>
      <c r="D14" s="216"/>
      <c r="E14" s="216"/>
      <c r="F14" s="216"/>
      <c r="G14" s="216"/>
      <c r="H14" s="216"/>
      <c r="I14" s="216"/>
      <c r="J14" s="216"/>
    </row>
    <row r="15" spans="2:10" ht="12.75">
      <c r="B15" s="216"/>
      <c r="C15" s="238"/>
      <c r="D15" s="216"/>
      <c r="E15" s="216"/>
      <c r="F15" s="216"/>
      <c r="G15" s="216"/>
      <c r="H15" s="216"/>
      <c r="I15" s="216"/>
      <c r="J15" s="216"/>
    </row>
    <row r="16" spans="2:10" ht="12.75">
      <c r="B16" s="216"/>
      <c r="C16" s="238"/>
      <c r="D16" s="216"/>
      <c r="E16" s="216"/>
      <c r="F16" s="216"/>
      <c r="G16" s="216"/>
      <c r="H16" s="216"/>
      <c r="I16" s="216"/>
      <c r="J16" s="216"/>
    </row>
    <row r="17" spans="2:10" ht="12.75">
      <c r="B17" s="216"/>
      <c r="C17" s="238"/>
      <c r="D17" s="216"/>
      <c r="E17" s="216"/>
      <c r="F17" s="216"/>
      <c r="G17" s="216"/>
      <c r="H17" s="216"/>
      <c r="I17" s="216"/>
      <c r="J17" s="216"/>
    </row>
    <row r="18" spans="2:10" ht="12.75">
      <c r="B18" s="216"/>
      <c r="C18" s="238"/>
      <c r="D18" s="216"/>
      <c r="E18" s="216"/>
      <c r="F18" s="216"/>
      <c r="G18" s="216"/>
      <c r="H18" s="216"/>
      <c r="I18" s="216"/>
      <c r="J18" s="216"/>
    </row>
    <row r="19" spans="2:10" ht="12.75">
      <c r="B19" s="216"/>
      <c r="C19" s="238"/>
      <c r="D19" s="216"/>
      <c r="E19" s="216"/>
      <c r="F19" s="216"/>
      <c r="G19" s="216"/>
      <c r="H19" s="216"/>
      <c r="I19" s="216"/>
      <c r="J19" s="216"/>
    </row>
    <row r="20" spans="2:10" ht="12.75">
      <c r="B20" s="216"/>
      <c r="C20" s="238"/>
      <c r="D20" s="216"/>
      <c r="E20" s="216"/>
      <c r="F20" s="216"/>
      <c r="G20" s="216"/>
      <c r="H20" s="216"/>
      <c r="I20" s="216"/>
      <c r="J20" s="216"/>
    </row>
    <row r="21" spans="2:10" ht="12.75">
      <c r="B21" s="216"/>
      <c r="C21" s="238"/>
      <c r="D21" s="216"/>
      <c r="E21" s="216"/>
      <c r="F21" s="216"/>
      <c r="G21" s="216"/>
      <c r="H21" s="216"/>
      <c r="I21" s="216"/>
      <c r="J21" s="216"/>
    </row>
    <row r="22" spans="2:10" ht="12.75">
      <c r="B22" s="216"/>
      <c r="C22" s="238"/>
      <c r="D22" s="216"/>
      <c r="E22" s="216"/>
      <c r="F22" s="216"/>
      <c r="G22" s="216"/>
      <c r="H22" s="216"/>
      <c r="I22" s="216"/>
      <c r="J22" s="216"/>
    </row>
    <row r="23" spans="2:10" ht="12.75">
      <c r="B23" s="216"/>
      <c r="C23" s="238"/>
      <c r="D23" s="216"/>
      <c r="E23" s="216"/>
      <c r="F23" s="216"/>
      <c r="G23" s="216"/>
      <c r="H23" s="216"/>
      <c r="I23" s="216"/>
      <c r="J23" s="216"/>
    </row>
    <row r="24" spans="2:10" ht="12.75">
      <c r="B24" s="216"/>
      <c r="C24" s="238"/>
      <c r="D24" s="216"/>
      <c r="E24" s="216"/>
      <c r="F24" s="216"/>
      <c r="G24" s="216"/>
      <c r="H24" s="216"/>
      <c r="I24" s="216"/>
      <c r="J24" s="216"/>
    </row>
    <row r="25" spans="2:10" ht="12.75">
      <c r="B25" s="216"/>
      <c r="C25" s="238"/>
      <c r="D25" s="216"/>
      <c r="E25" s="216"/>
      <c r="F25" s="216"/>
      <c r="G25" s="216"/>
      <c r="H25" s="216"/>
      <c r="I25" s="216"/>
      <c r="J25" s="216"/>
    </row>
    <row r="26" spans="2:10" ht="12.75">
      <c r="B26" s="216"/>
      <c r="C26" s="238"/>
      <c r="D26" s="216"/>
      <c r="E26" s="216"/>
      <c r="F26" s="216"/>
      <c r="G26" s="216"/>
      <c r="H26" s="216"/>
      <c r="I26" s="216"/>
      <c r="J26" s="216"/>
    </row>
    <row r="27" spans="2:10" ht="12.75">
      <c r="B27" s="216"/>
      <c r="C27" s="238"/>
      <c r="D27" s="216"/>
      <c r="E27" s="216"/>
      <c r="F27" s="216"/>
      <c r="G27" s="216"/>
      <c r="H27" s="216"/>
      <c r="I27" s="216"/>
      <c r="J27" s="216"/>
    </row>
    <row r="28" spans="2:10" ht="12.75">
      <c r="B28" s="216"/>
      <c r="C28" s="238"/>
      <c r="D28" s="216"/>
      <c r="E28" s="216"/>
      <c r="F28" s="216"/>
      <c r="G28" s="216"/>
      <c r="H28" s="216"/>
      <c r="I28" s="216"/>
      <c r="J28" s="216"/>
    </row>
    <row r="29" spans="2:10" ht="12.75">
      <c r="B29" s="216"/>
      <c r="C29" s="238"/>
      <c r="D29" s="216"/>
      <c r="E29" s="216"/>
      <c r="F29" s="216"/>
      <c r="G29" s="216"/>
      <c r="H29" s="216"/>
      <c r="I29" s="216"/>
      <c r="J29" s="216"/>
    </row>
    <row r="30" spans="2:10" ht="12.75">
      <c r="B30" s="216"/>
      <c r="C30" s="238"/>
      <c r="D30" s="216"/>
      <c r="E30" s="216"/>
      <c r="F30" s="216"/>
      <c r="G30" s="216"/>
      <c r="H30" s="216"/>
      <c r="I30" s="216"/>
      <c r="J30" s="216"/>
    </row>
    <row r="31" spans="2:10" ht="12.75">
      <c r="B31" s="216"/>
      <c r="C31" s="238"/>
      <c r="D31" s="216"/>
      <c r="E31" s="216"/>
      <c r="F31" s="216"/>
      <c r="G31" s="216"/>
      <c r="H31" s="216"/>
      <c r="I31" s="216"/>
      <c r="J31" s="216"/>
    </row>
    <row r="32" spans="2:10" ht="12.75">
      <c r="B32" s="216"/>
      <c r="C32" s="238"/>
      <c r="D32" s="216"/>
      <c r="E32" s="216"/>
      <c r="F32" s="216"/>
      <c r="G32" s="216"/>
      <c r="H32" s="216"/>
      <c r="I32" s="216"/>
      <c r="J32" s="216"/>
    </row>
    <row r="33" spans="2:10" ht="12.75">
      <c r="B33" s="216"/>
      <c r="C33" s="238"/>
      <c r="D33" s="216"/>
      <c r="E33" s="216"/>
      <c r="F33" s="216"/>
      <c r="G33" s="216"/>
      <c r="H33" s="216"/>
      <c r="I33" s="216"/>
      <c r="J33" s="216"/>
    </row>
    <row r="34" spans="2:10" ht="12.75">
      <c r="B34" s="216"/>
      <c r="C34" s="238"/>
      <c r="D34" s="216"/>
      <c r="E34" s="216"/>
      <c r="F34" s="216"/>
      <c r="G34" s="216"/>
      <c r="H34" s="216"/>
      <c r="I34" s="216"/>
      <c r="J34" s="216"/>
    </row>
    <row r="35" spans="2:10" ht="12.75">
      <c r="B35" s="216"/>
      <c r="C35" s="238"/>
      <c r="D35" s="216"/>
      <c r="E35" s="216"/>
      <c r="F35" s="216"/>
      <c r="G35" s="216"/>
      <c r="H35" s="216"/>
      <c r="I35" s="216"/>
      <c r="J35" s="216"/>
    </row>
    <row r="36" spans="2:10" ht="12.75">
      <c r="B36" s="216"/>
      <c r="C36" s="238"/>
      <c r="D36" s="216"/>
      <c r="E36" s="216"/>
      <c r="F36" s="216"/>
      <c r="G36" s="216"/>
      <c r="H36" s="216"/>
      <c r="I36" s="216"/>
      <c r="J36" s="216"/>
    </row>
    <row r="48" ht="12.75" customHeight="1"/>
  </sheetData>
  <sheetProtection sheet="1" objects="1" scenarios="1"/>
  <mergeCells count="1">
    <mergeCell ref="K1:L2"/>
  </mergeCells>
  <dataValidations count="1">
    <dataValidation type="list" allowBlank="1" showInputMessage="1" showErrorMessage="1" sqref="E5:E36">
      <formula1>Zone</formula1>
    </dataValidation>
  </dataValidations>
  <printOptions/>
  <pageMargins left="0.75" right="0.75" top="1" bottom="1" header="0.5" footer="0.5"/>
  <pageSetup horizontalDpi="600" verticalDpi="600" orientation="landscape" scale="81" r:id="rId1"/>
  <headerFooter alignWithMargins="0">
    <oddHeader>&amp;LJuly 16th, 2007, {Filing Month} 2008
&amp;CRESOURCE ADEQUACY COMPLIANCE FILING&amp;R{Name of LSE}, Page &amp;P of &amp;N</oddHeader>
    <oddFooter>&amp;LFile:  &amp;F&amp;RTab:  &amp;A</oddFooter>
  </headerFooter>
</worksheet>
</file>

<file path=xl/worksheets/sheet12.xml><?xml version="1.0" encoding="utf-8"?>
<worksheet xmlns="http://schemas.openxmlformats.org/spreadsheetml/2006/main" xmlns:r="http://schemas.openxmlformats.org/officeDocument/2006/relationships">
  <sheetPr codeName="Sheet10">
    <tabColor indexed="41"/>
  </sheetPr>
  <dimension ref="A1:L36"/>
  <sheetViews>
    <sheetView showGridLines="0" zoomScaleSheetLayoutView="100" workbookViewId="0" topLeftCell="A1">
      <selection activeCell="B5" sqref="B5"/>
    </sheetView>
  </sheetViews>
  <sheetFormatPr defaultColWidth="9.140625" defaultRowHeight="12.75"/>
  <cols>
    <col min="2" max="2" width="16.00390625" style="15" customWidth="1"/>
    <col min="3" max="3" width="13.140625" style="15" customWidth="1"/>
    <col min="4" max="4" width="8.7109375" style="15" customWidth="1"/>
    <col min="5" max="5" width="8.8515625" style="15" customWidth="1"/>
    <col min="6" max="6" width="10.00390625" style="15" customWidth="1"/>
    <col min="7" max="7" width="9.57421875" style="15" customWidth="1"/>
    <col min="8" max="8" width="16.28125" style="15" customWidth="1"/>
    <col min="9" max="9" width="14.140625" style="15" customWidth="1"/>
    <col min="10" max="10" width="11.00390625" style="15" customWidth="1"/>
    <col min="11" max="11" width="6.00390625" style="0" customWidth="1"/>
    <col min="12" max="12" width="5.7109375" style="0" customWidth="1"/>
  </cols>
  <sheetData>
    <row r="1" spans="1:12" ht="15">
      <c r="A1" s="13" t="s">
        <v>89</v>
      </c>
      <c r="K1" s="306" t="s">
        <v>203</v>
      </c>
      <c r="L1" s="306"/>
    </row>
    <row r="2" spans="1:12" ht="30.75" customHeight="1">
      <c r="A2" s="13" t="s">
        <v>204</v>
      </c>
      <c r="K2" s="306"/>
      <c r="L2" s="306"/>
    </row>
    <row r="3" spans="2:12" s="16" customFormat="1" ht="51" customHeight="1">
      <c r="B3" s="17" t="s">
        <v>25</v>
      </c>
      <c r="C3" s="18" t="s">
        <v>275</v>
      </c>
      <c r="D3" s="19" t="s">
        <v>168</v>
      </c>
      <c r="E3" s="184" t="s">
        <v>192</v>
      </c>
      <c r="F3" s="18" t="s">
        <v>276</v>
      </c>
      <c r="G3" s="18" t="s">
        <v>277</v>
      </c>
      <c r="H3" s="18" t="s">
        <v>278</v>
      </c>
      <c r="I3" s="18" t="s">
        <v>279</v>
      </c>
      <c r="J3" s="18" t="s">
        <v>115</v>
      </c>
      <c r="K3" s="19" t="s">
        <v>193</v>
      </c>
      <c r="L3" s="19" t="s">
        <v>194</v>
      </c>
    </row>
    <row r="4" spans="1:12" ht="17.25" customHeight="1">
      <c r="A4" s="1" t="s">
        <v>283</v>
      </c>
      <c r="B4" s="14"/>
      <c r="C4" s="14"/>
      <c r="D4" s="14">
        <f>SUM(D5:D859)</f>
        <v>0</v>
      </c>
      <c r="E4" s="14"/>
      <c r="F4" s="14"/>
      <c r="G4" s="14"/>
      <c r="H4" s="14"/>
      <c r="I4" s="14"/>
      <c r="J4" s="14"/>
      <c r="K4" s="199">
        <f>SUMIF(E$5:$E$1000,"np26",$D$5:$D$1000)</f>
        <v>0</v>
      </c>
      <c r="L4" s="199">
        <f>SUMIF(E$5:$E$1000,"sp26",$D$5:$D$1000)</f>
        <v>0</v>
      </c>
    </row>
    <row r="5" spans="2:10" ht="12.75">
      <c r="B5" s="216"/>
      <c r="C5" s="216"/>
      <c r="D5" s="216"/>
      <c r="E5" s="216"/>
      <c r="F5" s="237"/>
      <c r="G5" s="216"/>
      <c r="H5" s="217"/>
      <c r="I5" s="217"/>
      <c r="J5" s="216"/>
    </row>
    <row r="6" spans="2:10" ht="12.75">
      <c r="B6" s="216"/>
      <c r="C6" s="216"/>
      <c r="D6" s="216"/>
      <c r="E6" s="216"/>
      <c r="F6" s="237"/>
      <c r="G6" s="216"/>
      <c r="H6" s="217"/>
      <c r="I6" s="217"/>
      <c r="J6" s="216"/>
    </row>
    <row r="7" spans="2:10" ht="12.75">
      <c r="B7" s="216"/>
      <c r="C7" s="216"/>
      <c r="D7" s="216"/>
      <c r="E7" s="216"/>
      <c r="F7" s="216"/>
      <c r="G7" s="216"/>
      <c r="H7" s="216"/>
      <c r="I7" s="216"/>
      <c r="J7" s="216"/>
    </row>
    <row r="8" spans="2:10" ht="12.75">
      <c r="B8" s="216"/>
      <c r="C8" s="216"/>
      <c r="D8" s="216"/>
      <c r="E8" s="216"/>
      <c r="F8" s="216"/>
      <c r="G8" s="216"/>
      <c r="H8" s="216"/>
      <c r="I8" s="216"/>
      <c r="J8" s="216"/>
    </row>
    <row r="9" spans="2:10" ht="12.75">
      <c r="B9" s="216"/>
      <c r="C9" s="216"/>
      <c r="D9" s="216"/>
      <c r="E9" s="216"/>
      <c r="F9" s="216"/>
      <c r="G9" s="216"/>
      <c r="H9" s="216"/>
      <c r="I9" s="216"/>
      <c r="J9" s="216"/>
    </row>
    <row r="10" spans="2:10" ht="12.75" customHeight="1">
      <c r="B10" s="216"/>
      <c r="C10" s="216"/>
      <c r="D10" s="216"/>
      <c r="E10" s="216"/>
      <c r="F10" s="216"/>
      <c r="G10" s="216"/>
      <c r="H10" s="216"/>
      <c r="I10" s="216"/>
      <c r="J10" s="216"/>
    </row>
    <row r="11" spans="2:10" ht="12.75">
      <c r="B11" s="216"/>
      <c r="C11" s="216"/>
      <c r="D11" s="216"/>
      <c r="E11" s="216"/>
      <c r="F11" s="216"/>
      <c r="G11" s="216"/>
      <c r="H11" s="216"/>
      <c r="I11" s="216"/>
      <c r="J11" s="216"/>
    </row>
    <row r="12" spans="2:10" ht="12.75">
      <c r="B12" s="216"/>
      <c r="C12" s="216"/>
      <c r="D12" s="216"/>
      <c r="E12" s="216"/>
      <c r="F12" s="216"/>
      <c r="G12" s="216"/>
      <c r="H12" s="216"/>
      <c r="I12" s="216"/>
      <c r="J12" s="216"/>
    </row>
    <row r="13" spans="2:10" ht="12.75">
      <c r="B13" s="216"/>
      <c r="C13" s="216"/>
      <c r="D13" s="216"/>
      <c r="E13" s="216"/>
      <c r="F13" s="216"/>
      <c r="G13" s="216"/>
      <c r="H13" s="216"/>
      <c r="I13" s="216"/>
      <c r="J13" s="216"/>
    </row>
    <row r="14" spans="2:10" ht="12.75">
      <c r="B14" s="216"/>
      <c r="C14" s="216"/>
      <c r="D14" s="216"/>
      <c r="E14" s="216"/>
      <c r="F14" s="216"/>
      <c r="G14" s="216"/>
      <c r="H14" s="216"/>
      <c r="I14" s="216"/>
      <c r="J14" s="216"/>
    </row>
    <row r="15" spans="2:10" ht="12.75">
      <c r="B15" s="216"/>
      <c r="C15" s="216"/>
      <c r="D15" s="216"/>
      <c r="E15" s="216"/>
      <c r="F15" s="216"/>
      <c r="G15" s="216"/>
      <c r="H15" s="216"/>
      <c r="I15" s="216"/>
      <c r="J15" s="216"/>
    </row>
    <row r="16" spans="2:10" ht="12.75">
      <c r="B16" s="216"/>
      <c r="C16" s="216"/>
      <c r="D16" s="216"/>
      <c r="E16" s="216"/>
      <c r="F16" s="216"/>
      <c r="G16" s="216"/>
      <c r="H16" s="216"/>
      <c r="I16" s="216"/>
      <c r="J16" s="216"/>
    </row>
    <row r="17" spans="2:10" ht="12.75">
      <c r="B17" s="216"/>
      <c r="C17" s="216"/>
      <c r="D17" s="216"/>
      <c r="E17" s="216"/>
      <c r="F17" s="216"/>
      <c r="G17" s="216"/>
      <c r="H17" s="216"/>
      <c r="I17" s="216"/>
      <c r="J17" s="216"/>
    </row>
    <row r="18" spans="2:10" ht="12.75">
      <c r="B18" s="216"/>
      <c r="C18" s="216"/>
      <c r="D18" s="216"/>
      <c r="E18" s="216"/>
      <c r="F18" s="216"/>
      <c r="G18" s="216"/>
      <c r="H18" s="216"/>
      <c r="I18" s="216"/>
      <c r="J18" s="216"/>
    </row>
    <row r="19" spans="2:10" ht="12.75">
      <c r="B19" s="216"/>
      <c r="C19" s="216"/>
      <c r="D19" s="216"/>
      <c r="E19" s="216"/>
      <c r="F19" s="216"/>
      <c r="G19" s="216"/>
      <c r="H19" s="216"/>
      <c r="I19" s="216"/>
      <c r="J19" s="216"/>
    </row>
    <row r="20" spans="2:10" ht="12.75">
      <c r="B20" s="216"/>
      <c r="C20" s="216"/>
      <c r="D20" s="216"/>
      <c r="E20" s="216"/>
      <c r="F20" s="216"/>
      <c r="G20" s="216"/>
      <c r="H20" s="216"/>
      <c r="I20" s="216"/>
      <c r="J20" s="216"/>
    </row>
    <row r="21" spans="2:10" ht="12.75">
      <c r="B21" s="216"/>
      <c r="C21" s="216"/>
      <c r="D21" s="216"/>
      <c r="E21" s="216"/>
      <c r="F21" s="216"/>
      <c r="G21" s="216"/>
      <c r="H21" s="216"/>
      <c r="I21" s="216"/>
      <c r="J21" s="216"/>
    </row>
    <row r="22" spans="2:10" ht="12.75">
      <c r="B22" s="216"/>
      <c r="C22" s="216"/>
      <c r="D22" s="216"/>
      <c r="E22" s="216"/>
      <c r="F22" s="216"/>
      <c r="G22" s="216"/>
      <c r="H22" s="216"/>
      <c r="I22" s="216"/>
      <c r="J22" s="216"/>
    </row>
    <row r="23" spans="2:10" ht="12.75">
      <c r="B23" s="216"/>
      <c r="C23" s="216"/>
      <c r="D23" s="216"/>
      <c r="E23" s="216"/>
      <c r="F23" s="216"/>
      <c r="G23" s="216"/>
      <c r="H23" s="216"/>
      <c r="I23" s="216"/>
      <c r="J23" s="216"/>
    </row>
    <row r="24" spans="2:10" ht="12.75">
      <c r="B24" s="216"/>
      <c r="C24" s="216"/>
      <c r="D24" s="216"/>
      <c r="E24" s="216"/>
      <c r="F24" s="216"/>
      <c r="G24" s="216"/>
      <c r="H24" s="216"/>
      <c r="I24" s="216"/>
      <c r="J24" s="216"/>
    </row>
    <row r="25" spans="2:10" ht="12.75">
      <c r="B25" s="216"/>
      <c r="C25" s="216"/>
      <c r="D25" s="216"/>
      <c r="E25" s="216"/>
      <c r="F25" s="216"/>
      <c r="G25" s="216"/>
      <c r="H25" s="216"/>
      <c r="I25" s="216"/>
      <c r="J25" s="216"/>
    </row>
    <row r="26" spans="2:10" ht="12.75">
      <c r="B26" s="216"/>
      <c r="C26" s="216"/>
      <c r="D26" s="216"/>
      <c r="E26" s="216"/>
      <c r="F26" s="216"/>
      <c r="G26" s="216"/>
      <c r="H26" s="216"/>
      <c r="I26" s="216"/>
      <c r="J26" s="216"/>
    </row>
    <row r="27" spans="2:10" ht="12.75">
      <c r="B27" s="216"/>
      <c r="C27" s="216"/>
      <c r="D27" s="216"/>
      <c r="E27" s="216"/>
      <c r="F27" s="216"/>
      <c r="G27" s="216"/>
      <c r="H27" s="216"/>
      <c r="I27" s="216"/>
      <c r="J27" s="216"/>
    </row>
    <row r="28" spans="2:10" ht="12.75">
      <c r="B28" s="216"/>
      <c r="C28" s="216"/>
      <c r="D28" s="216"/>
      <c r="E28" s="216"/>
      <c r="F28" s="216"/>
      <c r="G28" s="216"/>
      <c r="H28" s="216"/>
      <c r="I28" s="216"/>
      <c r="J28" s="216"/>
    </row>
    <row r="29" spans="2:10" ht="12.75">
      <c r="B29" s="216"/>
      <c r="C29" s="216"/>
      <c r="D29" s="216"/>
      <c r="E29" s="216"/>
      <c r="F29" s="216"/>
      <c r="G29" s="216"/>
      <c r="H29" s="216"/>
      <c r="I29" s="216"/>
      <c r="J29" s="216"/>
    </row>
    <row r="30" spans="2:10" ht="12.75">
      <c r="B30" s="216"/>
      <c r="C30" s="216"/>
      <c r="D30" s="216"/>
      <c r="E30" s="216"/>
      <c r="F30" s="216"/>
      <c r="G30" s="216"/>
      <c r="H30" s="216"/>
      <c r="I30" s="216"/>
      <c r="J30" s="216"/>
    </row>
    <row r="31" spans="2:10" ht="12.75">
      <c r="B31" s="216"/>
      <c r="C31" s="216"/>
      <c r="D31" s="216"/>
      <c r="E31" s="216"/>
      <c r="F31" s="216"/>
      <c r="G31" s="216"/>
      <c r="H31" s="216"/>
      <c r="I31" s="216"/>
      <c r="J31" s="216"/>
    </row>
    <row r="32" spans="2:10" ht="12.75">
      <c r="B32" s="216"/>
      <c r="C32" s="216"/>
      <c r="D32" s="216"/>
      <c r="E32" s="216"/>
      <c r="F32" s="216"/>
      <c r="G32" s="216"/>
      <c r="H32" s="216"/>
      <c r="I32" s="216"/>
      <c r="J32" s="216"/>
    </row>
    <row r="33" spans="2:10" ht="12.75">
      <c r="B33" s="216"/>
      <c r="C33" s="216"/>
      <c r="D33" s="216"/>
      <c r="E33" s="216"/>
      <c r="F33" s="216"/>
      <c r="G33" s="216"/>
      <c r="H33" s="216"/>
      <c r="I33" s="216"/>
      <c r="J33" s="216"/>
    </row>
    <row r="34" spans="2:10" ht="12.75">
      <c r="B34" s="216"/>
      <c r="C34" s="216"/>
      <c r="D34" s="216"/>
      <c r="E34" s="216"/>
      <c r="F34" s="216"/>
      <c r="G34" s="216"/>
      <c r="H34" s="216"/>
      <c r="I34" s="216"/>
      <c r="J34" s="216"/>
    </row>
    <row r="35" spans="2:10" ht="12.75">
      <c r="B35" s="216"/>
      <c r="C35" s="216"/>
      <c r="D35" s="216"/>
      <c r="E35" s="216"/>
      <c r="F35" s="216"/>
      <c r="G35" s="216"/>
      <c r="H35" s="216"/>
      <c r="I35" s="216"/>
      <c r="J35" s="216"/>
    </row>
    <row r="36" spans="2:10" ht="12.75">
      <c r="B36" s="216"/>
      <c r="C36" s="216"/>
      <c r="D36" s="216"/>
      <c r="E36" s="216"/>
      <c r="F36" s="216"/>
      <c r="G36" s="216"/>
      <c r="H36" s="216"/>
      <c r="I36" s="216"/>
      <c r="J36" s="216"/>
    </row>
  </sheetData>
  <sheetProtection sheet="1" objects="1" scenarios="1"/>
  <mergeCells count="1">
    <mergeCell ref="K1:L2"/>
  </mergeCells>
  <dataValidations count="1">
    <dataValidation type="list" allowBlank="1" showInputMessage="1" showErrorMessage="1" sqref="E5:E36">
      <formula1>Zone</formula1>
    </dataValidation>
  </dataValidations>
  <printOptions/>
  <pageMargins left="0.75" right="0.75" top="1" bottom="1" header="0.5" footer="0.5"/>
  <pageSetup horizontalDpi="600" verticalDpi="600" orientation="landscape" scale="75" r:id="rId1"/>
  <headerFooter alignWithMargins="0">
    <oddHeader>&amp;LJuly 16th, 2007, {Filing Month} 2008
&amp;CRESOURCE ADEQUACY COMPLIANCE FILING&amp;R{Name of LSE}, Page &amp;P of &amp;N</oddHeader>
    <oddFooter>&amp;LFile:  &amp;F&amp;RTab:  &amp;A</oddFooter>
  </headerFooter>
</worksheet>
</file>

<file path=xl/worksheets/sheet2.xml><?xml version="1.0" encoding="utf-8"?>
<worksheet xmlns="http://schemas.openxmlformats.org/spreadsheetml/2006/main" xmlns:r="http://schemas.openxmlformats.org/officeDocument/2006/relationships">
  <sheetPr codeName="Sheet11">
    <tabColor indexed="47"/>
  </sheetPr>
  <dimension ref="A1:S299"/>
  <sheetViews>
    <sheetView showGridLines="0" workbookViewId="0" topLeftCell="A95">
      <selection activeCell="A89" sqref="A89"/>
    </sheetView>
  </sheetViews>
  <sheetFormatPr defaultColWidth="9.140625" defaultRowHeight="12.75"/>
  <cols>
    <col min="1" max="1" width="135.8515625" style="2" customWidth="1"/>
    <col min="2" max="2" width="44.00390625" style="0" customWidth="1"/>
  </cols>
  <sheetData>
    <row r="1" spans="1:2" ht="18" customHeight="1">
      <c r="A1" s="91">
        <v>39293</v>
      </c>
      <c r="B1" s="92"/>
    </row>
    <row r="2" spans="1:2" ht="15">
      <c r="A2" s="85"/>
      <c r="B2" s="92"/>
    </row>
    <row r="3" spans="1:2" ht="20.25">
      <c r="A3" s="86" t="s">
        <v>12</v>
      </c>
      <c r="B3" s="92"/>
    </row>
    <row r="4" spans="1:2" ht="15">
      <c r="A4" s="87"/>
      <c r="B4" s="92"/>
    </row>
    <row r="5" spans="1:2" ht="15">
      <c r="A5" s="85" t="s">
        <v>172</v>
      </c>
      <c r="B5" s="92"/>
    </row>
    <row r="6" spans="1:2" ht="15">
      <c r="A6" s="85"/>
      <c r="B6" s="92"/>
    </row>
    <row r="7" spans="1:2" ht="15">
      <c r="A7" s="89" t="s">
        <v>260</v>
      </c>
      <c r="B7" s="81"/>
    </row>
    <row r="8" spans="1:2" ht="15">
      <c r="A8" s="89" t="s">
        <v>14</v>
      </c>
      <c r="B8" s="81"/>
    </row>
    <row r="9" spans="1:2" ht="15">
      <c r="A9" s="89" t="s">
        <v>261</v>
      </c>
      <c r="B9" s="81"/>
    </row>
    <row r="10" spans="1:2" ht="15">
      <c r="A10" s="89" t="s">
        <v>262</v>
      </c>
      <c r="B10" s="81"/>
    </row>
    <row r="11" spans="1:2" ht="15">
      <c r="A11" s="89" t="s">
        <v>263</v>
      </c>
      <c r="B11" s="81"/>
    </row>
    <row r="12" spans="1:2" ht="15">
      <c r="A12" s="85"/>
      <c r="B12" s="92"/>
    </row>
    <row r="13" spans="1:2" ht="17.25">
      <c r="A13" s="93" t="s">
        <v>96</v>
      </c>
      <c r="B13" s="92"/>
    </row>
    <row r="14" spans="1:2" s="156" customFormat="1" ht="47.25" customHeight="1">
      <c r="A14" s="85" t="s">
        <v>2</v>
      </c>
      <c r="B14" s="92"/>
    </row>
    <row r="15" spans="1:2" s="156" customFormat="1" ht="15">
      <c r="A15" s="85"/>
      <c r="B15" s="92"/>
    </row>
    <row r="16" spans="1:2" s="156" customFormat="1" ht="63" customHeight="1">
      <c r="A16" s="85" t="s">
        <v>182</v>
      </c>
      <c r="B16" s="92"/>
    </row>
    <row r="17" spans="1:2" s="156" customFormat="1" ht="15">
      <c r="A17" s="85"/>
      <c r="B17" s="92"/>
    </row>
    <row r="18" spans="1:2" s="156" customFormat="1" ht="15">
      <c r="A18" s="85" t="s">
        <v>162</v>
      </c>
      <c r="B18" s="92"/>
    </row>
    <row r="19" spans="1:2" s="156" customFormat="1" ht="15">
      <c r="A19" s="85"/>
      <c r="B19" s="92"/>
    </row>
    <row r="20" spans="1:2" s="156" customFormat="1" ht="49.5" customHeight="1">
      <c r="A20" s="85" t="s">
        <v>173</v>
      </c>
      <c r="B20" s="92"/>
    </row>
    <row r="21" spans="1:2" s="156" customFormat="1" ht="15">
      <c r="A21" s="85"/>
      <c r="B21" s="92"/>
    </row>
    <row r="22" spans="1:2" s="156" customFormat="1" ht="96" customHeight="1">
      <c r="A22" s="85" t="s">
        <v>183</v>
      </c>
      <c r="B22" s="92"/>
    </row>
    <row r="23" spans="1:2" s="156" customFormat="1" ht="15">
      <c r="A23" s="85"/>
      <c r="B23" s="92"/>
    </row>
    <row r="24" spans="1:2" s="156" customFormat="1" ht="17.25">
      <c r="A24" s="93" t="s">
        <v>97</v>
      </c>
      <c r="B24" s="92"/>
    </row>
    <row r="25" spans="1:2" s="156" customFormat="1" ht="15">
      <c r="A25" s="89" t="s">
        <v>110</v>
      </c>
      <c r="B25" s="92"/>
    </row>
    <row r="26" spans="1:2" s="156" customFormat="1" ht="15">
      <c r="A26" s="89"/>
      <c r="B26" s="92"/>
    </row>
    <row r="27" spans="1:2" s="156" customFormat="1" ht="15">
      <c r="A27" s="89" t="s">
        <v>239</v>
      </c>
      <c r="B27" s="92"/>
    </row>
    <row r="28" spans="1:2" s="156" customFormat="1" ht="15">
      <c r="A28" s="89" t="s">
        <v>240</v>
      </c>
      <c r="B28" s="92"/>
    </row>
    <row r="29" spans="1:2" s="156" customFormat="1" ht="15">
      <c r="A29" s="89" t="s">
        <v>241</v>
      </c>
      <c r="B29" s="92"/>
    </row>
    <row r="30" spans="1:2" s="156" customFormat="1" ht="15">
      <c r="A30" s="89"/>
      <c r="B30" s="92"/>
    </row>
    <row r="31" spans="1:2" s="156" customFormat="1" ht="17.25">
      <c r="A31" s="93" t="s">
        <v>99</v>
      </c>
      <c r="B31" s="92"/>
    </row>
    <row r="32" spans="1:2" s="156" customFormat="1" ht="15">
      <c r="A32" s="85"/>
      <c r="B32" s="92"/>
    </row>
    <row r="33" spans="1:2" s="156" customFormat="1" ht="46.5">
      <c r="A33" s="85" t="s">
        <v>211</v>
      </c>
      <c r="B33" s="92"/>
    </row>
    <row r="34" spans="1:2" s="156" customFormat="1" ht="15">
      <c r="A34" s="85"/>
      <c r="B34" s="92"/>
    </row>
    <row r="35" spans="1:2" s="156" customFormat="1" ht="15">
      <c r="A35" s="88" t="s">
        <v>100</v>
      </c>
      <c r="B35" s="92"/>
    </row>
    <row r="36" spans="1:2" s="156" customFormat="1" ht="12.75" customHeight="1">
      <c r="A36" s="85"/>
      <c r="B36" s="92"/>
    </row>
    <row r="37" spans="1:2" s="156" customFormat="1" ht="125.25" customHeight="1">
      <c r="A37" s="262" t="s">
        <v>186</v>
      </c>
      <c r="B37" s="92"/>
    </row>
    <row r="38" spans="1:2" s="156" customFormat="1" ht="15.75" thickBot="1">
      <c r="A38" s="85"/>
      <c r="B38" s="92"/>
    </row>
    <row r="39" spans="1:2" s="156" customFormat="1" ht="18" thickBot="1">
      <c r="A39" s="117" t="s">
        <v>101</v>
      </c>
      <c r="B39" s="92"/>
    </row>
    <row r="40" spans="1:2" s="156" customFormat="1" ht="15">
      <c r="A40" s="116"/>
      <c r="B40" s="92"/>
    </row>
    <row r="41" spans="1:2" s="156" customFormat="1" ht="15">
      <c r="A41" s="82" t="s">
        <v>102</v>
      </c>
      <c r="B41" s="92"/>
    </row>
    <row r="42" spans="1:2" s="156" customFormat="1" ht="15.75" thickBot="1">
      <c r="A42" s="84" t="s">
        <v>264</v>
      </c>
      <c r="B42" s="92"/>
    </row>
    <row r="43" spans="1:2" s="156" customFormat="1" ht="15">
      <c r="A43" s="82"/>
      <c r="B43" s="92"/>
    </row>
    <row r="44" spans="1:2" s="156" customFormat="1" ht="15">
      <c r="A44" s="82" t="s">
        <v>106</v>
      </c>
      <c r="B44" s="92"/>
    </row>
    <row r="45" spans="1:2" s="156" customFormat="1" ht="15.75" thickBot="1">
      <c r="A45" s="84" t="s">
        <v>265</v>
      </c>
      <c r="B45" s="92"/>
    </row>
    <row r="46" spans="1:2" s="156" customFormat="1" ht="15">
      <c r="A46" s="108"/>
      <c r="B46" s="92"/>
    </row>
    <row r="47" spans="1:2" s="156" customFormat="1" ht="15">
      <c r="A47" s="109" t="s">
        <v>103</v>
      </c>
      <c r="B47" s="92"/>
    </row>
    <row r="48" spans="1:2" s="156" customFormat="1" ht="30.75">
      <c r="A48" s="85" t="s">
        <v>175</v>
      </c>
      <c r="B48" s="92"/>
    </row>
    <row r="49" spans="1:2" s="156" customFormat="1" ht="15">
      <c r="A49" s="85"/>
      <c r="B49" s="92"/>
    </row>
    <row r="50" spans="1:2" s="156" customFormat="1" ht="18.75" customHeight="1">
      <c r="A50" s="85" t="s">
        <v>253</v>
      </c>
      <c r="B50" s="92"/>
    </row>
    <row r="51" spans="1:2" s="156" customFormat="1" ht="15.75" thickBot="1">
      <c r="A51" s="110"/>
      <c r="B51" s="92"/>
    </row>
    <row r="52" spans="1:2" s="156" customFormat="1" ht="18" thickBot="1">
      <c r="A52" s="112" t="s">
        <v>101</v>
      </c>
      <c r="B52" s="92"/>
    </row>
    <row r="53" spans="1:2" s="156" customFormat="1" ht="15">
      <c r="A53" s="114"/>
      <c r="B53" s="92"/>
    </row>
    <row r="54" spans="1:2" s="158" customFormat="1" ht="15">
      <c r="A54" s="111" t="s">
        <v>210</v>
      </c>
      <c r="B54" s="157"/>
    </row>
    <row r="55" spans="1:2" s="158" customFormat="1" ht="15.75" thickBot="1">
      <c r="A55" s="90" t="s">
        <v>266</v>
      </c>
      <c r="B55" s="274"/>
    </row>
    <row r="56" spans="1:2" s="158" customFormat="1" ht="15">
      <c r="A56" s="159"/>
      <c r="B56" s="274"/>
    </row>
    <row r="57" spans="1:2" s="158" customFormat="1" ht="15">
      <c r="A57" s="111" t="s">
        <v>245</v>
      </c>
      <c r="B57" s="274"/>
    </row>
    <row r="58" spans="1:2" s="158" customFormat="1" ht="15.75" thickBot="1">
      <c r="A58" s="90" t="s">
        <v>146</v>
      </c>
      <c r="B58" s="274"/>
    </row>
    <row r="59" spans="1:2" s="158" customFormat="1" ht="15">
      <c r="A59" s="97"/>
      <c r="B59" s="274"/>
    </row>
    <row r="60" spans="1:19" s="158" customFormat="1" ht="15">
      <c r="A60" s="111" t="s">
        <v>207</v>
      </c>
      <c r="B60" s="274"/>
      <c r="C60" s="160"/>
      <c r="D60" s="160"/>
      <c r="E60" s="160"/>
      <c r="F60" s="160"/>
      <c r="G60" s="160"/>
      <c r="H60" s="160"/>
      <c r="I60" s="160"/>
      <c r="J60" s="160"/>
      <c r="K60" s="160"/>
      <c r="L60" s="160"/>
      <c r="M60" s="160"/>
      <c r="N60" s="160"/>
      <c r="O60" s="160"/>
      <c r="P60" s="160"/>
      <c r="Q60" s="160"/>
      <c r="R60" s="160"/>
      <c r="S60" s="160"/>
    </row>
    <row r="61" spans="1:2" s="158" customFormat="1" ht="15.75" thickBot="1">
      <c r="A61" s="90" t="s">
        <v>147</v>
      </c>
      <c r="B61" s="274"/>
    </row>
    <row r="62" spans="1:2" s="158" customFormat="1" ht="15">
      <c r="A62" s="115"/>
      <c r="B62" s="274"/>
    </row>
    <row r="63" spans="1:2" s="158" customFormat="1" ht="15">
      <c r="A63" s="111" t="s">
        <v>200</v>
      </c>
      <c r="B63" s="98"/>
    </row>
    <row r="64" spans="1:2" s="158" customFormat="1" ht="15.75" thickBot="1">
      <c r="A64" s="90" t="s">
        <v>148</v>
      </c>
      <c r="B64" s="274"/>
    </row>
    <row r="65" spans="1:2" s="158" customFormat="1" ht="15">
      <c r="A65" s="115"/>
      <c r="B65" s="274"/>
    </row>
    <row r="66" spans="1:2" s="158" customFormat="1" ht="15">
      <c r="A66" s="111" t="s">
        <v>145</v>
      </c>
      <c r="B66" s="98"/>
    </row>
    <row r="67" spans="1:2" s="158" customFormat="1" ht="15.75" thickBot="1">
      <c r="A67" s="90" t="s">
        <v>149</v>
      </c>
      <c r="B67" s="98"/>
    </row>
    <row r="68" spans="1:2" s="158" customFormat="1" ht="15">
      <c r="A68" s="107"/>
      <c r="B68" s="273"/>
    </row>
    <row r="69" spans="1:2" s="158" customFormat="1" ht="15">
      <c r="A69" s="161" t="s">
        <v>125</v>
      </c>
      <c r="B69" s="273"/>
    </row>
    <row r="70" spans="1:2" s="158" customFormat="1" ht="15.75" thickBot="1">
      <c r="A70" s="90" t="s">
        <v>126</v>
      </c>
      <c r="B70" s="273"/>
    </row>
    <row r="71" spans="1:2" s="158" customFormat="1" ht="15">
      <c r="A71" s="107"/>
      <c r="B71" s="273"/>
    </row>
    <row r="72" spans="1:2" s="158" customFormat="1" ht="15">
      <c r="A72" s="161" t="s">
        <v>127</v>
      </c>
      <c r="B72" s="273"/>
    </row>
    <row r="73" spans="1:2" s="158" customFormat="1" ht="15.75" thickBot="1">
      <c r="A73" s="90" t="s">
        <v>150</v>
      </c>
      <c r="B73" s="273"/>
    </row>
    <row r="74" spans="1:2" s="158" customFormat="1" ht="15">
      <c r="A74" s="107"/>
      <c r="B74" s="273"/>
    </row>
    <row r="75" spans="1:2" s="158" customFormat="1" ht="15">
      <c r="A75" s="88" t="s">
        <v>229</v>
      </c>
      <c r="B75" s="273"/>
    </row>
    <row r="76" spans="1:2" s="158" customFormat="1" ht="12.75">
      <c r="A76" s="2"/>
      <c r="B76" s="273"/>
    </row>
    <row r="77" spans="1:2" s="158" customFormat="1" ht="46.5">
      <c r="A77" s="85" t="s">
        <v>184</v>
      </c>
      <c r="B77" s="273"/>
    </row>
    <row r="78" spans="1:2" s="158" customFormat="1" ht="15">
      <c r="A78" s="85"/>
      <c r="B78" s="273"/>
    </row>
    <row r="79" spans="1:2" s="158" customFormat="1" ht="15">
      <c r="A79" s="88" t="s">
        <v>230</v>
      </c>
      <c r="B79" s="273"/>
    </row>
    <row r="80" spans="1:2" s="158" customFormat="1" ht="12.75" customHeight="1">
      <c r="A80" s="2"/>
      <c r="B80" s="83"/>
    </row>
    <row r="81" spans="1:2" s="158" customFormat="1" ht="30.75">
      <c r="A81" s="85" t="s">
        <v>231</v>
      </c>
      <c r="B81" s="273"/>
    </row>
    <row r="82" spans="1:2" s="158" customFormat="1" ht="15">
      <c r="A82" s="85"/>
      <c r="B82" s="273"/>
    </row>
    <row r="83" spans="1:2" s="156" customFormat="1" ht="15">
      <c r="A83" s="88" t="s">
        <v>232</v>
      </c>
      <c r="B83" s="92"/>
    </row>
    <row r="84" spans="1:2" s="156" customFormat="1" ht="12.75">
      <c r="A84" s="2"/>
      <c r="B84" s="92"/>
    </row>
    <row r="85" spans="1:2" s="156" customFormat="1" ht="78.75" customHeight="1">
      <c r="A85" s="85" t="s">
        <v>0</v>
      </c>
      <c r="B85" s="92"/>
    </row>
    <row r="86" spans="1:2" s="156" customFormat="1" ht="15">
      <c r="A86" s="85"/>
      <c r="B86" s="92"/>
    </row>
    <row r="87" spans="1:2" s="156" customFormat="1" ht="78">
      <c r="A87" s="85" t="s">
        <v>1</v>
      </c>
      <c r="B87" s="92"/>
    </row>
    <row r="88" spans="1:2" s="156" customFormat="1" ht="15">
      <c r="A88" s="85"/>
      <c r="B88" s="92"/>
    </row>
    <row r="89" spans="1:2" s="208" customFormat="1" ht="15">
      <c r="A89" s="88" t="s">
        <v>206</v>
      </c>
      <c r="B89" s="207"/>
    </row>
    <row r="90" spans="1:2" s="208" customFormat="1" ht="12.75">
      <c r="A90" s="2"/>
      <c r="B90" s="207"/>
    </row>
    <row r="91" spans="1:2" s="208" customFormat="1" ht="111.75" customHeight="1">
      <c r="A91" s="85" t="s">
        <v>98</v>
      </c>
      <c r="B91" s="207"/>
    </row>
    <row r="92" spans="1:2" s="208" customFormat="1" ht="12.75" customHeight="1">
      <c r="A92" s="85"/>
      <c r="B92" s="207"/>
    </row>
    <row r="93" spans="1:2" s="208" customFormat="1" ht="15">
      <c r="A93" s="88" t="s">
        <v>224</v>
      </c>
      <c r="B93" s="207"/>
    </row>
    <row r="94" spans="1:2" s="208" customFormat="1" ht="15">
      <c r="A94" s="88"/>
      <c r="B94" s="207"/>
    </row>
    <row r="95" spans="1:2" s="208" customFormat="1" ht="62.25">
      <c r="A95" s="85" t="s">
        <v>133</v>
      </c>
      <c r="B95" s="207"/>
    </row>
    <row r="96" spans="1:2" s="156" customFormat="1" ht="15">
      <c r="A96" s="89"/>
      <c r="B96" s="92"/>
    </row>
    <row r="97" spans="1:2" s="156" customFormat="1" ht="17.25">
      <c r="A97" s="93" t="s">
        <v>104</v>
      </c>
      <c r="B97" s="92"/>
    </row>
    <row r="98" spans="1:2" s="156" customFormat="1" ht="15">
      <c r="A98" s="85"/>
      <c r="B98" s="92"/>
    </row>
    <row r="99" spans="1:2" s="156" customFormat="1" ht="46.5">
      <c r="A99" s="85" t="s">
        <v>255</v>
      </c>
      <c r="B99" s="92"/>
    </row>
    <row r="100" spans="1:2" s="156" customFormat="1" ht="15">
      <c r="A100" s="89"/>
      <c r="B100" s="92"/>
    </row>
    <row r="101" spans="1:2" s="156" customFormat="1" ht="18">
      <c r="A101" s="96" t="s">
        <v>112</v>
      </c>
      <c r="B101" s="92"/>
    </row>
    <row r="102" spans="1:2" s="156" customFormat="1" ht="46.5">
      <c r="A102" s="162" t="s">
        <v>134</v>
      </c>
      <c r="B102" s="92"/>
    </row>
    <row r="103" spans="1:2" s="156" customFormat="1" ht="62.25">
      <c r="A103" s="89" t="s">
        <v>3</v>
      </c>
      <c r="B103" s="92"/>
    </row>
    <row r="104" spans="1:2" s="156" customFormat="1" ht="46.5">
      <c r="A104" s="89" t="s">
        <v>254</v>
      </c>
      <c r="B104" s="92"/>
    </row>
    <row r="105" spans="1:2" s="156" customFormat="1" ht="48.75" customHeight="1">
      <c r="A105" s="89" t="s">
        <v>201</v>
      </c>
      <c r="B105" s="92"/>
    </row>
    <row r="106" spans="1:2" s="156" customFormat="1" ht="81.75" customHeight="1">
      <c r="A106" s="89" t="s">
        <v>187</v>
      </c>
      <c r="B106" s="92"/>
    </row>
    <row r="107" spans="1:2" s="156" customFormat="1" ht="93">
      <c r="A107" s="89" t="s">
        <v>188</v>
      </c>
      <c r="B107" s="92"/>
    </row>
    <row r="108" spans="1:2" s="156" customFormat="1" ht="49.5" customHeight="1">
      <c r="A108" s="89" t="s">
        <v>252</v>
      </c>
      <c r="B108" s="92"/>
    </row>
    <row r="109" spans="1:2" s="156" customFormat="1" ht="33.75" customHeight="1">
      <c r="A109" s="89" t="s">
        <v>190</v>
      </c>
      <c r="B109" s="92"/>
    </row>
    <row r="110" spans="1:2" s="156" customFormat="1" ht="30.75">
      <c r="A110" s="89" t="s">
        <v>163</v>
      </c>
      <c r="B110" s="271"/>
    </row>
    <row r="111" spans="1:2" s="156" customFormat="1" ht="15.75" thickBot="1">
      <c r="A111" s="89"/>
      <c r="B111" s="271"/>
    </row>
    <row r="112" spans="1:2" s="156" customFormat="1" ht="15.75" thickBot="1">
      <c r="A112" s="94" t="s">
        <v>111</v>
      </c>
      <c r="B112" s="271"/>
    </row>
    <row r="113" spans="1:2" s="156" customFormat="1" ht="15.75" thickBot="1">
      <c r="A113" s="95" t="s">
        <v>267</v>
      </c>
      <c r="B113" s="271"/>
    </row>
    <row r="114" spans="1:2" s="156" customFormat="1" ht="16.5" customHeight="1" thickBot="1">
      <c r="A114" s="95" t="s">
        <v>268</v>
      </c>
      <c r="B114" s="271"/>
    </row>
    <row r="115" spans="1:2" s="156" customFormat="1" ht="16.5" customHeight="1" thickBot="1">
      <c r="A115" s="95" t="s">
        <v>269</v>
      </c>
      <c r="B115" s="271"/>
    </row>
    <row r="116" spans="1:2" s="156" customFormat="1" ht="16.5" customHeight="1" thickBot="1">
      <c r="A116" s="113" t="s">
        <v>270</v>
      </c>
      <c r="B116" s="271"/>
    </row>
    <row r="117" spans="1:2" s="156" customFormat="1" ht="15">
      <c r="A117" s="162"/>
      <c r="B117" s="271"/>
    </row>
    <row r="118" spans="1:2" s="156" customFormat="1" ht="15">
      <c r="A118" s="88" t="s">
        <v>24</v>
      </c>
      <c r="B118" s="271"/>
    </row>
    <row r="119" spans="1:2" s="156" customFormat="1" ht="15">
      <c r="A119" s="88"/>
      <c r="B119" s="271"/>
    </row>
    <row r="120" spans="1:2" s="156" customFormat="1" ht="93">
      <c r="A120" s="89" t="s">
        <v>189</v>
      </c>
      <c r="B120" s="271"/>
    </row>
    <row r="121" spans="1:2" s="156" customFormat="1" ht="63.75" customHeight="1">
      <c r="A121" s="89" t="s">
        <v>235</v>
      </c>
      <c r="B121" s="92"/>
    </row>
    <row r="122" spans="1:2" s="156" customFormat="1" ht="15">
      <c r="A122" s="89" t="s">
        <v>5</v>
      </c>
      <c r="B122" s="92"/>
    </row>
    <row r="123" spans="1:2" s="156" customFormat="1" ht="12.75" customHeight="1">
      <c r="A123" s="89"/>
      <c r="B123" s="92"/>
    </row>
    <row r="124" spans="1:2" s="156" customFormat="1" ht="15">
      <c r="A124" s="88" t="s">
        <v>156</v>
      </c>
      <c r="B124" s="92"/>
    </row>
    <row r="125" spans="1:2" s="156" customFormat="1" ht="15">
      <c r="A125" s="88"/>
      <c r="B125" s="92"/>
    </row>
    <row r="126" spans="1:2" s="156" customFormat="1" ht="15">
      <c r="A126" s="89" t="s">
        <v>6</v>
      </c>
      <c r="B126" s="92"/>
    </row>
    <row r="127" spans="1:2" s="156" customFormat="1" ht="62.25">
      <c r="A127" s="162" t="s">
        <v>185</v>
      </c>
      <c r="B127" s="92"/>
    </row>
    <row r="128" spans="1:2" s="156" customFormat="1" ht="63.75" customHeight="1">
      <c r="A128" s="89" t="s">
        <v>237</v>
      </c>
      <c r="B128" s="92"/>
    </row>
    <row r="129" spans="1:2" s="156" customFormat="1" ht="15">
      <c r="A129" s="89" t="s">
        <v>5</v>
      </c>
      <c r="B129" s="92"/>
    </row>
    <row r="130" spans="1:2" s="156" customFormat="1" ht="30.75">
      <c r="A130" s="89" t="s">
        <v>117</v>
      </c>
      <c r="B130" s="92"/>
    </row>
    <row r="131" spans="1:2" s="156" customFormat="1" ht="46.5">
      <c r="A131" s="89" t="s">
        <v>238</v>
      </c>
      <c r="B131" s="92"/>
    </row>
    <row r="132" spans="1:2" s="156" customFormat="1" ht="12.75" customHeight="1">
      <c r="A132" s="89"/>
      <c r="B132" s="92"/>
    </row>
    <row r="133" spans="1:2" s="156" customFormat="1" ht="15">
      <c r="A133" s="88" t="s">
        <v>153</v>
      </c>
      <c r="B133" s="272"/>
    </row>
    <row r="134" spans="1:2" s="156" customFormat="1" ht="15">
      <c r="A134" s="88"/>
      <c r="B134" s="272"/>
    </row>
    <row r="135" spans="1:2" s="156" customFormat="1" ht="15">
      <c r="A135" s="89" t="s">
        <v>113</v>
      </c>
      <c r="B135" s="272"/>
    </row>
    <row r="136" spans="1:2" s="156" customFormat="1" ht="67.5" customHeight="1">
      <c r="A136" s="89" t="s">
        <v>135</v>
      </c>
      <c r="B136" s="92"/>
    </row>
    <row r="137" spans="1:2" s="156" customFormat="1" ht="34.5" customHeight="1">
      <c r="A137" s="89" t="s">
        <v>213</v>
      </c>
      <c r="B137" s="92"/>
    </row>
    <row r="138" spans="1:2" s="156" customFormat="1" ht="15">
      <c r="A138" s="89" t="s">
        <v>242</v>
      </c>
      <c r="B138" s="92"/>
    </row>
    <row r="139" spans="1:2" s="156" customFormat="1" ht="15">
      <c r="A139" s="89"/>
      <c r="B139" s="92"/>
    </row>
    <row r="140" spans="1:2" s="156" customFormat="1" ht="15">
      <c r="A140" s="88" t="s">
        <v>154</v>
      </c>
      <c r="B140" s="92"/>
    </row>
    <row r="141" spans="1:2" s="156" customFormat="1" ht="15">
      <c r="A141" s="89" t="s">
        <v>113</v>
      </c>
      <c r="B141" s="92"/>
    </row>
    <row r="143" spans="1:2" s="156" customFormat="1" ht="63.75" customHeight="1">
      <c r="A143" s="89" t="s">
        <v>135</v>
      </c>
      <c r="B143" s="92"/>
    </row>
    <row r="144" spans="1:2" s="156" customFormat="1" ht="34.5" customHeight="1">
      <c r="A144" s="89" t="s">
        <v>213</v>
      </c>
      <c r="B144" s="92"/>
    </row>
    <row r="145" spans="1:2" s="156" customFormat="1" ht="15">
      <c r="A145" s="89" t="s">
        <v>242</v>
      </c>
      <c r="B145" s="92"/>
    </row>
    <row r="146" spans="1:2" s="156" customFormat="1" ht="15">
      <c r="A146" s="89"/>
      <c r="B146" s="92"/>
    </row>
    <row r="147" spans="1:2" s="156" customFormat="1" ht="15">
      <c r="A147" s="88" t="s">
        <v>155</v>
      </c>
      <c r="B147" s="92"/>
    </row>
    <row r="148" spans="1:2" s="156" customFormat="1" ht="15">
      <c r="A148" s="89" t="s">
        <v>113</v>
      </c>
      <c r="B148" s="92"/>
    </row>
    <row r="150" spans="1:2" s="156" customFormat="1" ht="61.5" customHeight="1">
      <c r="A150" s="89" t="s">
        <v>135</v>
      </c>
      <c r="B150" s="92"/>
    </row>
    <row r="151" spans="1:2" s="156" customFormat="1" ht="30.75">
      <c r="A151" s="89" t="s">
        <v>114</v>
      </c>
      <c r="B151" s="92"/>
    </row>
    <row r="152" spans="1:2" s="156" customFormat="1" ht="15">
      <c r="A152" s="85"/>
      <c r="B152" s="92"/>
    </row>
    <row r="153" s="158" customFormat="1" ht="15">
      <c r="A153" s="88" t="s">
        <v>129</v>
      </c>
    </row>
    <row r="154" spans="1:2" s="156" customFormat="1" ht="15">
      <c r="A154" s="89" t="s">
        <v>113</v>
      </c>
      <c r="B154" s="92"/>
    </row>
    <row r="155" s="158" customFormat="1" ht="15">
      <c r="A155" s="88"/>
    </row>
    <row r="156" s="158" customFormat="1" ht="30.75">
      <c r="A156" s="163" t="s">
        <v>243</v>
      </c>
    </row>
    <row r="157" s="158" customFormat="1" ht="95.25" customHeight="1">
      <c r="A157" s="163" t="s">
        <v>136</v>
      </c>
    </row>
    <row r="158" s="158" customFormat="1" ht="15">
      <c r="A158" s="163" t="s">
        <v>244</v>
      </c>
    </row>
    <row r="159" s="158" customFormat="1" ht="46.5">
      <c r="A159" s="163" t="s">
        <v>248</v>
      </c>
    </row>
    <row r="160" spans="1:2" s="156" customFormat="1" ht="15">
      <c r="A160" s="85"/>
      <c r="B160" s="92"/>
    </row>
    <row r="161" s="158" customFormat="1" ht="15">
      <c r="A161" s="88" t="s">
        <v>130</v>
      </c>
    </row>
    <row r="162" spans="1:2" s="156" customFormat="1" ht="15">
      <c r="A162" s="89" t="s">
        <v>113</v>
      </c>
      <c r="B162" s="92"/>
    </row>
    <row r="163" s="158" customFormat="1" ht="15">
      <c r="A163" s="88"/>
    </row>
    <row r="164" s="158" customFormat="1" ht="78">
      <c r="A164" s="163" t="s">
        <v>139</v>
      </c>
    </row>
    <row r="165" s="158" customFormat="1" ht="63" customHeight="1">
      <c r="A165" s="163" t="s">
        <v>249</v>
      </c>
    </row>
    <row r="166" spans="1:2" s="156" customFormat="1" ht="15">
      <c r="A166" s="85"/>
      <c r="B166" s="92"/>
    </row>
    <row r="167" spans="1:2" s="156" customFormat="1" ht="17.25">
      <c r="A167" s="93" t="s">
        <v>257</v>
      </c>
      <c r="B167" s="92"/>
    </row>
    <row r="168" spans="1:2" s="156" customFormat="1" ht="12.75">
      <c r="A168" s="2"/>
      <c r="B168" s="92"/>
    </row>
    <row r="169" spans="1:2" s="156" customFormat="1" ht="15">
      <c r="A169" s="88" t="s">
        <v>88</v>
      </c>
      <c r="B169" s="92"/>
    </row>
    <row r="170" spans="1:2" s="156" customFormat="1" ht="15">
      <c r="A170" s="88" t="s">
        <v>91</v>
      </c>
      <c r="B170" s="92"/>
    </row>
    <row r="171" spans="1:2" s="156" customFormat="1" ht="15">
      <c r="A171" s="89" t="s">
        <v>113</v>
      </c>
      <c r="B171" s="92"/>
    </row>
    <row r="173" spans="1:2" s="156" customFormat="1" ht="30.75">
      <c r="A173" s="89" t="s">
        <v>214</v>
      </c>
      <c r="B173" s="92"/>
    </row>
    <row r="174" spans="1:2" s="156" customFormat="1" ht="62.25">
      <c r="A174" s="89" t="s">
        <v>215</v>
      </c>
      <c r="B174" s="92"/>
    </row>
    <row r="175" spans="1:2" s="156" customFormat="1" ht="15">
      <c r="A175" s="89" t="s">
        <v>250</v>
      </c>
      <c r="B175" s="92"/>
    </row>
    <row r="176" spans="1:2" s="156" customFormat="1" ht="15">
      <c r="A176" s="89" t="s">
        <v>251</v>
      </c>
      <c r="B176" s="92"/>
    </row>
    <row r="177" spans="1:2" s="156" customFormat="1" ht="15">
      <c r="A177" s="89" t="s">
        <v>258</v>
      </c>
      <c r="B177" s="92"/>
    </row>
    <row r="178" spans="1:2" s="156" customFormat="1" ht="15">
      <c r="A178" s="89" t="s">
        <v>259</v>
      </c>
      <c r="B178" s="92"/>
    </row>
    <row r="179" spans="1:2" s="156" customFormat="1" ht="15">
      <c r="A179" s="89" t="s">
        <v>256</v>
      </c>
      <c r="B179" s="92"/>
    </row>
    <row r="180" spans="1:2" s="156" customFormat="1" ht="15">
      <c r="A180" s="89"/>
      <c r="B180" s="92"/>
    </row>
    <row r="181" spans="1:2" s="156" customFormat="1" ht="15">
      <c r="A181" s="88" t="s">
        <v>89</v>
      </c>
      <c r="B181" s="92"/>
    </row>
    <row r="182" spans="1:2" s="156" customFormat="1" ht="15">
      <c r="A182" s="88" t="s">
        <v>92</v>
      </c>
      <c r="B182" s="92"/>
    </row>
    <row r="183" spans="1:2" s="156" customFormat="1" ht="15">
      <c r="A183" s="89" t="s">
        <v>113</v>
      </c>
      <c r="B183" s="92"/>
    </row>
    <row r="185" spans="1:2" s="156" customFormat="1" ht="30.75">
      <c r="A185" s="89" t="s">
        <v>214</v>
      </c>
      <c r="B185" s="92"/>
    </row>
    <row r="186" spans="1:2" s="156" customFormat="1" ht="62.25">
      <c r="A186" s="89" t="s">
        <v>215</v>
      </c>
      <c r="B186" s="92"/>
    </row>
    <row r="187" spans="1:2" s="156" customFormat="1" ht="15">
      <c r="A187" s="89" t="s">
        <v>250</v>
      </c>
      <c r="B187" s="92"/>
    </row>
    <row r="188" spans="1:2" s="156" customFormat="1" ht="15">
      <c r="A188" s="89" t="s">
        <v>251</v>
      </c>
      <c r="B188" s="92"/>
    </row>
    <row r="189" spans="1:2" s="156" customFormat="1" ht="15">
      <c r="A189" s="89" t="s">
        <v>258</v>
      </c>
      <c r="B189" s="92"/>
    </row>
    <row r="190" spans="1:2" s="156" customFormat="1" ht="15">
      <c r="A190" s="89" t="s">
        <v>259</v>
      </c>
      <c r="B190" s="92"/>
    </row>
    <row r="191" spans="1:2" s="156" customFormat="1" ht="15">
      <c r="A191" s="89" t="s">
        <v>256</v>
      </c>
      <c r="B191" s="92"/>
    </row>
    <row r="192" spans="1:2" s="156" customFormat="1" ht="12.75">
      <c r="A192" s="2"/>
      <c r="B192" s="92"/>
    </row>
    <row r="193" s="156" customFormat="1" ht="12.75">
      <c r="B193" s="92"/>
    </row>
    <row r="194" s="156" customFormat="1" ht="12.75"/>
    <row r="195" s="156" customFormat="1" ht="12.75"/>
    <row r="196" s="156" customFormat="1" ht="12.75"/>
    <row r="197" s="156" customFormat="1" ht="12.75"/>
    <row r="198" s="156" customFormat="1" ht="12.75"/>
    <row r="199" s="156" customFormat="1" ht="12.75"/>
    <row r="200" s="156" customFormat="1" ht="12.75"/>
    <row r="201" s="156" customFormat="1" ht="12.75">
      <c r="A201" s="92"/>
    </row>
    <row r="202" s="156" customFormat="1" ht="12.75">
      <c r="A202" s="2"/>
    </row>
    <row r="203" s="156" customFormat="1" ht="12.75">
      <c r="A203" s="2"/>
    </row>
    <row r="204" s="156" customFormat="1" ht="12.75">
      <c r="A204" s="2"/>
    </row>
    <row r="205" spans="1:2" s="156" customFormat="1" ht="12.75">
      <c r="A205" s="2"/>
      <c r="B205" s="92"/>
    </row>
    <row r="206" spans="1:2" s="156" customFormat="1" ht="12.75">
      <c r="A206" s="2"/>
      <c r="B206" s="92"/>
    </row>
    <row r="207" spans="1:2" s="156" customFormat="1" ht="12.75">
      <c r="A207" s="2"/>
      <c r="B207" s="92"/>
    </row>
    <row r="208" spans="1:2" s="156" customFormat="1" ht="12.75">
      <c r="A208" s="2"/>
      <c r="B208" s="92"/>
    </row>
    <row r="209" spans="1:2" s="156" customFormat="1" ht="12.75">
      <c r="A209" s="2"/>
      <c r="B209" s="92"/>
    </row>
    <row r="210" spans="1:2" s="156" customFormat="1" ht="12.75">
      <c r="A210" s="2"/>
      <c r="B210" s="92"/>
    </row>
    <row r="211" spans="1:2" s="156" customFormat="1" ht="12.75">
      <c r="A211" s="2"/>
      <c r="B211" s="92"/>
    </row>
    <row r="212" spans="1:2" s="156" customFormat="1" ht="12.75">
      <c r="A212" s="2"/>
      <c r="B212" s="92"/>
    </row>
    <row r="213" spans="1:2" s="156" customFormat="1" ht="12.75">
      <c r="A213" s="2"/>
      <c r="B213" s="92"/>
    </row>
    <row r="214" spans="1:2" s="156" customFormat="1" ht="12.75">
      <c r="A214" s="2"/>
      <c r="B214" s="92"/>
    </row>
    <row r="215" spans="1:2" s="156" customFormat="1" ht="12.75">
      <c r="A215" s="2"/>
      <c r="B215" s="92"/>
    </row>
    <row r="216" spans="1:2" s="156" customFormat="1" ht="12.75">
      <c r="A216" s="2"/>
      <c r="B216" s="92"/>
    </row>
    <row r="217" spans="1:2" s="156" customFormat="1" ht="12.75">
      <c r="A217" s="2"/>
      <c r="B217" s="92"/>
    </row>
    <row r="218" spans="1:2" s="156" customFormat="1" ht="12.75">
      <c r="A218" s="2"/>
      <c r="B218" s="92"/>
    </row>
    <row r="219" spans="1:2" s="156" customFormat="1" ht="12.75">
      <c r="A219" s="2"/>
      <c r="B219" s="92"/>
    </row>
    <row r="220" spans="1:2" s="156" customFormat="1" ht="12.75">
      <c r="A220" s="2"/>
      <c r="B220" s="92"/>
    </row>
    <row r="221" spans="1:2" s="156" customFormat="1" ht="12.75">
      <c r="A221" s="2"/>
      <c r="B221" s="92"/>
    </row>
    <row r="222" spans="1:2" s="156" customFormat="1" ht="12.75">
      <c r="A222" s="2"/>
      <c r="B222" s="92"/>
    </row>
    <row r="223" spans="1:2" s="156" customFormat="1" ht="12.75">
      <c r="A223" s="2"/>
      <c r="B223" s="92"/>
    </row>
    <row r="224" spans="1:2" s="156" customFormat="1" ht="12.75">
      <c r="A224" s="2"/>
      <c r="B224" s="92"/>
    </row>
    <row r="225" spans="1:2" s="156" customFormat="1" ht="12.75">
      <c r="A225" s="2"/>
      <c r="B225" s="92"/>
    </row>
    <row r="226" spans="1:2" s="156" customFormat="1" ht="12.75">
      <c r="A226" s="2"/>
      <c r="B226" s="92"/>
    </row>
    <row r="227" spans="1:2" s="156" customFormat="1" ht="12.75">
      <c r="A227" s="2"/>
      <c r="B227" s="92"/>
    </row>
    <row r="228" spans="1:2" s="156" customFormat="1" ht="12.75">
      <c r="A228" s="2"/>
      <c r="B228" s="92"/>
    </row>
    <row r="229" spans="1:2" s="156" customFormat="1" ht="12.75">
      <c r="A229" s="2"/>
      <c r="B229" s="92"/>
    </row>
    <row r="230" spans="1:2" s="156" customFormat="1" ht="12.75">
      <c r="A230" s="2"/>
      <c r="B230" s="92"/>
    </row>
    <row r="231" spans="1:2" s="156" customFormat="1" ht="12.75">
      <c r="A231" s="2"/>
      <c r="B231" s="92"/>
    </row>
    <row r="232" spans="1:2" s="156" customFormat="1" ht="12.75">
      <c r="A232" s="2"/>
      <c r="B232" s="92"/>
    </row>
    <row r="233" spans="1:2" s="156" customFormat="1" ht="12.75">
      <c r="A233" s="2"/>
      <c r="B233" s="92"/>
    </row>
    <row r="234" s="156" customFormat="1" ht="12.75">
      <c r="A234" s="2"/>
    </row>
    <row r="235" s="156" customFormat="1" ht="12.75">
      <c r="A235" s="2"/>
    </row>
    <row r="236" s="156" customFormat="1" ht="12.75">
      <c r="A236" s="2"/>
    </row>
    <row r="237" s="156" customFormat="1" ht="12.75">
      <c r="A237" s="2"/>
    </row>
    <row r="238" s="156" customFormat="1" ht="12.75">
      <c r="A238" s="2"/>
    </row>
    <row r="239" s="156" customFormat="1" ht="12.75">
      <c r="A239" s="2"/>
    </row>
    <row r="240" s="156" customFormat="1" ht="12.75">
      <c r="A240" s="2"/>
    </row>
    <row r="241" s="156" customFormat="1" ht="12.75">
      <c r="A241" s="2"/>
    </row>
    <row r="242" s="156" customFormat="1" ht="12.75">
      <c r="A242" s="2"/>
    </row>
    <row r="243" s="156" customFormat="1" ht="12.75">
      <c r="A243" s="2"/>
    </row>
    <row r="244" s="156" customFormat="1" ht="12.75">
      <c r="A244" s="2"/>
    </row>
    <row r="245" s="156" customFormat="1" ht="12.75">
      <c r="A245" s="2"/>
    </row>
    <row r="246" s="156" customFormat="1" ht="12.75">
      <c r="A246" s="2"/>
    </row>
    <row r="247" s="156" customFormat="1" ht="12.75">
      <c r="A247" s="2"/>
    </row>
    <row r="248" s="156" customFormat="1" ht="12.75">
      <c r="A248" s="2"/>
    </row>
    <row r="249" s="156" customFormat="1" ht="12.75">
      <c r="A249" s="2"/>
    </row>
    <row r="250" s="156" customFormat="1" ht="12.75">
      <c r="A250" s="2"/>
    </row>
    <row r="251" s="156" customFormat="1" ht="12.75">
      <c r="A251" s="2"/>
    </row>
    <row r="252" s="156" customFormat="1" ht="12.75">
      <c r="A252" s="2"/>
    </row>
    <row r="253" s="156" customFormat="1" ht="12.75">
      <c r="A253" s="2"/>
    </row>
    <row r="254" s="156" customFormat="1" ht="12.75">
      <c r="A254" s="2"/>
    </row>
    <row r="255" s="156" customFormat="1" ht="12.75">
      <c r="A255" s="2"/>
    </row>
    <row r="256" s="156" customFormat="1" ht="12.75">
      <c r="A256" s="2"/>
    </row>
    <row r="257" s="156" customFormat="1" ht="12.75">
      <c r="A257" s="2"/>
    </row>
    <row r="258" s="156" customFormat="1" ht="12.75">
      <c r="A258" s="2"/>
    </row>
    <row r="259" s="156" customFormat="1" ht="12.75">
      <c r="A259" s="2"/>
    </row>
    <row r="260" s="156" customFormat="1" ht="12.75">
      <c r="A260" s="2"/>
    </row>
    <row r="261" s="156" customFormat="1" ht="12.75">
      <c r="A261" s="2"/>
    </row>
    <row r="262" s="156" customFormat="1" ht="12.75">
      <c r="A262" s="2"/>
    </row>
    <row r="263" s="156" customFormat="1" ht="12.75">
      <c r="A263" s="2"/>
    </row>
    <row r="264" s="156" customFormat="1" ht="12.75">
      <c r="A264" s="2"/>
    </row>
    <row r="265" s="156" customFormat="1" ht="12.75">
      <c r="A265" s="2"/>
    </row>
    <row r="266" s="156" customFormat="1" ht="12.75">
      <c r="A266" s="2"/>
    </row>
    <row r="267" s="156" customFormat="1" ht="12.75">
      <c r="A267" s="2"/>
    </row>
    <row r="268" s="156" customFormat="1" ht="12.75">
      <c r="A268" s="2"/>
    </row>
    <row r="269" s="156" customFormat="1" ht="12.75">
      <c r="A269" s="2"/>
    </row>
    <row r="270" s="156" customFormat="1" ht="12.75">
      <c r="A270" s="2"/>
    </row>
    <row r="271" s="156" customFormat="1" ht="12.75">
      <c r="A271" s="2"/>
    </row>
    <row r="272" s="156" customFormat="1" ht="12.75">
      <c r="A272" s="2"/>
    </row>
    <row r="273" s="156" customFormat="1" ht="12.75">
      <c r="A273" s="2"/>
    </row>
    <row r="274" s="156" customFormat="1" ht="12.75">
      <c r="A274" s="2"/>
    </row>
    <row r="275" s="156" customFormat="1" ht="12.75">
      <c r="A275" s="2"/>
    </row>
    <row r="276" s="156" customFormat="1" ht="12.75">
      <c r="A276" s="2"/>
    </row>
    <row r="277" s="156" customFormat="1" ht="12.75">
      <c r="A277" s="2"/>
    </row>
    <row r="278" s="156" customFormat="1" ht="12.75">
      <c r="A278" s="2"/>
    </row>
    <row r="279" s="156" customFormat="1" ht="12.75">
      <c r="A279" s="2"/>
    </row>
    <row r="280" s="156" customFormat="1" ht="12.75">
      <c r="A280" s="2"/>
    </row>
    <row r="281" s="156" customFormat="1" ht="12.75">
      <c r="A281" s="2"/>
    </row>
    <row r="282" s="156" customFormat="1" ht="12.75">
      <c r="A282" s="2"/>
    </row>
    <row r="283" s="156" customFormat="1" ht="12.75">
      <c r="A283" s="2"/>
    </row>
    <row r="284" s="156" customFormat="1" ht="12.75">
      <c r="A284" s="2"/>
    </row>
    <row r="285" s="156" customFormat="1" ht="12.75">
      <c r="A285" s="2"/>
    </row>
    <row r="286" s="156" customFormat="1" ht="12.75">
      <c r="A286" s="2"/>
    </row>
    <row r="287" s="156" customFormat="1" ht="12.75">
      <c r="A287" s="2"/>
    </row>
    <row r="288" s="156" customFormat="1" ht="12.75">
      <c r="A288" s="2"/>
    </row>
    <row r="289" s="156" customFormat="1" ht="12.75">
      <c r="A289" s="2"/>
    </row>
    <row r="290" s="156" customFormat="1" ht="12.75">
      <c r="A290" s="2"/>
    </row>
    <row r="291" s="156" customFormat="1" ht="12.75">
      <c r="A291" s="2"/>
    </row>
    <row r="292" s="156" customFormat="1" ht="12.75">
      <c r="A292" s="2"/>
    </row>
    <row r="293" s="156" customFormat="1" ht="12.75">
      <c r="A293" s="2"/>
    </row>
    <row r="294" s="156" customFormat="1" ht="12.75">
      <c r="A294" s="2"/>
    </row>
    <row r="295" s="156" customFormat="1" ht="12.75">
      <c r="A295" s="2"/>
    </row>
    <row r="296" s="156" customFormat="1" ht="12.75">
      <c r="A296" s="2"/>
    </row>
    <row r="297" s="156" customFormat="1" ht="12.75">
      <c r="A297" s="2"/>
    </row>
    <row r="298" s="156" customFormat="1" ht="12.75">
      <c r="A298" s="2"/>
    </row>
    <row r="299" s="156" customFormat="1" ht="12.75">
      <c r="A299" s="2"/>
    </row>
  </sheetData>
  <mergeCells count="8">
    <mergeCell ref="B68:B77"/>
    <mergeCell ref="B55:B60"/>
    <mergeCell ref="B61:B62"/>
    <mergeCell ref="B64:B65"/>
    <mergeCell ref="B110:B120"/>
    <mergeCell ref="B133:B135"/>
    <mergeCell ref="B78:B79"/>
    <mergeCell ref="B81:B82"/>
  </mergeCells>
  <printOptions/>
  <pageMargins left="0.75" right="0.75" top="1" bottom="1" header="0.5" footer="0.5"/>
  <pageSetup horizontalDpi="525" verticalDpi="525" orientation="landscape" scale="73" r:id="rId1"/>
  <headerFooter alignWithMargins="0">
    <oddHeader>&amp;LJuly 16th, 2007{Filing Month} 2008
&amp;CRESOURCE ADEQUACY COMPLIANCE FILING&amp;R{Name of LSE}, Page &amp;P of &amp;N</oddHeader>
    <oddFooter>&amp;LFile:  &amp;F&amp;RTab:  &amp;A</oddFooter>
  </headerFooter>
  <rowBreaks count="3" manualBreakCount="3">
    <brk id="96" max="0" man="1"/>
    <brk id="123" max="0" man="1"/>
    <brk id="139" max="0" man="1"/>
  </rowBreaks>
</worksheet>
</file>

<file path=xl/worksheets/sheet3.xml><?xml version="1.0" encoding="utf-8"?>
<worksheet xmlns="http://schemas.openxmlformats.org/spreadsheetml/2006/main" xmlns:r="http://schemas.openxmlformats.org/officeDocument/2006/relationships">
  <sheetPr codeName="Sheet2">
    <tabColor indexed="42"/>
  </sheetPr>
  <dimension ref="A1:IV70"/>
  <sheetViews>
    <sheetView showGridLines="0" tabSelected="1" zoomScale="85" zoomScaleNormal="85" workbookViewId="0" topLeftCell="A4">
      <selection activeCell="E7" sqref="E7"/>
    </sheetView>
  </sheetViews>
  <sheetFormatPr defaultColWidth="9.140625" defaultRowHeight="12.75"/>
  <cols>
    <col min="1" max="1" width="43.28125" style="29" customWidth="1"/>
    <col min="2" max="2" width="17.8515625" style="29" customWidth="1"/>
    <col min="3" max="3" width="14.140625" style="29" customWidth="1"/>
    <col min="4" max="4" width="14.8515625" style="29" customWidth="1"/>
    <col min="5" max="5" width="15.57421875" style="29" customWidth="1"/>
    <col min="6" max="6" width="15.00390625" style="29" customWidth="1"/>
    <col min="7" max="7" width="13.140625" style="29" customWidth="1"/>
    <col min="8" max="9" width="15.7109375" style="29" customWidth="1"/>
    <col min="10" max="16384" width="9.140625" style="29" customWidth="1"/>
  </cols>
  <sheetData>
    <row r="1" ht="15.75">
      <c r="A1" s="30" t="s">
        <v>20</v>
      </c>
    </row>
    <row r="2" ht="15">
      <c r="A2" s="79" t="s">
        <v>94</v>
      </c>
    </row>
    <row r="3" spans="1:6" ht="27" customHeight="1">
      <c r="A3" s="289" t="s">
        <v>174</v>
      </c>
      <c r="B3" s="290"/>
      <c r="C3" s="290"/>
      <c r="D3" s="290"/>
      <c r="E3" s="290"/>
      <c r="F3" s="290"/>
    </row>
    <row r="4" spans="1:9" ht="43.5" customHeight="1">
      <c r="A4" s="291" t="s">
        <v>95</v>
      </c>
      <c r="B4" s="290"/>
      <c r="C4" s="290"/>
      <c r="D4" s="290"/>
      <c r="E4" s="290"/>
      <c r="F4" s="290"/>
      <c r="H4" s="259"/>
      <c r="I4" s="259"/>
    </row>
    <row r="5" spans="1:9" ht="43.5" customHeight="1" thickBot="1">
      <c r="A5" s="266"/>
      <c r="B5" s="261"/>
      <c r="C5" s="261"/>
      <c r="D5" s="261"/>
      <c r="E5" s="261"/>
      <c r="F5" s="261"/>
      <c r="H5" s="259"/>
      <c r="I5" s="259"/>
    </row>
    <row r="6" spans="1:9" ht="27" customHeight="1" thickBot="1">
      <c r="A6" s="277" t="s">
        <v>142</v>
      </c>
      <c r="B6" s="278"/>
      <c r="C6" s="279"/>
      <c r="D6" s="279"/>
      <c r="E6" s="280"/>
      <c r="F6" s="126" t="s">
        <v>72</v>
      </c>
      <c r="H6" s="259"/>
      <c r="I6" s="259"/>
    </row>
    <row r="7" spans="1:9" s="31" customFormat="1" ht="18.75" customHeight="1">
      <c r="A7" s="281" t="s">
        <v>107</v>
      </c>
      <c r="B7" s="282"/>
      <c r="C7" s="282"/>
      <c r="D7" s="282"/>
      <c r="E7" s="220"/>
      <c r="F7" s="125" t="s">
        <v>73</v>
      </c>
      <c r="H7" s="260"/>
      <c r="I7" s="260"/>
    </row>
    <row r="8" spans="1:9" s="31" customFormat="1" ht="18" customHeight="1">
      <c r="A8" s="283" t="s">
        <v>216</v>
      </c>
      <c r="B8" s="284"/>
      <c r="C8" s="284"/>
      <c r="D8" s="284"/>
      <c r="E8" s="210"/>
      <c r="F8" s="49" t="s">
        <v>176</v>
      </c>
      <c r="H8" s="260"/>
      <c r="I8" s="260"/>
    </row>
    <row r="9" spans="1:9" s="31" customFormat="1" ht="18" customHeight="1">
      <c r="A9" s="283" t="s">
        <v>217</v>
      </c>
      <c r="B9" s="284"/>
      <c r="C9" s="284"/>
      <c r="D9" s="284"/>
      <c r="E9" s="210"/>
      <c r="F9" s="49" t="s">
        <v>177</v>
      </c>
      <c r="H9" s="260"/>
      <c r="I9" s="260"/>
    </row>
    <row r="10" spans="1:9" s="31" customFormat="1" ht="18" customHeight="1">
      <c r="A10" s="283" t="s">
        <v>218</v>
      </c>
      <c r="B10" s="284"/>
      <c r="C10" s="284"/>
      <c r="D10" s="284"/>
      <c r="E10" s="210"/>
      <c r="F10" s="49" t="s">
        <v>178</v>
      </c>
      <c r="H10" s="260"/>
      <c r="I10" s="260"/>
    </row>
    <row r="11" spans="1:9" s="31" customFormat="1" ht="18" customHeight="1">
      <c r="A11" s="285" t="s">
        <v>222</v>
      </c>
      <c r="B11" s="286"/>
      <c r="C11" s="286"/>
      <c r="D11" s="268"/>
      <c r="E11" s="128">
        <f>(E8+E9+E10)*1.15</f>
        <v>0</v>
      </c>
      <c r="F11" s="49" t="s">
        <v>219</v>
      </c>
      <c r="H11" s="260"/>
      <c r="I11" s="260"/>
    </row>
    <row r="12" spans="1:9" s="31" customFormat="1" ht="16.5" customHeight="1">
      <c r="A12" s="275" t="s">
        <v>143</v>
      </c>
      <c r="B12" s="276"/>
      <c r="C12" s="276"/>
      <c r="D12" s="276"/>
      <c r="E12" s="129">
        <f>E11*0.9</f>
        <v>0</v>
      </c>
      <c r="F12" s="164" t="s">
        <v>144</v>
      </c>
      <c r="H12" s="260"/>
      <c r="I12" s="260"/>
    </row>
    <row r="13" spans="1:9" s="31" customFormat="1" ht="22.5" customHeight="1">
      <c r="A13" s="299" t="str">
        <f>"Demand Response available more than 2 hours per day [115% of Spreadsheet Tab DR-a ] (MW): "&amp;'DR-a_2hr-Plus'!D1&amp;""</f>
        <v>Demand Response available more than 2 hours per day [115% of Spreadsheet Tab DR-a ] (MW): </v>
      </c>
      <c r="B13" s="300"/>
      <c r="C13" s="300"/>
      <c r="D13" s="301"/>
      <c r="E13" s="129">
        <f>1.15*'DR-a_2hr-Plus'!D4</f>
        <v>0</v>
      </c>
      <c r="F13" s="49" t="s">
        <v>74</v>
      </c>
      <c r="H13" s="260"/>
      <c r="I13" s="260"/>
    </row>
    <row r="14" spans="1:9" s="31" customFormat="1" ht="27.75" customHeight="1">
      <c r="A14" s="302" t="str">
        <f>"Demand Response available no more than 2 hours per day [115% of Spreadsheet Tab DR-b ] (MW): "&amp;'DR-a_2hr-Plus'!D1&amp;""</f>
        <v>Demand Response available no more than 2 hours per day [115% of Spreadsheet Tab DR-b ] (MW): </v>
      </c>
      <c r="B14" s="303"/>
      <c r="C14" s="303"/>
      <c r="D14" s="303"/>
      <c r="E14" s="129">
        <f>1.15*'DR-b_2hr-max'!D4</f>
        <v>0</v>
      </c>
      <c r="F14" s="49" t="s">
        <v>75</v>
      </c>
      <c r="H14" s="260"/>
      <c r="I14" s="260"/>
    </row>
    <row r="15" spans="1:9" s="31" customFormat="1" ht="18" customHeight="1">
      <c r="A15" s="275" t="s">
        <v>132</v>
      </c>
      <c r="B15" s="276"/>
      <c r="C15" s="276"/>
      <c r="D15" s="276"/>
      <c r="E15" s="165">
        <f>ROUND(E12-E13-E14,0)</f>
        <v>0</v>
      </c>
      <c r="F15" s="164" t="s">
        <v>191</v>
      </c>
      <c r="H15" s="260"/>
      <c r="I15" s="260"/>
    </row>
    <row r="16" spans="1:256" s="122" customFormat="1" ht="21" customHeight="1" thickBot="1">
      <c r="A16" s="123"/>
      <c r="B16" s="124"/>
      <c r="C16" s="124"/>
      <c r="D16" s="124"/>
      <c r="E16" s="123"/>
      <c r="F16" s="124"/>
      <c r="G16" s="124"/>
      <c r="H16" s="120"/>
      <c r="I16" s="121"/>
      <c r="J16" s="120"/>
      <c r="K16" s="120"/>
      <c r="L16" s="120"/>
      <c r="M16" s="121"/>
      <c r="N16" s="120"/>
      <c r="O16" s="120"/>
      <c r="P16" s="120"/>
      <c r="Q16" s="121"/>
      <c r="R16" s="120"/>
      <c r="S16" s="120"/>
      <c r="T16" s="120"/>
      <c r="U16" s="121"/>
      <c r="V16" s="120"/>
      <c r="W16" s="120"/>
      <c r="X16" s="120"/>
      <c r="Y16" s="121"/>
      <c r="Z16" s="120"/>
      <c r="AA16" s="120"/>
      <c r="AB16" s="120"/>
      <c r="AC16" s="121"/>
      <c r="AD16" s="120"/>
      <c r="AE16" s="120"/>
      <c r="AF16" s="120"/>
      <c r="AG16" s="121"/>
      <c r="AH16" s="120"/>
      <c r="AI16" s="120"/>
      <c r="AJ16" s="120"/>
      <c r="AK16" s="121"/>
      <c r="AL16" s="120"/>
      <c r="AM16" s="120"/>
      <c r="AN16" s="120"/>
      <c r="AO16" s="121"/>
      <c r="AP16" s="120"/>
      <c r="AQ16" s="120"/>
      <c r="AR16" s="120"/>
      <c r="AS16" s="121"/>
      <c r="AT16" s="120"/>
      <c r="AU16" s="120"/>
      <c r="AV16" s="120"/>
      <c r="AW16" s="121"/>
      <c r="AX16" s="120"/>
      <c r="AY16" s="120"/>
      <c r="AZ16" s="120"/>
      <c r="BA16" s="121"/>
      <c r="BB16" s="120"/>
      <c r="BC16" s="120"/>
      <c r="BD16" s="120"/>
      <c r="BE16" s="121"/>
      <c r="BF16" s="120"/>
      <c r="BG16" s="120"/>
      <c r="BH16" s="120"/>
      <c r="BI16" s="121"/>
      <c r="BJ16" s="120"/>
      <c r="BK16" s="120"/>
      <c r="BL16" s="120"/>
      <c r="BM16" s="121"/>
      <c r="BN16" s="120"/>
      <c r="BO16" s="120"/>
      <c r="BP16" s="120"/>
      <c r="BQ16" s="121"/>
      <c r="BR16" s="120"/>
      <c r="BS16" s="120"/>
      <c r="BT16" s="120"/>
      <c r="BU16" s="121"/>
      <c r="BV16" s="120"/>
      <c r="BW16" s="120"/>
      <c r="BX16" s="120"/>
      <c r="BY16" s="121"/>
      <c r="BZ16" s="120"/>
      <c r="CA16" s="120"/>
      <c r="CB16" s="120"/>
      <c r="CC16" s="121"/>
      <c r="CD16" s="120"/>
      <c r="CE16" s="120"/>
      <c r="CF16" s="120"/>
      <c r="CG16" s="121"/>
      <c r="CH16" s="120"/>
      <c r="CI16" s="120"/>
      <c r="CJ16" s="120"/>
      <c r="CK16" s="121"/>
      <c r="CL16" s="120"/>
      <c r="CM16" s="120"/>
      <c r="CN16" s="120"/>
      <c r="CO16" s="121"/>
      <c r="CP16" s="120"/>
      <c r="CQ16" s="120"/>
      <c r="CR16" s="120"/>
      <c r="CS16" s="121"/>
      <c r="CT16" s="120"/>
      <c r="CU16" s="120"/>
      <c r="CV16" s="120"/>
      <c r="CW16" s="121"/>
      <c r="CX16" s="120"/>
      <c r="CY16" s="120"/>
      <c r="CZ16" s="120"/>
      <c r="DA16" s="121"/>
      <c r="DB16" s="120"/>
      <c r="DC16" s="120"/>
      <c r="DD16" s="120"/>
      <c r="DE16" s="121"/>
      <c r="DF16" s="120"/>
      <c r="DG16" s="120"/>
      <c r="DH16" s="120"/>
      <c r="DI16" s="121"/>
      <c r="DJ16" s="120"/>
      <c r="DK16" s="120"/>
      <c r="DL16" s="120"/>
      <c r="DM16" s="121"/>
      <c r="DN16" s="120"/>
      <c r="DO16" s="120"/>
      <c r="DP16" s="120"/>
      <c r="DQ16" s="121"/>
      <c r="DR16" s="120"/>
      <c r="DS16" s="120"/>
      <c r="DT16" s="120"/>
      <c r="DU16" s="121"/>
      <c r="DV16" s="120"/>
      <c r="DW16" s="120"/>
      <c r="DX16" s="120"/>
      <c r="DY16" s="121"/>
      <c r="DZ16" s="120"/>
      <c r="EA16" s="120"/>
      <c r="EB16" s="120"/>
      <c r="EC16" s="121"/>
      <c r="ED16" s="120"/>
      <c r="EE16" s="120"/>
      <c r="EF16" s="120"/>
      <c r="EG16" s="121"/>
      <c r="EH16" s="120"/>
      <c r="EI16" s="120"/>
      <c r="EJ16" s="120"/>
      <c r="EK16" s="121"/>
      <c r="EL16" s="120"/>
      <c r="EM16" s="120"/>
      <c r="EN16" s="120"/>
      <c r="EO16" s="121"/>
      <c r="EP16" s="120"/>
      <c r="EQ16" s="120"/>
      <c r="ER16" s="120"/>
      <c r="ES16" s="121"/>
      <c r="ET16" s="120"/>
      <c r="EU16" s="120"/>
      <c r="EV16" s="120"/>
      <c r="EW16" s="121"/>
      <c r="EX16" s="120"/>
      <c r="EY16" s="120"/>
      <c r="EZ16" s="120"/>
      <c r="FA16" s="121"/>
      <c r="FB16" s="120"/>
      <c r="FC16" s="120"/>
      <c r="FD16" s="120"/>
      <c r="FE16" s="121"/>
      <c r="FF16" s="120"/>
      <c r="FG16" s="120"/>
      <c r="FH16" s="120"/>
      <c r="FI16" s="121"/>
      <c r="FJ16" s="120"/>
      <c r="FK16" s="120"/>
      <c r="FL16" s="120"/>
      <c r="FM16" s="121"/>
      <c r="FN16" s="120"/>
      <c r="FO16" s="120"/>
      <c r="FP16" s="120"/>
      <c r="FQ16" s="121"/>
      <c r="FR16" s="120"/>
      <c r="FS16" s="120"/>
      <c r="FT16" s="120"/>
      <c r="FU16" s="121"/>
      <c r="FV16" s="120"/>
      <c r="FW16" s="120"/>
      <c r="FX16" s="120"/>
      <c r="FY16" s="121"/>
      <c r="FZ16" s="120"/>
      <c r="GA16" s="120"/>
      <c r="GB16" s="120"/>
      <c r="GC16" s="121"/>
      <c r="GD16" s="120"/>
      <c r="GE16" s="120"/>
      <c r="GF16" s="120"/>
      <c r="GG16" s="121"/>
      <c r="GH16" s="120"/>
      <c r="GI16" s="120"/>
      <c r="GJ16" s="120"/>
      <c r="GK16" s="121"/>
      <c r="GL16" s="120"/>
      <c r="GM16" s="120"/>
      <c r="GN16" s="120"/>
      <c r="GO16" s="121"/>
      <c r="GP16" s="120"/>
      <c r="GQ16" s="120"/>
      <c r="GR16" s="120"/>
      <c r="GS16" s="121"/>
      <c r="GT16" s="120"/>
      <c r="GU16" s="120"/>
      <c r="GV16" s="120"/>
      <c r="GW16" s="121"/>
      <c r="GX16" s="120"/>
      <c r="GY16" s="120"/>
      <c r="GZ16" s="120"/>
      <c r="HA16" s="121"/>
      <c r="HB16" s="120"/>
      <c r="HC16" s="120"/>
      <c r="HD16" s="120"/>
      <c r="HE16" s="121"/>
      <c r="HF16" s="120"/>
      <c r="HG16" s="120"/>
      <c r="HH16" s="120"/>
      <c r="HI16" s="121"/>
      <c r="HJ16" s="120"/>
      <c r="HK16" s="120"/>
      <c r="HL16" s="120"/>
      <c r="HM16" s="121"/>
      <c r="HN16" s="120"/>
      <c r="HO16" s="120"/>
      <c r="HP16" s="120"/>
      <c r="HQ16" s="121"/>
      <c r="HR16" s="120"/>
      <c r="HS16" s="120"/>
      <c r="HT16" s="120"/>
      <c r="HU16" s="121"/>
      <c r="HV16" s="120"/>
      <c r="HW16" s="120"/>
      <c r="HX16" s="120"/>
      <c r="HY16" s="121"/>
      <c r="HZ16" s="120"/>
      <c r="IA16" s="120"/>
      <c r="IB16" s="120"/>
      <c r="IC16" s="121"/>
      <c r="ID16" s="120"/>
      <c r="IE16" s="120"/>
      <c r="IF16" s="120"/>
      <c r="IG16" s="121"/>
      <c r="IH16" s="120"/>
      <c r="II16" s="120"/>
      <c r="IJ16" s="120"/>
      <c r="IK16" s="121"/>
      <c r="IL16" s="120"/>
      <c r="IM16" s="120"/>
      <c r="IN16" s="120"/>
      <c r="IO16" s="121"/>
      <c r="IP16" s="120"/>
      <c r="IQ16" s="120"/>
      <c r="IR16" s="120"/>
      <c r="IS16" s="121"/>
      <c r="IT16" s="120"/>
      <c r="IU16" s="120"/>
      <c r="IV16" s="120"/>
    </row>
    <row r="17" spans="1:7" ht="40.5" customHeight="1" thickBot="1">
      <c r="A17" s="296" t="s">
        <v>54</v>
      </c>
      <c r="B17" s="297"/>
      <c r="C17" s="297"/>
      <c r="D17" s="297"/>
      <c r="E17" s="297"/>
      <c r="F17" s="297"/>
      <c r="G17" s="298"/>
    </row>
    <row r="18" spans="1:7" ht="63.75">
      <c r="A18" s="78" t="s">
        <v>93</v>
      </c>
      <c r="B18" s="38" t="s">
        <v>273</v>
      </c>
      <c r="C18" s="38" t="s">
        <v>33</v>
      </c>
      <c r="D18" s="38" t="s">
        <v>34</v>
      </c>
      <c r="E18" s="38" t="s">
        <v>35</v>
      </c>
      <c r="F18" s="38" t="s">
        <v>36</v>
      </c>
      <c r="G18" s="38" t="s">
        <v>280</v>
      </c>
    </row>
    <row r="19" spans="1:7" s="43" customFormat="1" ht="18" customHeight="1">
      <c r="A19" s="54" t="s">
        <v>46</v>
      </c>
      <c r="B19" s="54" t="s">
        <v>47</v>
      </c>
      <c r="C19" s="54" t="s">
        <v>48</v>
      </c>
      <c r="D19" s="54" t="s">
        <v>49</v>
      </c>
      <c r="E19" s="54" t="s">
        <v>50</v>
      </c>
      <c r="F19" s="54" t="s">
        <v>51</v>
      </c>
      <c r="G19" s="54" t="s">
        <v>52</v>
      </c>
    </row>
    <row r="20" spans="1:7" s="43" customFormat="1" ht="27.75" customHeight="1">
      <c r="A20" s="77" t="str">
        <f>"I. Physical Resources in ISO Control Area "&amp;I_Phys_Res!F1&amp;""</f>
        <v>I. Physical Resources in ISO Control Area </v>
      </c>
      <c r="B20" s="130">
        <f>I_Phys_Res!D4</f>
        <v>0</v>
      </c>
      <c r="C20" s="130">
        <f>I_Phys_Res!K4</f>
        <v>0</v>
      </c>
      <c r="D20" s="130">
        <f>I_Phys_Res!L4</f>
        <v>0</v>
      </c>
      <c r="E20" s="130">
        <f>I_Phys_Res!M4</f>
        <v>0</v>
      </c>
      <c r="F20" s="130">
        <f>I_Phys_Res!N4</f>
        <v>0</v>
      </c>
      <c r="G20" s="51" t="e">
        <f aca="true" t="shared" si="0" ref="G20:G27">B20/$B$28</f>
        <v>#DIV/0!</v>
      </c>
    </row>
    <row r="21" spans="1:7" s="168" customFormat="1" ht="27" customHeight="1">
      <c r="A21" s="77" t="str">
        <f>"II. DWR Contracts  "&amp;II_DWR_Contracts!D1&amp;""</f>
        <v>II. DWR Contracts  </v>
      </c>
      <c r="B21" s="166">
        <f>II_DWR_Contracts!D4</f>
        <v>0</v>
      </c>
      <c r="C21" s="166">
        <f>II_DWR_Contracts!L4</f>
        <v>0</v>
      </c>
      <c r="D21" s="166">
        <f>II_DWR_Contracts!M4</f>
        <v>0</v>
      </c>
      <c r="E21" s="166">
        <f>II_DWR_Contracts!N4</f>
        <v>0</v>
      </c>
      <c r="F21" s="166">
        <f>II_DWR_Contracts!O4</f>
        <v>0</v>
      </c>
      <c r="G21" s="167" t="e">
        <f t="shared" si="0"/>
        <v>#DIV/0!</v>
      </c>
    </row>
    <row r="22" spans="1:7" s="43" customFormat="1" ht="27.75" customHeight="1">
      <c r="A22" s="77" t="str">
        <f>"III. Unit Specific Resources from Outside the ISO Control Area "&amp;III_Unit_Import!G1&amp;""</f>
        <v>III. Unit Specific Resources from Outside the ISO Control Area </v>
      </c>
      <c r="B22" s="130">
        <f>III_Unit_Import!D4</f>
        <v>0</v>
      </c>
      <c r="C22" s="130">
        <f>III_Unit_Import!L4</f>
        <v>0</v>
      </c>
      <c r="D22" s="130">
        <f>III_Unit_Import!M4</f>
        <v>0</v>
      </c>
      <c r="E22" s="130">
        <f>III_Unit_Import!N4</f>
        <v>0</v>
      </c>
      <c r="F22" s="130">
        <f>III_Unit_Import!O4</f>
        <v>0</v>
      </c>
      <c r="G22" s="51" t="e">
        <f t="shared" si="0"/>
        <v>#DIV/0!</v>
      </c>
    </row>
    <row r="23" spans="1:7" s="43" customFormat="1" ht="27.75" customHeight="1">
      <c r="A23" s="77" t="str">
        <f>"IV. Non-Unit Specific Resources from Outside the ISO Control Area "&amp;IV_NonUnit_Import!G1&amp;""</f>
        <v>IV. Non-Unit Specific Resources from Outside the ISO Control Area </v>
      </c>
      <c r="B23" s="130">
        <f>IV_NonUnit_Import!D4</f>
        <v>0</v>
      </c>
      <c r="C23" s="130">
        <f>IV_NonUnit_Import!J4</f>
        <v>0</v>
      </c>
      <c r="D23" s="130">
        <f>IV_NonUnit_Import!K4</f>
        <v>0</v>
      </c>
      <c r="E23" s="130">
        <f>IV_NonUnit_Import!L4</f>
        <v>0</v>
      </c>
      <c r="F23" s="130">
        <f>IV_NonUnit_Import!M4</f>
        <v>0</v>
      </c>
      <c r="G23" s="51" t="e">
        <f t="shared" si="0"/>
        <v>#DIV/0!</v>
      </c>
    </row>
    <row r="24" spans="1:7" s="43" customFormat="1" ht="43.5" customHeight="1">
      <c r="A24" s="77" t="str">
        <f>"V. Liquidated Damages Contracts that do not specify a Physical Source or Tie Point for the Energy "&amp;V_LD_Contracts!D1&amp;""</f>
        <v>V. Liquidated Damages Contracts that do not specify a Physical Source or Tie Point for the Energy </v>
      </c>
      <c r="B24" s="131">
        <f>V_LD_Contracts!D4</f>
        <v>0</v>
      </c>
      <c r="C24" s="132">
        <f>V_LD_Contracts!I4</f>
        <v>0</v>
      </c>
      <c r="D24" s="132">
        <f>V_LD_Contracts!J4</f>
        <v>0</v>
      </c>
      <c r="E24" s="132">
        <f>V_LD_Contracts!K4</f>
        <v>0</v>
      </c>
      <c r="F24" s="132">
        <f>V_LD_Contracts!L4</f>
        <v>0</v>
      </c>
      <c r="G24" s="106" t="e">
        <f t="shared" si="0"/>
        <v>#DIV/0!</v>
      </c>
    </row>
    <row r="25" spans="1:7" s="168" customFormat="1" ht="27.75" customHeight="1">
      <c r="A25" s="77" t="str">
        <f>"VI. Portfolio Resources "&amp;VI_Portfolio_RA!F1&amp;""</f>
        <v>VI. Portfolio Resources </v>
      </c>
      <c r="B25" s="166">
        <f>VI_Portfolio_RA!D4</f>
        <v>0</v>
      </c>
      <c r="C25" s="166">
        <f>VI_Portfolio_RA!I4</f>
        <v>0</v>
      </c>
      <c r="D25" s="166">
        <f>VI_Portfolio_RA!J4</f>
        <v>0</v>
      </c>
      <c r="E25" s="166">
        <f>VI_Portfolio_RA!K4</f>
        <v>0</v>
      </c>
      <c r="F25" s="166">
        <f>VI_Portfolio_RA!L4</f>
        <v>0</v>
      </c>
      <c r="G25" s="167" t="e">
        <f t="shared" si="0"/>
        <v>#DIV/0!</v>
      </c>
    </row>
    <row r="26" spans="1:7" s="168" customFormat="1" ht="27.75" customHeight="1">
      <c r="A26" s="77" t="str">
        <f>"VII. Resources Under Construction "&amp;VII_Construc!F1&amp;""</f>
        <v>VII. Resources Under Construction </v>
      </c>
      <c r="B26" s="166">
        <f>VII_Construc!D4</f>
        <v>0</v>
      </c>
      <c r="C26" s="166">
        <f>VII_Construc!J4</f>
        <v>0</v>
      </c>
      <c r="D26" s="166">
        <f>VII_Construc!K4</f>
        <v>0</v>
      </c>
      <c r="E26" s="166">
        <f>VII_Construc!L4</f>
        <v>0</v>
      </c>
      <c r="F26" s="166">
        <f>VII_Construc!M4</f>
        <v>0</v>
      </c>
      <c r="G26" s="167" t="e">
        <f t="shared" si="0"/>
        <v>#DIV/0!</v>
      </c>
    </row>
    <row r="27" spans="1:7" s="168" customFormat="1" ht="27.75" customHeight="1">
      <c r="A27" s="169" t="s">
        <v>160</v>
      </c>
      <c r="B27" s="211">
        <v>0</v>
      </c>
      <c r="C27" s="170"/>
      <c r="D27" s="170"/>
      <c r="E27" s="170"/>
      <c r="F27" s="166">
        <f>B27</f>
        <v>0</v>
      </c>
      <c r="G27" s="167" t="e">
        <f t="shared" si="0"/>
        <v>#DIV/0!</v>
      </c>
    </row>
    <row r="28" spans="1:7" s="53" customFormat="1" ht="18" customHeight="1">
      <c r="A28" s="37" t="s">
        <v>281</v>
      </c>
      <c r="B28" s="133">
        <f>SUM(B20:B27)</f>
        <v>0</v>
      </c>
      <c r="C28" s="133">
        <f>SUM(C20:C27)</f>
        <v>0</v>
      </c>
      <c r="D28" s="133">
        <f>SUM(D20:D27)</f>
        <v>0</v>
      </c>
      <c r="E28" s="133">
        <f>SUM(E20:E27)</f>
        <v>0</v>
      </c>
      <c r="F28" s="133">
        <f>SUM(F20:F27)</f>
        <v>0</v>
      </c>
      <c r="G28" s="52"/>
    </row>
    <row r="29" spans="1:7" ht="21.75" customHeight="1" thickBot="1">
      <c r="A29" s="32" t="s">
        <v>157</v>
      </c>
      <c r="B29" s="33"/>
      <c r="C29" s="33"/>
      <c r="D29" s="33"/>
      <c r="E29" s="33"/>
      <c r="F29" s="33"/>
      <c r="G29" s="33"/>
    </row>
    <row r="30" spans="1:7" ht="54" customHeight="1" thickBot="1">
      <c r="A30" s="292" t="s">
        <v>246</v>
      </c>
      <c r="B30" s="293"/>
      <c r="C30" s="293"/>
      <c r="D30" s="293"/>
      <c r="E30" s="293"/>
      <c r="F30" s="294"/>
      <c r="G30" s="185"/>
    </row>
    <row r="31" spans="1:8" s="40" customFormat="1" ht="108" customHeight="1" thickBot="1">
      <c r="A31" s="39" t="s">
        <v>53</v>
      </c>
      <c r="B31" s="38" t="s">
        <v>71</v>
      </c>
      <c r="C31" s="38" t="str">
        <f>"Maximum Cumulative Countable Capacity Levels (MW)
(J) = (I) x RAR = "&amp;TEXT(E15,"#,##0")&amp;" "&amp;' Summary'!G36</f>
        <v>Maximum Cumulative Countable Capacity Levels (MW)
(J) = (I) x RAR = 0 MW</v>
      </c>
      <c r="D31" s="66" t="s">
        <v>247</v>
      </c>
      <c r="E31" s="70" t="s">
        <v>87</v>
      </c>
      <c r="F31" s="68" t="s">
        <v>86</v>
      </c>
      <c r="G31" s="222" t="s">
        <v>228</v>
      </c>
      <c r="H31" s="41"/>
    </row>
    <row r="32" spans="1:8" s="40" customFormat="1" ht="18" customHeight="1" thickBot="1">
      <c r="A32" s="54" t="s">
        <v>55</v>
      </c>
      <c r="B32" s="54" t="s">
        <v>56</v>
      </c>
      <c r="C32" s="54" t="s">
        <v>57</v>
      </c>
      <c r="D32" s="67" t="s">
        <v>58</v>
      </c>
      <c r="E32" s="73" t="s">
        <v>59</v>
      </c>
      <c r="F32" s="69" t="s">
        <v>60</v>
      </c>
      <c r="G32" s="223" t="s">
        <v>194</v>
      </c>
      <c r="H32" s="41"/>
    </row>
    <row r="33" spans="1:8" s="57" customFormat="1" ht="18" customHeight="1" thickBot="1">
      <c r="A33" s="55" t="s">
        <v>29</v>
      </c>
      <c r="B33" s="56">
        <v>0.13285948784330628</v>
      </c>
      <c r="C33" s="134">
        <f>B33*($E$11)</f>
        <v>0</v>
      </c>
      <c r="D33" s="135">
        <f>C28</f>
        <v>0</v>
      </c>
      <c r="E33" s="136">
        <f>IF(D33&lt;=C33,D33,C33)</f>
        <v>0</v>
      </c>
      <c r="F33" s="140" t="e">
        <f>E33/($E$11)</f>
        <v>#DIV/0!</v>
      </c>
      <c r="G33" s="224" t="s">
        <v>193</v>
      </c>
      <c r="H33" s="58"/>
    </row>
    <row r="34" spans="1:8" s="57" customFormat="1" ht="18" customHeight="1" thickBot="1">
      <c r="A34" s="55" t="s">
        <v>30</v>
      </c>
      <c r="B34" s="56">
        <v>0.18576650418772903</v>
      </c>
      <c r="C34" s="134">
        <f>B34*($E$11)</f>
        <v>0</v>
      </c>
      <c r="D34" s="137">
        <f>E33+D28</f>
        <v>0</v>
      </c>
      <c r="E34" s="136">
        <f>IF(D34&lt;=C34,D34,C34)</f>
        <v>0</v>
      </c>
      <c r="F34" s="140" t="e">
        <f>E34/($E$11)</f>
        <v>#DIV/0!</v>
      </c>
      <c r="G34" s="224" t="s">
        <v>227</v>
      </c>
      <c r="H34" s="58"/>
    </row>
    <row r="35" spans="1:8" s="57" customFormat="1" ht="18" customHeight="1" thickBot="1">
      <c r="A35" s="55" t="s">
        <v>31</v>
      </c>
      <c r="B35" s="56">
        <v>0.3009938460159819</v>
      </c>
      <c r="C35" s="134">
        <f>B35*($E$11)</f>
        <v>0</v>
      </c>
      <c r="D35" s="137">
        <f>E34+E28</f>
        <v>0</v>
      </c>
      <c r="E35" s="138">
        <f>IF(D35&lt;=C35,D35,C35)</f>
        <v>0</v>
      </c>
      <c r="F35" s="140" t="e">
        <f>E35/($E$11)</f>
        <v>#DIV/0!</v>
      </c>
      <c r="H35" s="58"/>
    </row>
    <row r="36" spans="1:8" s="57" customFormat="1" ht="18" customHeight="1" thickBot="1">
      <c r="A36" s="55" t="s">
        <v>32</v>
      </c>
      <c r="B36" s="59">
        <v>1</v>
      </c>
      <c r="C36" s="139" t="s">
        <v>90</v>
      </c>
      <c r="D36" s="137">
        <f>E35+F28</f>
        <v>0</v>
      </c>
      <c r="E36" s="136">
        <f>E35+F28</f>
        <v>0</v>
      </c>
      <c r="F36" s="140" t="e">
        <f>E36/($E$11)</f>
        <v>#DIV/0!</v>
      </c>
      <c r="G36" s="267" t="s">
        <v>137</v>
      </c>
      <c r="H36" s="58"/>
    </row>
    <row r="37" spans="1:4" ht="16.5" thickBot="1">
      <c r="A37" s="34"/>
      <c r="B37" s="35"/>
      <c r="C37" s="35"/>
      <c r="D37" s="36"/>
    </row>
    <row r="38" spans="1:6" ht="37.5" customHeight="1" thickBot="1">
      <c r="A38" s="292" t="s">
        <v>233</v>
      </c>
      <c r="B38" s="293"/>
      <c r="C38" s="293"/>
      <c r="D38" s="294"/>
      <c r="F38" s="74"/>
    </row>
    <row r="39" spans="1:5" s="43" customFormat="1" ht="93" customHeight="1" thickBot="1">
      <c r="A39" s="39" t="s">
        <v>53</v>
      </c>
      <c r="B39" s="66" t="s">
        <v>138</v>
      </c>
      <c r="C39" s="71" t="s">
        <v>76</v>
      </c>
      <c r="D39" s="68" t="s">
        <v>105</v>
      </c>
      <c r="E39" s="42"/>
    </row>
    <row r="40" spans="1:5" s="43" customFormat="1" ht="18" customHeight="1" thickBot="1">
      <c r="A40" s="39" t="s">
        <v>61</v>
      </c>
      <c r="B40" s="66" t="s">
        <v>62</v>
      </c>
      <c r="C40" s="72" t="s">
        <v>63</v>
      </c>
      <c r="D40" s="68" t="s">
        <v>64</v>
      </c>
      <c r="E40" s="42"/>
    </row>
    <row r="41" spans="1:5" s="43" customFormat="1" ht="18" customHeight="1" thickBot="1">
      <c r="A41" s="64" t="s">
        <v>37</v>
      </c>
      <c r="B41" s="141">
        <f>C28</f>
        <v>0</v>
      </c>
      <c r="C41" s="142">
        <f>E33</f>
        <v>0</v>
      </c>
      <c r="D41" s="146" t="e">
        <f>C41/$E$11</f>
        <v>#DIV/0!</v>
      </c>
      <c r="E41" s="42"/>
    </row>
    <row r="42" spans="1:5" s="43" customFormat="1" ht="18" customHeight="1" thickBot="1">
      <c r="A42" s="64" t="s">
        <v>38</v>
      </c>
      <c r="B42" s="143">
        <f>D28</f>
        <v>0</v>
      </c>
      <c r="C42" s="142">
        <f>E34-E33</f>
        <v>0</v>
      </c>
      <c r="D42" s="146" t="e">
        <f>C42/$E$11</f>
        <v>#DIV/0!</v>
      </c>
      <c r="E42" s="42"/>
    </row>
    <row r="43" spans="1:5" s="43" customFormat="1" ht="18" customHeight="1" thickBot="1">
      <c r="A43" s="64" t="s">
        <v>39</v>
      </c>
      <c r="B43" s="143">
        <f>E28</f>
        <v>0</v>
      </c>
      <c r="C43" s="142">
        <f>E35-E34</f>
        <v>0</v>
      </c>
      <c r="D43" s="146" t="e">
        <f>C43/$E$11</f>
        <v>#DIV/0!</v>
      </c>
      <c r="E43" s="42"/>
    </row>
    <row r="44" spans="1:5" s="43" customFormat="1" ht="18" customHeight="1" thickBot="1">
      <c r="A44" s="64" t="s">
        <v>40</v>
      </c>
      <c r="B44" s="143">
        <f>F28</f>
        <v>0</v>
      </c>
      <c r="C44" s="142">
        <f>B44</f>
        <v>0</v>
      </c>
      <c r="D44" s="146" t="e">
        <f>C44/$E$11</f>
        <v>#DIV/0!</v>
      </c>
      <c r="E44" s="42"/>
    </row>
    <row r="45" spans="1:5" s="43" customFormat="1" ht="18" customHeight="1" thickBot="1">
      <c r="A45" s="65" t="s">
        <v>45</v>
      </c>
      <c r="B45" s="144">
        <f>SUM(B41:B44)</f>
        <v>0</v>
      </c>
      <c r="C45" s="145">
        <f>SUM(C41:C44)</f>
        <v>0</v>
      </c>
      <c r="D45" s="147" t="e">
        <f>SUM(D41:D44)</f>
        <v>#DIV/0!</v>
      </c>
      <c r="E45" s="42"/>
    </row>
    <row r="46" spans="1:4" ht="15.75">
      <c r="A46" s="34"/>
      <c r="B46" s="35"/>
      <c r="C46" s="35"/>
      <c r="D46" s="36"/>
    </row>
    <row r="47" spans="1:6" ht="42.75" customHeight="1" thickBot="1">
      <c r="A47" s="269" t="s">
        <v>234</v>
      </c>
      <c r="B47" s="295"/>
      <c r="C47" s="295"/>
      <c r="D47" s="295"/>
      <c r="E47" s="295"/>
      <c r="F47" s="295"/>
    </row>
    <row r="48" spans="1:7" s="40" customFormat="1" ht="104.25" customHeight="1">
      <c r="A48" s="44" t="s">
        <v>53</v>
      </c>
      <c r="B48" s="45" t="s">
        <v>77</v>
      </c>
      <c r="C48" s="46" t="s">
        <v>78</v>
      </c>
      <c r="D48" s="50" t="s">
        <v>82</v>
      </c>
      <c r="E48" s="48" t="s">
        <v>79</v>
      </c>
      <c r="F48" s="80" t="s">
        <v>80</v>
      </c>
      <c r="G48" s="47"/>
    </row>
    <row r="49" spans="1:6" s="40" customFormat="1" ht="18" customHeight="1">
      <c r="A49" s="60" t="s">
        <v>70</v>
      </c>
      <c r="B49" s="54" t="s">
        <v>65</v>
      </c>
      <c r="C49" s="54" t="s">
        <v>66</v>
      </c>
      <c r="D49" s="54" t="s">
        <v>67</v>
      </c>
      <c r="E49" s="54" t="s">
        <v>68</v>
      </c>
      <c r="F49" s="54" t="s">
        <v>69</v>
      </c>
    </row>
    <row r="50" spans="1:7" s="57" customFormat="1" ht="18" customHeight="1">
      <c r="A50" s="55" t="s">
        <v>41</v>
      </c>
      <c r="B50" s="61">
        <v>0.6990061539840181</v>
      </c>
      <c r="C50" s="148">
        <f>B50*$E$15</f>
        <v>0</v>
      </c>
      <c r="D50" s="143">
        <f>C44</f>
        <v>0</v>
      </c>
      <c r="E50" s="149">
        <f>D50-C50</f>
        <v>0</v>
      </c>
      <c r="F50" s="62" t="str">
        <f>IF(D50&gt;=C50,"Compliant","Non-Compliant")</f>
        <v>Compliant</v>
      </c>
      <c r="G50" s="63"/>
    </row>
    <row r="51" spans="1:7" s="57" customFormat="1" ht="18" customHeight="1">
      <c r="A51" s="55" t="s">
        <v>42</v>
      </c>
      <c r="B51" s="61">
        <v>0.814233495812271</v>
      </c>
      <c r="C51" s="148">
        <f>B51*$E$15</f>
        <v>0</v>
      </c>
      <c r="D51" s="143">
        <f>C44+C43</f>
        <v>0</v>
      </c>
      <c r="E51" s="149">
        <f>D51-C51</f>
        <v>0</v>
      </c>
      <c r="F51" s="62" t="str">
        <f>IF(D51&gt;=C51,"Compliant","Non-Compliant")</f>
        <v>Compliant</v>
      </c>
      <c r="G51" s="63"/>
    </row>
    <row r="52" spans="1:7" s="57" customFormat="1" ht="18" customHeight="1">
      <c r="A52" s="55" t="s">
        <v>43</v>
      </c>
      <c r="B52" s="61">
        <v>0.8671405121566937</v>
      </c>
      <c r="C52" s="148">
        <f>B52*$E$15</f>
        <v>0</v>
      </c>
      <c r="D52" s="143">
        <f>C44+C43+C42</f>
        <v>0</v>
      </c>
      <c r="E52" s="149">
        <f>D52-C52</f>
        <v>0</v>
      </c>
      <c r="F52" s="62" t="str">
        <f>IF(D52&gt;=C52,"Compliant","Non-Compliant")</f>
        <v>Compliant</v>
      </c>
      <c r="G52" s="63"/>
    </row>
    <row r="53" spans="1:7" s="57" customFormat="1" ht="18" customHeight="1">
      <c r="A53" s="55" t="s">
        <v>44</v>
      </c>
      <c r="B53" s="61">
        <v>1</v>
      </c>
      <c r="C53" s="148">
        <f>B53*$E$15</f>
        <v>0</v>
      </c>
      <c r="D53" s="143">
        <f>C44+C43+C42+C41</f>
        <v>0</v>
      </c>
      <c r="E53" s="149">
        <f>D53-C53</f>
        <v>0</v>
      </c>
      <c r="F53" s="103" t="str">
        <f>IF(D53&gt;=C53,"Compliant","Non-Compliant")</f>
        <v>Compliant</v>
      </c>
      <c r="G53" s="63"/>
    </row>
    <row r="54" spans="1:7" s="102" customFormat="1" ht="18" customHeight="1" thickBot="1">
      <c r="A54" s="99" t="s">
        <v>123</v>
      </c>
      <c r="B54" s="100">
        <v>0.75</v>
      </c>
      <c r="C54" s="150">
        <f>B54*$E$15</f>
        <v>0</v>
      </c>
      <c r="D54" s="150">
        <f>B28-B24</f>
        <v>0</v>
      </c>
      <c r="E54" s="151">
        <f>D54-C54</f>
        <v>0</v>
      </c>
      <c r="F54" s="104" t="str">
        <f>IF(D54&gt;=C54,"Compliant","Non-Compliant")</f>
        <v>Compliant</v>
      </c>
      <c r="G54" s="101"/>
    </row>
    <row r="55" spans="1:4" ht="15">
      <c r="A55" s="34"/>
      <c r="B55" s="35"/>
      <c r="C55" s="35"/>
      <c r="D55" s="36"/>
    </row>
    <row r="57" spans="1:6" ht="38.25" customHeight="1">
      <c r="A57" s="269" t="s">
        <v>205</v>
      </c>
      <c r="B57" s="270"/>
      <c r="C57" s="270"/>
      <c r="D57" s="270"/>
      <c r="E57" s="270"/>
      <c r="F57" s="204"/>
    </row>
    <row r="58" spans="1:7" ht="64.5" customHeight="1">
      <c r="A58" s="209" t="s">
        <v>195</v>
      </c>
      <c r="B58" s="209" t="s">
        <v>109</v>
      </c>
      <c r="C58" s="209" t="s">
        <v>196</v>
      </c>
      <c r="D58" s="209" t="s">
        <v>197</v>
      </c>
      <c r="E58" s="209" t="s">
        <v>221</v>
      </c>
      <c r="F58"/>
      <c r="G58" s="31"/>
    </row>
    <row r="59" spans="1:6" ht="15">
      <c r="A59" s="200" t="s">
        <v>193</v>
      </c>
      <c r="B59" s="205">
        <f>(E10-'DR-a_2hr-Plus'!K4-'DR-b_2hr-max'!K4)*(1.035)</f>
        <v>0</v>
      </c>
      <c r="C59" s="205">
        <f>I_Phys_Res!O4+II_DWR_Contracts!P4+III_Unit_Import!P4+IV_NonUnit_Import!N4+V_LD_Contracts!M4+VI_Portfolio_RA!R4+VII_Construc!N4</f>
        <v>0</v>
      </c>
      <c r="D59" s="173">
        <f>C59-B59</f>
        <v>0</v>
      </c>
      <c r="E59" s="173">
        <f>IF(D59&gt;=0,0,ABS(D59))</f>
        <v>0</v>
      </c>
      <c r="F59"/>
    </row>
    <row r="60" spans="1:6" ht="15">
      <c r="A60" s="200" t="s">
        <v>194</v>
      </c>
      <c r="B60" s="205">
        <f>(E8+E9-'DR-a_2hr-Plus'!L4-'DR-b_2hr-max'!L4)*(1.035)</f>
        <v>0</v>
      </c>
      <c r="C60" s="205">
        <f>I_Phys_Res!P4+II_DWR_Contracts!Q4+III_Unit_Import!Q4+IV_NonUnit_Import!O4+V_LD_Contracts!N4+VI_Portfolio_RA!S4+VII_Construc!O4</f>
        <v>0</v>
      </c>
      <c r="D60" s="173">
        <f>C60-B60</f>
        <v>0</v>
      </c>
      <c r="E60" s="173">
        <f>IF(D60&gt;=0,0,ABS(D60))</f>
        <v>0</v>
      </c>
      <c r="F60"/>
    </row>
    <row r="61" spans="1:6" ht="15">
      <c r="A61" s="201"/>
      <c r="B61" s="201"/>
      <c r="C61" s="201"/>
      <c r="D61" s="201"/>
      <c r="E61" s="201"/>
      <c r="F61" s="201"/>
    </row>
    <row r="62" spans="1:6" ht="39" customHeight="1">
      <c r="A62" s="287" t="s">
        <v>223</v>
      </c>
      <c r="B62" s="288"/>
      <c r="C62" s="288"/>
      <c r="D62" s="288"/>
      <c r="E62" s="202"/>
      <c r="F62" s="202"/>
    </row>
    <row r="63" spans="1:6" ht="50.25" customHeight="1">
      <c r="A63" s="209" t="s">
        <v>199</v>
      </c>
      <c r="B63" s="209" t="s">
        <v>198</v>
      </c>
      <c r="C63" s="209" t="s">
        <v>221</v>
      </c>
      <c r="D63" s="209" t="s">
        <v>220</v>
      </c>
      <c r="E63" s="203"/>
      <c r="F63" s="203"/>
    </row>
    <row r="64" spans="1:6" ht="15">
      <c r="A64" s="200" t="s">
        <v>179</v>
      </c>
      <c r="B64" s="212"/>
      <c r="C64" s="173">
        <f>E59</f>
        <v>0</v>
      </c>
      <c r="D64" s="206">
        <f>IF(C64&lt;=B64,0,C64-B64)</f>
        <v>0</v>
      </c>
      <c r="E64" s="201"/>
      <c r="F64" s="201"/>
    </row>
    <row r="65" spans="1:6" ht="15">
      <c r="A65" s="200" t="s">
        <v>180</v>
      </c>
      <c r="B65" s="212"/>
      <c r="C65" s="173">
        <f>E60</f>
        <v>0</v>
      </c>
      <c r="D65" s="206">
        <f>IF(C65&lt;=B65,0,C65-B65)</f>
        <v>0</v>
      </c>
      <c r="E65" s="201"/>
      <c r="F65" s="201"/>
    </row>
    <row r="66" spans="1:6" ht="15">
      <c r="A66" s="105"/>
      <c r="B66" s="105"/>
      <c r="C66" s="105"/>
      <c r="D66" s="105"/>
      <c r="E66" s="105"/>
      <c r="F66" s="105"/>
    </row>
    <row r="67" spans="1:6" ht="15">
      <c r="A67" s="105"/>
      <c r="B67" s="105"/>
      <c r="C67" s="105"/>
      <c r="D67" s="105"/>
      <c r="E67" s="105"/>
      <c r="F67" s="105"/>
    </row>
    <row r="68" spans="1:6" ht="15">
      <c r="A68" s="105"/>
      <c r="B68" s="105"/>
      <c r="C68" s="105"/>
      <c r="D68" s="105"/>
      <c r="E68" s="105"/>
      <c r="F68" s="105"/>
    </row>
    <row r="69" spans="1:6" ht="15">
      <c r="A69" s="105"/>
      <c r="B69" s="105"/>
      <c r="C69" s="105"/>
      <c r="D69" s="105"/>
      <c r="E69" s="105"/>
      <c r="F69" s="105"/>
    </row>
    <row r="70" spans="1:6" s="118" customFormat="1" ht="17.25">
      <c r="A70" s="186"/>
      <c r="B70" s="186"/>
      <c r="C70" s="186"/>
      <c r="D70" s="186"/>
      <c r="E70" s="186"/>
      <c r="F70" s="186"/>
    </row>
    <row r="71" s="118" customFormat="1" ht="17.25"/>
    <row r="102" ht="63.75" customHeight="1"/>
  </sheetData>
  <sheetProtection sheet="1" objects="1" scenarios="1"/>
  <mergeCells count="18">
    <mergeCell ref="A57:E57"/>
    <mergeCell ref="A62:D62"/>
    <mergeCell ref="A3:F3"/>
    <mergeCell ref="A4:F4"/>
    <mergeCell ref="A38:D38"/>
    <mergeCell ref="A47:F47"/>
    <mergeCell ref="A17:G17"/>
    <mergeCell ref="A30:F30"/>
    <mergeCell ref="A13:D13"/>
    <mergeCell ref="A14:D14"/>
    <mergeCell ref="A15:D15"/>
    <mergeCell ref="A6:E6"/>
    <mergeCell ref="A7:D7"/>
    <mergeCell ref="A8:D8"/>
    <mergeCell ref="A12:D12"/>
    <mergeCell ref="A11:D11"/>
    <mergeCell ref="A9:D9"/>
    <mergeCell ref="A10:D10"/>
  </mergeCells>
  <conditionalFormatting sqref="F50:F54 B24">
    <cfRule type="cellIs" priority="1" dxfId="0" operator="equal" stopIfTrue="1">
      <formula>"Compliant"</formula>
    </cfRule>
    <cfRule type="cellIs" priority="2" dxfId="1" operator="equal" stopIfTrue="1">
      <formula>"Non-Compliant"</formula>
    </cfRule>
  </conditionalFormatting>
  <conditionalFormatting sqref="D64:D65">
    <cfRule type="cellIs" priority="3" dxfId="2" operator="lessThanOrEqual" stopIfTrue="1">
      <formula>0</formula>
    </cfRule>
    <cfRule type="cellIs" priority="4" dxfId="3" operator="greaterThan" stopIfTrue="1">
      <formula>0</formula>
    </cfRule>
  </conditionalFormatting>
  <printOptions/>
  <pageMargins left="0.75" right="0.75" top="1" bottom="1" header="0.5" footer="0.5"/>
  <pageSetup fitToWidth="75" horizontalDpi="600" verticalDpi="600" orientation="landscape" scale="67" r:id="rId3"/>
  <headerFooter alignWithMargins="0">
    <oddHeader>&amp;LJuly 16th, 2007, {Filing Month} 2008
&amp;CRESOURCE ADEQUACY COMPLIANCE FILING&amp;R{Name of LSE}, Page &amp;P of &amp;N</oddHeader>
    <oddFooter>&amp;LFile:  &amp;F&amp;RTab:  &amp;A</oddFooter>
  </headerFooter>
  <rowBreaks count="1" manualBreakCount="1">
    <brk id="36" max="6" man="1"/>
  </rowBreaks>
  <colBreaks count="1" manualBreakCount="1">
    <brk id="7" max="65535" man="1"/>
  </colBreaks>
  <legacyDrawing r:id="rId2"/>
</worksheet>
</file>

<file path=xl/worksheets/sheet4.xml><?xml version="1.0" encoding="utf-8"?>
<worksheet xmlns="http://schemas.openxmlformats.org/spreadsheetml/2006/main" xmlns:r="http://schemas.openxmlformats.org/officeDocument/2006/relationships">
  <sheetPr codeName="Sheet3">
    <tabColor indexed="43"/>
  </sheetPr>
  <dimension ref="A1:P36"/>
  <sheetViews>
    <sheetView showGridLines="0" workbookViewId="0" topLeftCell="A1">
      <selection activeCell="B5" sqref="B5"/>
    </sheetView>
  </sheetViews>
  <sheetFormatPr defaultColWidth="9.140625" defaultRowHeight="12.75"/>
  <cols>
    <col min="1" max="1" width="4.140625" style="0" customWidth="1"/>
    <col min="2" max="2" width="8.8515625" style="15" customWidth="1"/>
    <col min="3" max="3" width="11.7109375" style="15" customWidth="1"/>
    <col min="4" max="4" width="10.8515625" style="15" customWidth="1"/>
    <col min="5" max="5" width="9.28125" style="15" customWidth="1"/>
    <col min="6" max="6" width="13.8515625" style="15" customWidth="1"/>
    <col min="7" max="7" width="13.57421875" style="15" customWidth="1"/>
    <col min="8" max="8" width="10.00390625" style="15" customWidth="1"/>
    <col min="9" max="9" width="9.57421875" style="15" customWidth="1"/>
    <col min="10" max="10" width="9.421875" style="15" bestFit="1" customWidth="1"/>
    <col min="11" max="11" width="7.7109375" style="15" customWidth="1"/>
    <col min="12" max="12" width="7.00390625" style="0" customWidth="1"/>
    <col min="13" max="13" width="7.8515625" style="0" customWidth="1"/>
    <col min="14" max="14" width="7.57421875" style="0" customWidth="1"/>
    <col min="15" max="16" width="6.421875" style="0" customWidth="1"/>
  </cols>
  <sheetData>
    <row r="1" spans="1:16" ht="15.75">
      <c r="A1" s="13" t="s">
        <v>81</v>
      </c>
      <c r="O1" s="306" t="s">
        <v>203</v>
      </c>
      <c r="P1" s="306"/>
    </row>
    <row r="2" spans="1:16" s="92" customFormat="1" ht="31.5" customHeight="1">
      <c r="A2" s="13" t="s">
        <v>236</v>
      </c>
      <c r="B2" s="171"/>
      <c r="C2" s="171"/>
      <c r="D2" s="171"/>
      <c r="E2" s="171"/>
      <c r="F2" s="171"/>
      <c r="G2" s="171"/>
      <c r="H2" s="171"/>
      <c r="I2" s="171"/>
      <c r="J2" s="171"/>
      <c r="K2" s="304" t="s">
        <v>118</v>
      </c>
      <c r="L2" s="305"/>
      <c r="M2" s="305"/>
      <c r="N2" s="305"/>
      <c r="O2" s="306"/>
      <c r="P2" s="306"/>
    </row>
    <row r="3" spans="2:16" s="16" customFormat="1" ht="54" customHeight="1" thickBot="1">
      <c r="B3" s="17" t="s">
        <v>25</v>
      </c>
      <c r="C3" s="17" t="s">
        <v>225</v>
      </c>
      <c r="D3" s="119" t="s">
        <v>273</v>
      </c>
      <c r="E3" s="17" t="s">
        <v>192</v>
      </c>
      <c r="F3" s="17" t="s">
        <v>166</v>
      </c>
      <c r="G3" s="17" t="s">
        <v>167</v>
      </c>
      <c r="H3" s="17" t="s">
        <v>164</v>
      </c>
      <c r="I3" s="17" t="s">
        <v>4</v>
      </c>
      <c r="J3" s="17" t="s">
        <v>165</v>
      </c>
      <c r="K3" s="225" t="s">
        <v>119</v>
      </c>
      <c r="L3" s="225" t="s">
        <v>120</v>
      </c>
      <c r="M3" s="225" t="s">
        <v>121</v>
      </c>
      <c r="N3" s="226" t="s">
        <v>122</v>
      </c>
      <c r="O3" s="19" t="s">
        <v>193</v>
      </c>
      <c r="P3" s="19" t="s">
        <v>194</v>
      </c>
    </row>
    <row r="4" spans="1:16" ht="13.5" thickBot="1">
      <c r="A4" s="1" t="s">
        <v>283</v>
      </c>
      <c r="B4" s="14"/>
      <c r="C4" s="26"/>
      <c r="D4" s="153">
        <f>SUM(D5:D942)</f>
        <v>0</v>
      </c>
      <c r="E4" s="28"/>
      <c r="F4" s="27"/>
      <c r="G4" s="28"/>
      <c r="H4" s="28"/>
      <c r="I4" s="28"/>
      <c r="J4" s="14"/>
      <c r="K4" s="152">
        <f>SUM(K5:K923)</f>
        <v>0</v>
      </c>
      <c r="L4" s="152">
        <f>SUM(L5:L923)</f>
        <v>0</v>
      </c>
      <c r="M4" s="152">
        <f>SUM(M5:M923)</f>
        <v>0</v>
      </c>
      <c r="N4" s="196">
        <f>SUM(N5:N923)</f>
        <v>0</v>
      </c>
      <c r="O4" s="199">
        <f>SUMIF($E$5:E$1000,"np26",$D$5:$D$1000)</f>
        <v>0</v>
      </c>
      <c r="P4" s="199">
        <f>SUMIF($E$5:E$1000,"sp26",$D$5:$D$1000)</f>
        <v>0</v>
      </c>
    </row>
    <row r="5" spans="2:15" ht="15.75">
      <c r="B5" s="213"/>
      <c r="C5" s="214"/>
      <c r="D5" s="227">
        <f aca="true" t="shared" si="0" ref="D5:D26">SUM(K5:N5)</f>
        <v>0</v>
      </c>
      <c r="E5" s="216"/>
      <c r="F5" s="217"/>
      <c r="G5" s="217"/>
      <c r="H5" s="216"/>
      <c r="I5" s="216"/>
      <c r="J5" s="216"/>
      <c r="K5" s="218"/>
      <c r="L5" s="218"/>
      <c r="M5" s="218"/>
      <c r="N5" s="218"/>
      <c r="O5" s="221">
        <f>IF(SUM(K5:N5)&gt;D5,"Problem with this resource","")</f>
      </c>
    </row>
    <row r="6" spans="2:15" ht="15.75">
      <c r="B6" s="213"/>
      <c r="C6" s="214"/>
      <c r="D6" s="227">
        <f t="shared" si="0"/>
        <v>0</v>
      </c>
      <c r="E6" s="216"/>
      <c r="F6" s="217"/>
      <c r="G6" s="217"/>
      <c r="H6" s="216"/>
      <c r="I6" s="216"/>
      <c r="J6" s="219"/>
      <c r="K6" s="218"/>
      <c r="L6" s="218"/>
      <c r="M6" s="218"/>
      <c r="N6" s="218"/>
      <c r="O6" s="221">
        <f aca="true" t="shared" si="1" ref="O6:O36">IF(SUM(K6:N6)&gt;D6,"Problem with this resource","")</f>
      </c>
    </row>
    <row r="7" spans="2:15" ht="15.75">
      <c r="B7" s="213"/>
      <c r="C7" s="214"/>
      <c r="D7" s="227">
        <f t="shared" si="0"/>
        <v>0</v>
      </c>
      <c r="E7" s="216"/>
      <c r="F7" s="217"/>
      <c r="G7" s="217"/>
      <c r="H7" s="216"/>
      <c r="I7" s="216"/>
      <c r="J7" s="219"/>
      <c r="K7" s="218"/>
      <c r="L7" s="218"/>
      <c r="M7" s="218"/>
      <c r="N7" s="218"/>
      <c r="O7" s="221">
        <f t="shared" si="1"/>
      </c>
    </row>
    <row r="8" spans="2:15" ht="15.75">
      <c r="B8" s="216"/>
      <c r="C8" s="214"/>
      <c r="D8" s="227">
        <f t="shared" si="0"/>
        <v>0</v>
      </c>
      <c r="E8" s="216"/>
      <c r="F8" s="217"/>
      <c r="G8" s="217"/>
      <c r="H8" s="216"/>
      <c r="I8" s="216"/>
      <c r="J8" s="219"/>
      <c r="K8" s="218"/>
      <c r="L8" s="218"/>
      <c r="M8" s="218"/>
      <c r="N8" s="218"/>
      <c r="O8" s="221">
        <f t="shared" si="1"/>
      </c>
    </row>
    <row r="9" spans="2:15" ht="12.75" customHeight="1">
      <c r="B9" s="216"/>
      <c r="C9" s="214"/>
      <c r="D9" s="227">
        <f t="shared" si="0"/>
        <v>0</v>
      </c>
      <c r="E9" s="216"/>
      <c r="F9" s="217"/>
      <c r="G9" s="217"/>
      <c r="H9" s="216"/>
      <c r="I9" s="216"/>
      <c r="J9" s="219"/>
      <c r="K9" s="218"/>
      <c r="L9" s="218"/>
      <c r="M9" s="218"/>
      <c r="N9" s="218"/>
      <c r="O9" s="221">
        <f t="shared" si="1"/>
      </c>
    </row>
    <row r="10" spans="2:15" ht="15.75">
      <c r="B10" s="216"/>
      <c r="C10" s="216"/>
      <c r="D10" s="227">
        <f t="shared" si="0"/>
        <v>0</v>
      </c>
      <c r="E10" s="216"/>
      <c r="F10" s="216"/>
      <c r="G10" s="216"/>
      <c r="H10" s="216"/>
      <c r="I10" s="216"/>
      <c r="J10" s="216"/>
      <c r="K10" s="218"/>
      <c r="L10" s="218"/>
      <c r="M10" s="218"/>
      <c r="N10" s="218"/>
      <c r="O10" s="221">
        <f t="shared" si="1"/>
      </c>
    </row>
    <row r="11" spans="2:15" ht="15.75">
      <c r="B11" s="216"/>
      <c r="C11" s="216"/>
      <c r="D11" s="227">
        <f t="shared" si="0"/>
        <v>0</v>
      </c>
      <c r="E11" s="216"/>
      <c r="F11" s="216"/>
      <c r="G11" s="216"/>
      <c r="H11" s="216"/>
      <c r="I11" s="216"/>
      <c r="J11" s="216"/>
      <c r="K11" s="218"/>
      <c r="L11" s="218"/>
      <c r="M11" s="218"/>
      <c r="N11" s="218"/>
      <c r="O11" s="221">
        <f t="shared" si="1"/>
      </c>
    </row>
    <row r="12" spans="2:15" ht="15.75">
      <c r="B12" s="216"/>
      <c r="C12" s="216"/>
      <c r="D12" s="227">
        <f t="shared" si="0"/>
        <v>0</v>
      </c>
      <c r="E12" s="216"/>
      <c r="F12" s="216"/>
      <c r="G12" s="216"/>
      <c r="H12" s="216"/>
      <c r="I12" s="216"/>
      <c r="J12" s="216"/>
      <c r="K12" s="218"/>
      <c r="L12" s="218"/>
      <c r="M12" s="218"/>
      <c r="N12" s="218"/>
      <c r="O12" s="221">
        <f t="shared" si="1"/>
      </c>
    </row>
    <row r="13" spans="2:15" ht="15.75">
      <c r="B13" s="216"/>
      <c r="C13" s="216"/>
      <c r="D13" s="227">
        <f t="shared" si="0"/>
        <v>0</v>
      </c>
      <c r="E13" s="216"/>
      <c r="F13" s="216"/>
      <c r="G13" s="216"/>
      <c r="H13" s="216"/>
      <c r="I13" s="216"/>
      <c r="J13" s="216"/>
      <c r="K13" s="218"/>
      <c r="L13" s="218"/>
      <c r="M13" s="218"/>
      <c r="N13" s="218"/>
      <c r="O13" s="221">
        <f t="shared" si="1"/>
      </c>
    </row>
    <row r="14" spans="2:15" ht="15.75">
      <c r="B14" s="216"/>
      <c r="C14" s="216"/>
      <c r="D14" s="227">
        <f t="shared" si="0"/>
        <v>0</v>
      </c>
      <c r="E14" s="216"/>
      <c r="F14" s="216"/>
      <c r="G14" s="216"/>
      <c r="H14" s="216"/>
      <c r="I14" s="216"/>
      <c r="J14" s="216"/>
      <c r="K14" s="218"/>
      <c r="L14" s="218"/>
      <c r="M14" s="218"/>
      <c r="N14" s="218"/>
      <c r="O14" s="221">
        <f t="shared" si="1"/>
      </c>
    </row>
    <row r="15" spans="2:15" ht="15.75">
      <c r="B15" s="216"/>
      <c r="C15" s="216"/>
      <c r="D15" s="227">
        <f t="shared" si="0"/>
        <v>0</v>
      </c>
      <c r="E15" s="216"/>
      <c r="F15" s="216"/>
      <c r="G15" s="216"/>
      <c r="H15" s="216"/>
      <c r="I15" s="216"/>
      <c r="J15" s="216"/>
      <c r="K15" s="218"/>
      <c r="L15" s="218"/>
      <c r="M15" s="218"/>
      <c r="N15" s="218"/>
      <c r="O15" s="221">
        <f t="shared" si="1"/>
      </c>
    </row>
    <row r="16" spans="2:15" ht="15">
      <c r="B16" s="216"/>
      <c r="C16" s="216"/>
      <c r="D16" s="227">
        <f t="shared" si="0"/>
        <v>0</v>
      </c>
      <c r="E16" s="216"/>
      <c r="F16" s="216"/>
      <c r="G16" s="216"/>
      <c r="H16" s="216"/>
      <c r="I16" s="216"/>
      <c r="J16" s="216"/>
      <c r="K16" s="218"/>
      <c r="L16" s="218"/>
      <c r="M16" s="218"/>
      <c r="N16" s="218"/>
      <c r="O16" s="221">
        <f t="shared" si="1"/>
      </c>
    </row>
    <row r="17" spans="2:15" ht="15">
      <c r="B17" s="216"/>
      <c r="C17" s="216"/>
      <c r="D17" s="227">
        <f t="shared" si="0"/>
        <v>0</v>
      </c>
      <c r="E17" s="216"/>
      <c r="F17" s="216"/>
      <c r="G17" s="216"/>
      <c r="H17" s="216"/>
      <c r="I17" s="216"/>
      <c r="J17" s="216"/>
      <c r="K17" s="218"/>
      <c r="L17" s="218"/>
      <c r="M17" s="218"/>
      <c r="N17" s="218"/>
      <c r="O17" s="221">
        <f t="shared" si="1"/>
      </c>
    </row>
    <row r="18" spans="2:15" ht="15">
      <c r="B18" s="216"/>
      <c r="C18" s="216"/>
      <c r="D18" s="227">
        <f t="shared" si="0"/>
        <v>0</v>
      </c>
      <c r="E18" s="216"/>
      <c r="F18" s="216"/>
      <c r="G18" s="216"/>
      <c r="H18" s="216"/>
      <c r="I18" s="216"/>
      <c r="J18" s="216"/>
      <c r="K18" s="218"/>
      <c r="L18" s="218"/>
      <c r="M18" s="218"/>
      <c r="N18" s="218"/>
      <c r="O18" s="221">
        <f t="shared" si="1"/>
      </c>
    </row>
    <row r="19" spans="2:15" ht="15">
      <c r="B19" s="216"/>
      <c r="C19" s="216"/>
      <c r="D19" s="227">
        <f t="shared" si="0"/>
        <v>0</v>
      </c>
      <c r="E19" s="216"/>
      <c r="F19" s="216"/>
      <c r="G19" s="216"/>
      <c r="H19" s="216"/>
      <c r="I19" s="216"/>
      <c r="J19" s="216"/>
      <c r="K19" s="218"/>
      <c r="L19" s="218"/>
      <c r="M19" s="218"/>
      <c r="N19" s="218"/>
      <c r="O19" s="221">
        <f t="shared" si="1"/>
      </c>
    </row>
    <row r="20" spans="2:15" ht="15">
      <c r="B20" s="216"/>
      <c r="C20" s="216"/>
      <c r="D20" s="227">
        <f t="shared" si="0"/>
        <v>0</v>
      </c>
      <c r="E20" s="216"/>
      <c r="F20" s="216"/>
      <c r="G20" s="216"/>
      <c r="H20" s="216"/>
      <c r="I20" s="216"/>
      <c r="J20" s="216"/>
      <c r="K20" s="218"/>
      <c r="L20" s="218"/>
      <c r="M20" s="218"/>
      <c r="N20" s="218"/>
      <c r="O20" s="221">
        <f t="shared" si="1"/>
      </c>
    </row>
    <row r="21" spans="2:15" ht="15">
      <c r="B21" s="216"/>
      <c r="C21" s="216"/>
      <c r="D21" s="227">
        <f t="shared" si="0"/>
        <v>0</v>
      </c>
      <c r="E21" s="216"/>
      <c r="F21" s="216"/>
      <c r="G21" s="216"/>
      <c r="H21" s="216"/>
      <c r="I21" s="216"/>
      <c r="J21" s="216"/>
      <c r="K21" s="218"/>
      <c r="L21" s="218"/>
      <c r="M21" s="218"/>
      <c r="N21" s="218"/>
      <c r="O21" s="221">
        <f t="shared" si="1"/>
      </c>
    </row>
    <row r="22" spans="2:15" ht="15">
      <c r="B22" s="216"/>
      <c r="C22" s="216"/>
      <c r="D22" s="227">
        <f t="shared" si="0"/>
        <v>0</v>
      </c>
      <c r="E22" s="216"/>
      <c r="F22" s="216"/>
      <c r="G22" s="216"/>
      <c r="H22" s="216"/>
      <c r="I22" s="216"/>
      <c r="J22" s="216"/>
      <c r="K22" s="218"/>
      <c r="L22" s="218"/>
      <c r="M22" s="218"/>
      <c r="N22" s="218"/>
      <c r="O22" s="221">
        <f t="shared" si="1"/>
      </c>
    </row>
    <row r="23" spans="2:15" ht="15">
      <c r="B23" s="216"/>
      <c r="C23" s="216"/>
      <c r="D23" s="227">
        <f t="shared" si="0"/>
        <v>0</v>
      </c>
      <c r="E23" s="216"/>
      <c r="F23" s="216"/>
      <c r="G23" s="216"/>
      <c r="H23" s="216"/>
      <c r="I23" s="216"/>
      <c r="J23" s="216"/>
      <c r="K23" s="218"/>
      <c r="L23" s="218"/>
      <c r="M23" s="218"/>
      <c r="N23" s="218"/>
      <c r="O23" s="221">
        <f t="shared" si="1"/>
      </c>
    </row>
    <row r="24" spans="2:15" ht="15">
      <c r="B24" s="216"/>
      <c r="C24" s="216"/>
      <c r="D24" s="227">
        <f t="shared" si="0"/>
        <v>0</v>
      </c>
      <c r="E24" s="216"/>
      <c r="F24" s="216"/>
      <c r="G24" s="216"/>
      <c r="H24" s="216"/>
      <c r="I24" s="216"/>
      <c r="J24" s="216"/>
      <c r="K24" s="218"/>
      <c r="L24" s="218"/>
      <c r="M24" s="218"/>
      <c r="N24" s="218"/>
      <c r="O24" s="221">
        <f t="shared" si="1"/>
      </c>
    </row>
    <row r="25" spans="2:15" ht="15">
      <c r="B25" s="216"/>
      <c r="C25" s="216"/>
      <c r="D25" s="227">
        <f t="shared" si="0"/>
        <v>0</v>
      </c>
      <c r="E25" s="216"/>
      <c r="F25" s="216"/>
      <c r="G25" s="216"/>
      <c r="H25" s="216"/>
      <c r="I25" s="216"/>
      <c r="J25" s="216"/>
      <c r="K25" s="218"/>
      <c r="L25" s="218"/>
      <c r="M25" s="218"/>
      <c r="N25" s="218"/>
      <c r="O25" s="221">
        <f t="shared" si="1"/>
      </c>
    </row>
    <row r="26" spans="2:15" ht="15">
      <c r="B26" s="216"/>
      <c r="C26" s="216"/>
      <c r="D26" s="227">
        <f t="shared" si="0"/>
        <v>0</v>
      </c>
      <c r="E26" s="216"/>
      <c r="F26" s="216"/>
      <c r="G26" s="216"/>
      <c r="H26" s="216"/>
      <c r="I26" s="216"/>
      <c r="J26" s="216"/>
      <c r="K26" s="218"/>
      <c r="L26" s="218"/>
      <c r="M26" s="218"/>
      <c r="N26" s="218"/>
      <c r="O26" s="221">
        <f t="shared" si="1"/>
      </c>
    </row>
    <row r="27" spans="2:15" ht="15">
      <c r="B27" s="216"/>
      <c r="C27" s="216"/>
      <c r="D27" s="227">
        <f aca="true" t="shared" si="2" ref="D27:D36">SUM(K27:N27)</f>
        <v>0</v>
      </c>
      <c r="E27" s="216"/>
      <c r="F27" s="216"/>
      <c r="G27" s="216"/>
      <c r="H27" s="216"/>
      <c r="I27" s="216"/>
      <c r="J27" s="216"/>
      <c r="K27" s="218"/>
      <c r="L27" s="218"/>
      <c r="M27" s="218"/>
      <c r="N27" s="218"/>
      <c r="O27" s="221">
        <f t="shared" si="1"/>
      </c>
    </row>
    <row r="28" spans="2:15" ht="15">
      <c r="B28" s="216"/>
      <c r="C28" s="216"/>
      <c r="D28" s="227">
        <f t="shared" si="2"/>
        <v>0</v>
      </c>
      <c r="E28" s="216"/>
      <c r="F28" s="216"/>
      <c r="G28" s="216"/>
      <c r="H28" s="216"/>
      <c r="I28" s="216"/>
      <c r="J28" s="216"/>
      <c r="K28" s="218"/>
      <c r="L28" s="218"/>
      <c r="M28" s="218"/>
      <c r="N28" s="218"/>
      <c r="O28" s="221">
        <f t="shared" si="1"/>
      </c>
    </row>
    <row r="29" spans="2:15" ht="15">
      <c r="B29" s="216"/>
      <c r="C29" s="216"/>
      <c r="D29" s="227">
        <f t="shared" si="2"/>
        <v>0</v>
      </c>
      <c r="E29" s="216"/>
      <c r="F29" s="216"/>
      <c r="G29" s="216"/>
      <c r="H29" s="216"/>
      <c r="I29" s="216"/>
      <c r="J29" s="216"/>
      <c r="K29" s="218"/>
      <c r="L29" s="218"/>
      <c r="M29" s="218"/>
      <c r="N29" s="218"/>
      <c r="O29" s="221">
        <f t="shared" si="1"/>
      </c>
    </row>
    <row r="30" spans="2:15" ht="15">
      <c r="B30" s="216"/>
      <c r="C30" s="216"/>
      <c r="D30" s="227">
        <f t="shared" si="2"/>
        <v>0</v>
      </c>
      <c r="E30" s="216"/>
      <c r="F30" s="216"/>
      <c r="G30" s="216"/>
      <c r="H30" s="216"/>
      <c r="I30" s="216"/>
      <c r="J30" s="216"/>
      <c r="K30" s="218"/>
      <c r="L30" s="218"/>
      <c r="M30" s="218"/>
      <c r="N30" s="218"/>
      <c r="O30" s="221">
        <f t="shared" si="1"/>
      </c>
    </row>
    <row r="31" spans="2:15" ht="15">
      <c r="B31" s="216"/>
      <c r="C31" s="216"/>
      <c r="D31" s="227">
        <f t="shared" si="2"/>
        <v>0</v>
      </c>
      <c r="E31" s="216"/>
      <c r="F31" s="216"/>
      <c r="G31" s="216"/>
      <c r="H31" s="216"/>
      <c r="I31" s="216"/>
      <c r="J31" s="216"/>
      <c r="K31" s="218"/>
      <c r="L31" s="218"/>
      <c r="M31" s="218"/>
      <c r="N31" s="218"/>
      <c r="O31" s="221">
        <f t="shared" si="1"/>
      </c>
    </row>
    <row r="32" spans="2:15" ht="15">
      <c r="B32" s="216"/>
      <c r="C32" s="216"/>
      <c r="D32" s="227">
        <f t="shared" si="2"/>
        <v>0</v>
      </c>
      <c r="E32" s="216"/>
      <c r="F32" s="216"/>
      <c r="G32" s="216"/>
      <c r="H32" s="216"/>
      <c r="I32" s="216"/>
      <c r="J32" s="216"/>
      <c r="K32" s="218"/>
      <c r="L32" s="218"/>
      <c r="M32" s="218"/>
      <c r="N32" s="218"/>
      <c r="O32" s="221">
        <f t="shared" si="1"/>
      </c>
    </row>
    <row r="33" spans="2:15" ht="15">
      <c r="B33" s="216"/>
      <c r="C33" s="216"/>
      <c r="D33" s="227">
        <f t="shared" si="2"/>
        <v>0</v>
      </c>
      <c r="E33" s="216"/>
      <c r="F33" s="216"/>
      <c r="G33" s="216"/>
      <c r="H33" s="216"/>
      <c r="I33" s="216"/>
      <c r="J33" s="216"/>
      <c r="K33" s="218"/>
      <c r="L33" s="218"/>
      <c r="M33" s="218"/>
      <c r="N33" s="218"/>
      <c r="O33" s="221">
        <f t="shared" si="1"/>
      </c>
    </row>
    <row r="34" spans="2:15" ht="15">
      <c r="B34" s="216"/>
      <c r="C34" s="216"/>
      <c r="D34" s="227">
        <f t="shared" si="2"/>
        <v>0</v>
      </c>
      <c r="E34" s="216"/>
      <c r="F34" s="216"/>
      <c r="G34" s="216"/>
      <c r="H34" s="216"/>
      <c r="I34" s="216"/>
      <c r="J34" s="216"/>
      <c r="K34" s="218"/>
      <c r="L34" s="218"/>
      <c r="M34" s="218"/>
      <c r="N34" s="218"/>
      <c r="O34" s="221">
        <f t="shared" si="1"/>
      </c>
    </row>
    <row r="35" spans="2:15" ht="15">
      <c r="B35" s="216"/>
      <c r="C35" s="216"/>
      <c r="D35" s="227">
        <f t="shared" si="2"/>
        <v>0</v>
      </c>
      <c r="E35" s="216"/>
      <c r="F35" s="216"/>
      <c r="G35" s="216"/>
      <c r="H35" s="216"/>
      <c r="I35" s="216"/>
      <c r="J35" s="216"/>
      <c r="K35" s="218"/>
      <c r="L35" s="218"/>
      <c r="M35" s="218"/>
      <c r="N35" s="218"/>
      <c r="O35" s="221">
        <f t="shared" si="1"/>
      </c>
    </row>
    <row r="36" spans="2:15" ht="15">
      <c r="B36" s="216"/>
      <c r="C36" s="216"/>
      <c r="D36" s="227">
        <f t="shared" si="2"/>
        <v>0</v>
      </c>
      <c r="E36" s="216"/>
      <c r="F36" s="216"/>
      <c r="G36" s="216"/>
      <c r="H36" s="216"/>
      <c r="I36" s="216"/>
      <c r="J36" s="216"/>
      <c r="K36" s="218"/>
      <c r="L36" s="218"/>
      <c r="M36" s="218"/>
      <c r="N36" s="218"/>
      <c r="O36" s="221">
        <f t="shared" si="1"/>
      </c>
    </row>
    <row r="60" ht="63.75" customHeight="1"/>
  </sheetData>
  <sheetProtection sheet="1" objects="1" scenarios="1"/>
  <mergeCells count="2">
    <mergeCell ref="K2:N2"/>
    <mergeCell ref="O1:P2"/>
  </mergeCells>
  <dataValidations count="1">
    <dataValidation type="list" allowBlank="1" showInputMessage="1" showErrorMessage="1" promptTitle="Zone for resource" sqref="E5:E36">
      <formula1>Zone</formula1>
    </dataValidation>
  </dataValidations>
  <printOptions/>
  <pageMargins left="0.75" right="0.75" top="1" bottom="1" header="0.5" footer="0.5"/>
  <pageSetup horizontalDpi="600" verticalDpi="600" orientation="landscape" scale="65" r:id="rId3"/>
  <headerFooter alignWithMargins="0">
    <oddHeader>&amp;LJuly 16th, 2007, {Filing Month} 2008
&amp;CRESOURCE ADEQUACY COMPLIANCE FILING&amp;R{Name of LSE}, Page &amp;P of &amp;N</oddHeader>
    <oddFooter>&amp;LFile:  &amp;F&amp;RTab:  &amp;A</oddFooter>
  </headerFooter>
  <legacyDrawing r:id="rId2"/>
</worksheet>
</file>

<file path=xl/worksheets/sheet5.xml><?xml version="1.0" encoding="utf-8"?>
<worksheet xmlns="http://schemas.openxmlformats.org/spreadsheetml/2006/main" xmlns:r="http://schemas.openxmlformats.org/officeDocument/2006/relationships">
  <sheetPr>
    <tabColor indexed="43"/>
  </sheetPr>
  <dimension ref="A1:Q36"/>
  <sheetViews>
    <sheetView workbookViewId="0" topLeftCell="A1">
      <selection activeCell="B5" sqref="B5"/>
    </sheetView>
  </sheetViews>
  <sheetFormatPr defaultColWidth="9.140625" defaultRowHeight="12.75"/>
  <cols>
    <col min="1" max="1" width="5.8515625" style="0" customWidth="1"/>
    <col min="2" max="2" width="9.421875" style="15" customWidth="1"/>
    <col min="3" max="3" width="12.421875" style="15" customWidth="1"/>
    <col min="4" max="4" width="10.00390625" style="15" customWidth="1"/>
    <col min="5" max="5" width="9.00390625" style="15" customWidth="1"/>
    <col min="6" max="6" width="14.00390625" style="15" customWidth="1"/>
    <col min="7" max="7" width="13.140625" style="15" customWidth="1"/>
    <col min="8" max="8" width="11.7109375" style="15" customWidth="1"/>
    <col min="9" max="9" width="10.8515625" style="15" customWidth="1"/>
    <col min="10" max="10" width="9.421875" style="15" bestFit="1" customWidth="1"/>
    <col min="11" max="11" width="14.140625" style="15" customWidth="1"/>
    <col min="12" max="12" width="7.8515625" style="15" customWidth="1"/>
    <col min="13" max="13" width="6.8515625" style="0" customWidth="1"/>
    <col min="14" max="14" width="7.28125" style="0" customWidth="1"/>
    <col min="15" max="15" width="7.57421875" style="0" customWidth="1"/>
    <col min="16" max="16" width="6.28125" style="0" customWidth="1"/>
    <col min="17" max="17" width="5.7109375" style="0" customWidth="1"/>
  </cols>
  <sheetData>
    <row r="1" spans="1:17" ht="1.5" customHeight="1">
      <c r="A1" s="307" t="s">
        <v>156</v>
      </c>
      <c r="B1" s="308"/>
      <c r="C1" s="308"/>
      <c r="D1" s="308"/>
      <c r="E1" s="308"/>
      <c r="F1" s="308"/>
      <c r="G1" s="308"/>
      <c r="H1" s="308"/>
      <c r="I1" s="308"/>
      <c r="J1" s="308"/>
      <c r="K1" s="308"/>
      <c r="P1" s="306" t="s">
        <v>203</v>
      </c>
      <c r="Q1" s="306"/>
    </row>
    <row r="2" spans="1:17" s="92" customFormat="1" ht="21.75" customHeight="1">
      <c r="A2" s="308"/>
      <c r="B2" s="308"/>
      <c r="C2" s="308"/>
      <c r="D2" s="308"/>
      <c r="E2" s="308"/>
      <c r="F2" s="308"/>
      <c r="G2" s="308"/>
      <c r="H2" s="308"/>
      <c r="I2" s="308"/>
      <c r="J2" s="308"/>
      <c r="K2" s="308"/>
      <c r="L2" s="304" t="s">
        <v>118</v>
      </c>
      <c r="M2" s="305"/>
      <c r="N2" s="305"/>
      <c r="O2" s="305"/>
      <c r="P2" s="306"/>
      <c r="Q2" s="306"/>
    </row>
    <row r="3" spans="1:17" s="16" customFormat="1" ht="54" customHeight="1" thickBot="1">
      <c r="A3" s="188"/>
      <c r="B3" s="187" t="s">
        <v>25</v>
      </c>
      <c r="C3" s="187" t="s">
        <v>161</v>
      </c>
      <c r="D3" s="19" t="s">
        <v>168</v>
      </c>
      <c r="E3" s="184" t="s">
        <v>192</v>
      </c>
      <c r="F3" s="18" t="s">
        <v>166</v>
      </c>
      <c r="G3" s="18" t="s">
        <v>167</v>
      </c>
      <c r="H3" s="18" t="s">
        <v>202</v>
      </c>
      <c r="I3" s="18" t="s">
        <v>4</v>
      </c>
      <c r="J3" s="18" t="s">
        <v>165</v>
      </c>
      <c r="K3" s="18" t="s">
        <v>116</v>
      </c>
      <c r="L3" s="17" t="s">
        <v>119</v>
      </c>
      <c r="M3" s="17" t="s">
        <v>120</v>
      </c>
      <c r="N3" s="17" t="s">
        <v>121</v>
      </c>
      <c r="O3" s="17" t="s">
        <v>122</v>
      </c>
      <c r="P3" s="19" t="s">
        <v>193</v>
      </c>
      <c r="Q3" s="19" t="s">
        <v>194</v>
      </c>
    </row>
    <row r="4" spans="1:17" ht="13.5" thickBot="1">
      <c r="A4" s="189" t="s">
        <v>283</v>
      </c>
      <c r="B4" s="192"/>
      <c r="C4" s="192"/>
      <c r="D4" s="154">
        <f>SUM(D5:D919)</f>
        <v>0</v>
      </c>
      <c r="E4" s="154"/>
      <c r="F4" s="14"/>
      <c r="G4" s="14"/>
      <c r="H4" s="14"/>
      <c r="I4" s="14"/>
      <c r="J4" s="14"/>
      <c r="K4" s="28"/>
      <c r="L4" s="152">
        <f>SUM(L5:L919)</f>
        <v>0</v>
      </c>
      <c r="M4" s="152">
        <f>SUM(M5:M919)</f>
        <v>0</v>
      </c>
      <c r="N4" s="152">
        <f>SUM(N5:N919)</f>
        <v>0</v>
      </c>
      <c r="O4" s="152">
        <f>SUM(O5:O919)</f>
        <v>0</v>
      </c>
      <c r="P4" s="199">
        <f>SUMIF($E$5:E$1000,"np26",$D$5:$D$1000)</f>
        <v>0</v>
      </c>
      <c r="Q4" s="199">
        <f>SUMIF($E$5:E$1000,"sp26",$D$5:$D$1000)</f>
        <v>0</v>
      </c>
    </row>
    <row r="5" spans="1:16" ht="12.75">
      <c r="A5" s="190"/>
      <c r="B5" s="228"/>
      <c r="C5" s="236"/>
      <c r="D5" s="191">
        <f aca="true" t="shared" si="0" ref="D5:D26">SUM(L5:O5)</f>
        <v>0</v>
      </c>
      <c r="E5" s="231"/>
      <c r="F5" s="232"/>
      <c r="G5" s="232"/>
      <c r="H5" s="233"/>
      <c r="I5" s="233"/>
      <c r="J5" s="234"/>
      <c r="K5" s="234"/>
      <c r="L5" s="218"/>
      <c r="M5" s="218"/>
      <c r="N5" s="218"/>
      <c r="O5" s="218"/>
      <c r="P5">
        <f>IF(SUM(L5:O5)&gt;D5,"Problem with this resource","")</f>
      </c>
    </row>
    <row r="6" spans="1:16" ht="12.75">
      <c r="A6" s="190"/>
      <c r="B6" s="228"/>
      <c r="C6" s="228"/>
      <c r="D6" s="191">
        <f t="shared" si="0"/>
        <v>0</v>
      </c>
      <c r="E6" s="231"/>
      <c r="F6" s="232"/>
      <c r="G6" s="232"/>
      <c r="H6" s="233"/>
      <c r="I6" s="233"/>
      <c r="J6" s="234"/>
      <c r="K6" s="234"/>
      <c r="L6" s="218"/>
      <c r="M6" s="218"/>
      <c r="N6" s="218"/>
      <c r="O6" s="218"/>
      <c r="P6">
        <f aca="true" t="shared" si="1" ref="P6:P36">IF(SUM(L6:O6)&gt;D6,"Problem with this resource","")</f>
      </c>
    </row>
    <row r="7" spans="1:16" ht="12.75">
      <c r="A7" s="190"/>
      <c r="B7" s="228"/>
      <c r="C7" s="228"/>
      <c r="D7" s="191">
        <f t="shared" si="0"/>
        <v>0</v>
      </c>
      <c r="E7" s="231"/>
      <c r="F7" s="232"/>
      <c r="G7" s="232"/>
      <c r="H7" s="235"/>
      <c r="I7" s="235"/>
      <c r="J7" s="234"/>
      <c r="K7" s="234"/>
      <c r="L7" s="218"/>
      <c r="M7" s="218"/>
      <c r="N7" s="218"/>
      <c r="O7" s="218"/>
      <c r="P7">
        <f t="shared" si="1"/>
      </c>
    </row>
    <row r="8" spans="1:16" ht="12.75">
      <c r="A8" s="190"/>
      <c r="B8" s="228"/>
      <c r="C8" s="228"/>
      <c r="D8" s="191">
        <f t="shared" si="0"/>
        <v>0</v>
      </c>
      <c r="E8" s="231"/>
      <c r="F8" s="232"/>
      <c r="G8" s="232"/>
      <c r="H8" s="233"/>
      <c r="I8" s="233"/>
      <c r="J8" s="234"/>
      <c r="K8" s="234"/>
      <c r="L8" s="218"/>
      <c r="M8" s="218"/>
      <c r="N8" s="218"/>
      <c r="O8" s="218"/>
      <c r="P8">
        <f t="shared" si="1"/>
      </c>
    </row>
    <row r="9" spans="2:16" ht="12.75">
      <c r="B9" s="228"/>
      <c r="C9" s="228"/>
      <c r="D9" s="191">
        <f t="shared" si="0"/>
        <v>0</v>
      </c>
      <c r="E9" s="231"/>
      <c r="F9" s="232"/>
      <c r="G9" s="232"/>
      <c r="H9" s="233"/>
      <c r="I9" s="233"/>
      <c r="J9" s="234"/>
      <c r="K9" s="234"/>
      <c r="L9" s="218"/>
      <c r="M9" s="218"/>
      <c r="N9" s="218"/>
      <c r="O9" s="218"/>
      <c r="P9">
        <f t="shared" si="1"/>
      </c>
    </row>
    <row r="10" spans="2:16" ht="12.75">
      <c r="B10" s="228"/>
      <c r="C10" s="228"/>
      <c r="D10" s="191">
        <f t="shared" si="0"/>
        <v>0</v>
      </c>
      <c r="E10" s="231"/>
      <c r="F10" s="232"/>
      <c r="G10" s="232"/>
      <c r="H10" s="233"/>
      <c r="I10" s="233"/>
      <c r="J10" s="234"/>
      <c r="K10" s="234"/>
      <c r="L10" s="218"/>
      <c r="M10" s="218"/>
      <c r="N10" s="218"/>
      <c r="O10" s="218"/>
      <c r="P10">
        <f t="shared" si="1"/>
      </c>
    </row>
    <row r="11" spans="2:16" ht="12.75">
      <c r="B11" s="228"/>
      <c r="C11" s="228"/>
      <c r="D11" s="191">
        <f t="shared" si="0"/>
        <v>0</v>
      </c>
      <c r="E11" s="231"/>
      <c r="F11" s="232"/>
      <c r="G11" s="232"/>
      <c r="H11" s="233"/>
      <c r="I11" s="233"/>
      <c r="J11" s="234"/>
      <c r="K11" s="234"/>
      <c r="L11" s="218"/>
      <c r="M11" s="218"/>
      <c r="N11" s="218"/>
      <c r="O11" s="218"/>
      <c r="P11">
        <f t="shared" si="1"/>
      </c>
    </row>
    <row r="12" spans="2:16" ht="12.75">
      <c r="B12" s="228"/>
      <c r="C12" s="228"/>
      <c r="D12" s="191">
        <f t="shared" si="0"/>
        <v>0</v>
      </c>
      <c r="E12" s="231"/>
      <c r="F12" s="232"/>
      <c r="G12" s="232"/>
      <c r="H12" s="233"/>
      <c r="I12" s="233"/>
      <c r="J12" s="234"/>
      <c r="K12" s="234"/>
      <c r="L12" s="218"/>
      <c r="M12" s="218"/>
      <c r="N12" s="218"/>
      <c r="O12" s="218"/>
      <c r="P12">
        <f t="shared" si="1"/>
      </c>
    </row>
    <row r="13" spans="2:16" ht="12.75">
      <c r="B13" s="228"/>
      <c r="C13" s="228"/>
      <c r="D13" s="191">
        <f t="shared" si="0"/>
        <v>0</v>
      </c>
      <c r="E13" s="231"/>
      <c r="F13" s="232"/>
      <c r="G13" s="232"/>
      <c r="H13" s="233"/>
      <c r="I13" s="233"/>
      <c r="J13" s="234"/>
      <c r="K13" s="234"/>
      <c r="L13" s="218"/>
      <c r="M13" s="218"/>
      <c r="N13" s="218"/>
      <c r="O13" s="218"/>
      <c r="P13">
        <f t="shared" si="1"/>
      </c>
    </row>
    <row r="14" spans="2:16" ht="12.75">
      <c r="B14" s="228"/>
      <c r="C14" s="228"/>
      <c r="D14" s="191">
        <f t="shared" si="0"/>
        <v>0</v>
      </c>
      <c r="E14" s="231"/>
      <c r="F14" s="232"/>
      <c r="G14" s="232"/>
      <c r="H14" s="233"/>
      <c r="I14" s="233"/>
      <c r="J14" s="234"/>
      <c r="K14" s="234"/>
      <c r="L14" s="218"/>
      <c r="M14" s="218"/>
      <c r="N14" s="218"/>
      <c r="O14" s="218"/>
      <c r="P14">
        <f t="shared" si="1"/>
      </c>
    </row>
    <row r="15" spans="2:16" ht="12.75">
      <c r="B15" s="229"/>
      <c r="C15" s="229"/>
      <c r="D15" s="127">
        <f t="shared" si="0"/>
        <v>0</v>
      </c>
      <c r="E15" s="231"/>
      <c r="F15" s="232"/>
      <c r="G15" s="232"/>
      <c r="H15" s="233"/>
      <c r="I15" s="233"/>
      <c r="J15" s="234"/>
      <c r="K15" s="234"/>
      <c r="L15" s="218"/>
      <c r="M15" s="218"/>
      <c r="N15" s="218"/>
      <c r="O15" s="218"/>
      <c r="P15">
        <f t="shared" si="1"/>
      </c>
    </row>
    <row r="16" spans="2:16" ht="12.75">
      <c r="B16" s="230"/>
      <c r="C16" s="229"/>
      <c r="D16" s="127">
        <f t="shared" si="0"/>
        <v>0</v>
      </c>
      <c r="E16" s="231"/>
      <c r="F16" s="232"/>
      <c r="G16" s="232"/>
      <c r="H16" s="233"/>
      <c r="I16" s="233"/>
      <c r="J16" s="234"/>
      <c r="K16" s="234"/>
      <c r="L16" s="218"/>
      <c r="M16" s="218"/>
      <c r="N16" s="218"/>
      <c r="O16" s="218"/>
      <c r="P16">
        <f t="shared" si="1"/>
      </c>
    </row>
    <row r="17" spans="2:16" ht="12.75">
      <c r="B17" s="230"/>
      <c r="C17" s="229"/>
      <c r="D17" s="127">
        <f t="shared" si="0"/>
        <v>0</v>
      </c>
      <c r="E17" s="231"/>
      <c r="F17" s="232"/>
      <c r="G17" s="232"/>
      <c r="H17" s="233"/>
      <c r="I17" s="233"/>
      <c r="J17" s="234"/>
      <c r="K17" s="234"/>
      <c r="L17" s="218"/>
      <c r="M17" s="218"/>
      <c r="N17" s="218"/>
      <c r="O17" s="218"/>
      <c r="P17">
        <f t="shared" si="1"/>
      </c>
    </row>
    <row r="18" spans="2:16" ht="12.75">
      <c r="B18" s="230"/>
      <c r="C18" s="229"/>
      <c r="D18" s="127">
        <f t="shared" si="0"/>
        <v>0</v>
      </c>
      <c r="E18" s="231"/>
      <c r="F18" s="232"/>
      <c r="G18" s="232"/>
      <c r="H18" s="233"/>
      <c r="I18" s="233"/>
      <c r="J18" s="234"/>
      <c r="K18" s="234"/>
      <c r="L18" s="218"/>
      <c r="M18" s="218"/>
      <c r="N18" s="218"/>
      <c r="O18" s="218"/>
      <c r="P18">
        <f t="shared" si="1"/>
      </c>
    </row>
    <row r="19" spans="2:16" ht="12.75">
      <c r="B19" s="230"/>
      <c r="C19" s="229"/>
      <c r="D19" s="127">
        <f t="shared" si="0"/>
        <v>0</v>
      </c>
      <c r="E19" s="231"/>
      <c r="F19" s="232"/>
      <c r="G19" s="232"/>
      <c r="H19" s="233"/>
      <c r="I19" s="233"/>
      <c r="J19" s="234"/>
      <c r="K19" s="234"/>
      <c r="L19" s="218"/>
      <c r="M19" s="218"/>
      <c r="N19" s="218"/>
      <c r="O19" s="218"/>
      <c r="P19">
        <f t="shared" si="1"/>
      </c>
    </row>
    <row r="20" spans="2:16" ht="12.75">
      <c r="B20" s="230"/>
      <c r="C20" s="229"/>
      <c r="D20" s="127">
        <f t="shared" si="0"/>
        <v>0</v>
      </c>
      <c r="E20" s="231"/>
      <c r="F20" s="232"/>
      <c r="G20" s="232"/>
      <c r="H20" s="233"/>
      <c r="I20" s="233"/>
      <c r="J20" s="234"/>
      <c r="K20" s="234"/>
      <c r="L20" s="218"/>
      <c r="M20" s="218"/>
      <c r="N20" s="218"/>
      <c r="O20" s="218"/>
      <c r="P20">
        <f t="shared" si="1"/>
      </c>
    </row>
    <row r="21" spans="2:16" ht="12.75">
      <c r="B21" s="230"/>
      <c r="C21" s="229"/>
      <c r="D21" s="127">
        <f t="shared" si="0"/>
        <v>0</v>
      </c>
      <c r="E21" s="231"/>
      <c r="F21" s="232"/>
      <c r="G21" s="232"/>
      <c r="H21" s="233"/>
      <c r="I21" s="233"/>
      <c r="J21" s="234"/>
      <c r="K21" s="234"/>
      <c r="L21" s="218"/>
      <c r="M21" s="218"/>
      <c r="N21" s="218"/>
      <c r="O21" s="218"/>
      <c r="P21">
        <f t="shared" si="1"/>
      </c>
    </row>
    <row r="22" spans="2:16" ht="12.75">
      <c r="B22" s="230"/>
      <c r="C22" s="229"/>
      <c r="D22" s="127">
        <f t="shared" si="0"/>
        <v>0</v>
      </c>
      <c r="E22" s="231"/>
      <c r="F22" s="232"/>
      <c r="G22" s="232"/>
      <c r="H22" s="233"/>
      <c r="I22" s="233"/>
      <c r="J22" s="234"/>
      <c r="K22" s="234"/>
      <c r="L22" s="218"/>
      <c r="M22" s="218"/>
      <c r="N22" s="218"/>
      <c r="O22" s="218"/>
      <c r="P22">
        <f t="shared" si="1"/>
      </c>
    </row>
    <row r="23" spans="2:16" ht="12.75">
      <c r="B23" s="230"/>
      <c r="C23" s="229"/>
      <c r="D23" s="127">
        <f t="shared" si="0"/>
        <v>0</v>
      </c>
      <c r="E23" s="231"/>
      <c r="F23" s="232"/>
      <c r="G23" s="232"/>
      <c r="H23" s="233"/>
      <c r="I23" s="233"/>
      <c r="J23" s="234"/>
      <c r="K23" s="234"/>
      <c r="L23" s="218"/>
      <c r="M23" s="218"/>
      <c r="N23" s="218"/>
      <c r="O23" s="218"/>
      <c r="P23">
        <f t="shared" si="1"/>
      </c>
    </row>
    <row r="24" spans="2:16" ht="12.75">
      <c r="B24" s="230"/>
      <c r="C24" s="229"/>
      <c r="D24" s="127">
        <f t="shared" si="0"/>
        <v>0</v>
      </c>
      <c r="E24" s="231"/>
      <c r="F24" s="232"/>
      <c r="G24" s="232"/>
      <c r="H24" s="233"/>
      <c r="I24" s="233"/>
      <c r="J24" s="234"/>
      <c r="K24" s="234"/>
      <c r="L24" s="218"/>
      <c r="M24" s="218"/>
      <c r="N24" s="218"/>
      <c r="O24" s="218"/>
      <c r="P24">
        <f t="shared" si="1"/>
      </c>
    </row>
    <row r="25" spans="2:16" ht="12.75">
      <c r="B25" s="230"/>
      <c r="C25" s="229"/>
      <c r="D25" s="127">
        <f t="shared" si="0"/>
        <v>0</v>
      </c>
      <c r="E25" s="231"/>
      <c r="F25" s="232"/>
      <c r="G25" s="232"/>
      <c r="H25" s="233"/>
      <c r="I25" s="233"/>
      <c r="J25" s="234"/>
      <c r="K25" s="234"/>
      <c r="L25" s="218"/>
      <c r="M25" s="218"/>
      <c r="N25" s="218"/>
      <c r="O25" s="218"/>
      <c r="P25">
        <f t="shared" si="1"/>
      </c>
    </row>
    <row r="26" spans="2:16" ht="12.75">
      <c r="B26" s="230"/>
      <c r="C26" s="229"/>
      <c r="D26" s="127">
        <f t="shared" si="0"/>
        <v>0</v>
      </c>
      <c r="E26" s="231"/>
      <c r="F26" s="232"/>
      <c r="G26" s="232"/>
      <c r="H26" s="233"/>
      <c r="I26" s="233"/>
      <c r="J26" s="234"/>
      <c r="K26" s="234"/>
      <c r="L26" s="218"/>
      <c r="M26" s="218"/>
      <c r="N26" s="218"/>
      <c r="O26" s="218"/>
      <c r="P26">
        <f t="shared" si="1"/>
      </c>
    </row>
    <row r="27" spans="2:16" ht="12.75">
      <c r="B27" s="230"/>
      <c r="C27" s="229"/>
      <c r="D27" s="127">
        <f aca="true" t="shared" si="2" ref="D27:D36">SUM(L27:O27)</f>
        <v>0</v>
      </c>
      <c r="E27" s="231"/>
      <c r="F27" s="232"/>
      <c r="G27" s="232"/>
      <c r="H27" s="233"/>
      <c r="I27" s="233"/>
      <c r="J27" s="234"/>
      <c r="K27" s="234"/>
      <c r="L27" s="218"/>
      <c r="M27" s="218"/>
      <c r="N27" s="218"/>
      <c r="O27" s="218"/>
      <c r="P27">
        <f t="shared" si="1"/>
      </c>
    </row>
    <row r="28" spans="2:16" ht="12.75">
      <c r="B28" s="230"/>
      <c r="C28" s="229"/>
      <c r="D28" s="127">
        <f t="shared" si="2"/>
        <v>0</v>
      </c>
      <c r="E28" s="231"/>
      <c r="F28" s="232"/>
      <c r="G28" s="232"/>
      <c r="H28" s="233"/>
      <c r="I28" s="233"/>
      <c r="J28" s="234"/>
      <c r="K28" s="234"/>
      <c r="L28" s="218"/>
      <c r="M28" s="218"/>
      <c r="N28" s="218"/>
      <c r="O28" s="218"/>
      <c r="P28">
        <f t="shared" si="1"/>
      </c>
    </row>
    <row r="29" spans="2:16" ht="12.75">
      <c r="B29" s="230"/>
      <c r="C29" s="229"/>
      <c r="D29" s="127">
        <f t="shared" si="2"/>
        <v>0</v>
      </c>
      <c r="E29" s="231"/>
      <c r="F29" s="232"/>
      <c r="G29" s="232"/>
      <c r="H29" s="233"/>
      <c r="I29" s="233"/>
      <c r="J29" s="234"/>
      <c r="K29" s="234"/>
      <c r="L29" s="218"/>
      <c r="M29" s="218"/>
      <c r="N29" s="218"/>
      <c r="O29" s="218"/>
      <c r="P29">
        <f t="shared" si="1"/>
      </c>
    </row>
    <row r="30" spans="2:16" ht="12.75">
      <c r="B30" s="230"/>
      <c r="C30" s="229"/>
      <c r="D30" s="127">
        <f t="shared" si="2"/>
        <v>0</v>
      </c>
      <c r="E30" s="231"/>
      <c r="F30" s="232"/>
      <c r="G30" s="232"/>
      <c r="H30" s="233"/>
      <c r="I30" s="233"/>
      <c r="J30" s="234"/>
      <c r="K30" s="234"/>
      <c r="L30" s="218"/>
      <c r="M30" s="218"/>
      <c r="N30" s="218"/>
      <c r="O30" s="218"/>
      <c r="P30">
        <f t="shared" si="1"/>
      </c>
    </row>
    <row r="31" spans="2:16" ht="12.75">
      <c r="B31" s="230"/>
      <c r="C31" s="229"/>
      <c r="D31" s="127">
        <f t="shared" si="2"/>
        <v>0</v>
      </c>
      <c r="E31" s="231"/>
      <c r="F31" s="232"/>
      <c r="G31" s="232"/>
      <c r="H31" s="233"/>
      <c r="I31" s="233"/>
      <c r="J31" s="234"/>
      <c r="K31" s="234"/>
      <c r="L31" s="218"/>
      <c r="M31" s="218"/>
      <c r="N31" s="218"/>
      <c r="O31" s="218"/>
      <c r="P31">
        <f t="shared" si="1"/>
      </c>
    </row>
    <row r="32" spans="2:16" ht="12.75">
      <c r="B32" s="230"/>
      <c r="C32" s="229"/>
      <c r="D32" s="127">
        <f t="shared" si="2"/>
        <v>0</v>
      </c>
      <c r="E32" s="231"/>
      <c r="F32" s="232"/>
      <c r="G32" s="232"/>
      <c r="H32" s="233"/>
      <c r="I32" s="233"/>
      <c r="J32" s="234"/>
      <c r="K32" s="234"/>
      <c r="L32" s="218"/>
      <c r="M32" s="218"/>
      <c r="N32" s="218"/>
      <c r="O32" s="218"/>
      <c r="P32">
        <f t="shared" si="1"/>
      </c>
    </row>
    <row r="33" spans="2:16" ht="12.75">
      <c r="B33" s="230"/>
      <c r="C33" s="229"/>
      <c r="D33" s="127">
        <f t="shared" si="2"/>
        <v>0</v>
      </c>
      <c r="E33" s="231"/>
      <c r="F33" s="232"/>
      <c r="G33" s="232"/>
      <c r="H33" s="233"/>
      <c r="I33" s="233"/>
      <c r="J33" s="234"/>
      <c r="K33" s="234"/>
      <c r="L33" s="218"/>
      <c r="M33" s="218"/>
      <c r="N33" s="218"/>
      <c r="O33" s="218"/>
      <c r="P33">
        <f t="shared" si="1"/>
      </c>
    </row>
    <row r="34" spans="2:16" ht="12.75">
      <c r="B34" s="230"/>
      <c r="C34" s="229"/>
      <c r="D34" s="127">
        <f t="shared" si="2"/>
        <v>0</v>
      </c>
      <c r="E34" s="231"/>
      <c r="F34" s="232"/>
      <c r="G34" s="232"/>
      <c r="H34" s="233"/>
      <c r="I34" s="233"/>
      <c r="J34" s="234"/>
      <c r="K34" s="234"/>
      <c r="L34" s="218"/>
      <c r="M34" s="218"/>
      <c r="N34" s="218"/>
      <c r="O34" s="218"/>
      <c r="P34">
        <f t="shared" si="1"/>
      </c>
    </row>
    <row r="35" spans="2:16" ht="12.75">
      <c r="B35" s="230"/>
      <c r="C35" s="229"/>
      <c r="D35" s="127">
        <f t="shared" si="2"/>
        <v>0</v>
      </c>
      <c r="E35" s="231"/>
      <c r="F35" s="232"/>
      <c r="G35" s="232"/>
      <c r="H35" s="233"/>
      <c r="I35" s="233"/>
      <c r="J35" s="234"/>
      <c r="K35" s="234"/>
      <c r="L35" s="218"/>
      <c r="M35" s="218"/>
      <c r="N35" s="218"/>
      <c r="O35" s="218"/>
      <c r="P35">
        <f t="shared" si="1"/>
      </c>
    </row>
    <row r="36" spans="2:16" ht="12.75">
      <c r="B36" s="230"/>
      <c r="C36" s="229"/>
      <c r="D36" s="127">
        <f t="shared" si="2"/>
        <v>0</v>
      </c>
      <c r="E36" s="231"/>
      <c r="F36" s="232"/>
      <c r="G36" s="232"/>
      <c r="H36" s="233"/>
      <c r="I36" s="233"/>
      <c r="J36" s="234"/>
      <c r="K36" s="234"/>
      <c r="L36" s="218"/>
      <c r="M36" s="218"/>
      <c r="N36" s="218"/>
      <c r="O36" s="218"/>
      <c r="P36">
        <f t="shared" si="1"/>
      </c>
    </row>
  </sheetData>
  <sheetProtection sheet="1" objects="1" scenarios="1"/>
  <mergeCells count="3">
    <mergeCell ref="L2:O2"/>
    <mergeCell ref="P1:Q2"/>
    <mergeCell ref="A1:K2"/>
  </mergeCells>
  <dataValidations count="1">
    <dataValidation type="list" allowBlank="1" showInputMessage="1" showErrorMessage="1" sqref="E5:E36">
      <formula1>Zone</formula1>
    </dataValidation>
  </dataValidations>
  <printOptions/>
  <pageMargins left="0.75" right="0.75" top="1" bottom="1" header="0.5" footer="0.5"/>
  <pageSetup horizontalDpi="600" verticalDpi="600" orientation="landscape" scale="77" r:id="rId3"/>
  <headerFooter alignWithMargins="0">
    <oddHeader>&amp;LJuly 16th, 2006, {Filing Month} 2008
&amp;CRESOURCE ADEQUACY COMPLIANCE FILING&amp;R{Name of LSE}, Page &amp;P of &amp;N</oddHeader>
    <oddFooter>&amp;LFile:  &amp;F&amp;RTab:  &amp;A</oddFooter>
  </headerFooter>
  <legacyDrawing r:id="rId2"/>
</worksheet>
</file>

<file path=xl/worksheets/sheet6.xml><?xml version="1.0" encoding="utf-8"?>
<worksheet xmlns="http://schemas.openxmlformats.org/spreadsheetml/2006/main" xmlns:r="http://schemas.openxmlformats.org/officeDocument/2006/relationships">
  <sheetPr codeName="Sheet4">
    <tabColor indexed="43"/>
  </sheetPr>
  <dimension ref="A1:Q36"/>
  <sheetViews>
    <sheetView showGridLines="0" workbookViewId="0" topLeftCell="A1">
      <selection activeCell="B5" sqref="B5"/>
    </sheetView>
  </sheetViews>
  <sheetFormatPr defaultColWidth="9.140625" defaultRowHeight="12.75"/>
  <cols>
    <col min="1" max="1" width="4.421875" style="0" customWidth="1"/>
    <col min="2" max="2" width="10.28125" style="15" customWidth="1"/>
    <col min="3" max="3" width="12.421875" style="15" customWidth="1"/>
    <col min="4" max="5" width="9.140625" style="15" customWidth="1"/>
    <col min="6" max="6" width="12.7109375" style="15" customWidth="1"/>
    <col min="7" max="7" width="13.28125" style="15" customWidth="1"/>
    <col min="8" max="8" width="14.7109375" style="15" customWidth="1"/>
    <col min="9" max="9" width="9.57421875" style="15" customWidth="1"/>
    <col min="10" max="10" width="8.7109375" style="15" customWidth="1"/>
    <col min="11" max="11" width="16.421875" style="15" customWidth="1"/>
    <col min="12" max="12" width="7.28125" style="15" customWidth="1"/>
    <col min="13" max="15" width="7.140625" style="0" customWidth="1"/>
    <col min="16" max="16" width="6.421875" style="0" customWidth="1"/>
    <col min="17" max="17" width="5.8515625" style="0" customWidth="1"/>
    <col min="18" max="16384" width="8.57421875" style="0" customWidth="1"/>
  </cols>
  <sheetData>
    <row r="1" spans="1:17" ht="15.75">
      <c r="A1" s="13" t="s">
        <v>22</v>
      </c>
      <c r="B1" s="76"/>
      <c r="P1" s="306" t="s">
        <v>203</v>
      </c>
      <c r="Q1" s="306"/>
    </row>
    <row r="2" spans="1:17" ht="15.75">
      <c r="A2" s="13" t="s">
        <v>208</v>
      </c>
      <c r="B2" s="76"/>
      <c r="L2" s="304" t="s">
        <v>118</v>
      </c>
      <c r="M2" s="305"/>
      <c r="N2" s="305"/>
      <c r="O2" s="305"/>
      <c r="P2" s="306"/>
      <c r="Q2" s="306"/>
    </row>
    <row r="3" spans="2:17" s="16" customFormat="1" ht="51.75" customHeight="1" thickBot="1">
      <c r="B3" s="17" t="s">
        <v>25</v>
      </c>
      <c r="C3" s="18" t="s">
        <v>161</v>
      </c>
      <c r="D3" s="19" t="s">
        <v>168</v>
      </c>
      <c r="E3" s="193" t="s">
        <v>192</v>
      </c>
      <c r="F3" s="263" t="s">
        <v>212</v>
      </c>
      <c r="G3" s="22" t="s">
        <v>166</v>
      </c>
      <c r="H3" s="18" t="s">
        <v>167</v>
      </c>
      <c r="I3" s="18" t="s">
        <v>169</v>
      </c>
      <c r="J3" s="18" t="s">
        <v>165</v>
      </c>
      <c r="K3" s="18" t="s">
        <v>116</v>
      </c>
      <c r="L3" s="17" t="s">
        <v>119</v>
      </c>
      <c r="M3" s="17" t="s">
        <v>120</v>
      </c>
      <c r="N3" s="17" t="s">
        <v>121</v>
      </c>
      <c r="O3" s="17" t="s">
        <v>122</v>
      </c>
      <c r="P3" s="19" t="s">
        <v>193</v>
      </c>
      <c r="Q3" s="19" t="s">
        <v>194</v>
      </c>
    </row>
    <row r="4" spans="1:17" ht="13.5" thickBot="1">
      <c r="A4" s="1" t="s">
        <v>283</v>
      </c>
      <c r="B4" s="14"/>
      <c r="C4" s="14"/>
      <c r="D4" s="24">
        <f>SUM(D5:D951)</f>
        <v>0</v>
      </c>
      <c r="E4" s="14"/>
      <c r="F4" s="264"/>
      <c r="G4" s="14"/>
      <c r="H4" s="21"/>
      <c r="I4" s="14"/>
      <c r="J4" s="14"/>
      <c r="K4" s="14"/>
      <c r="L4" s="23">
        <f>SUM(L5:L926)</f>
        <v>0</v>
      </c>
      <c r="M4" s="23">
        <f>SUM(M5:M926)</f>
        <v>0</v>
      </c>
      <c r="N4" s="23">
        <f>SUM(N5:N926)</f>
        <v>0</v>
      </c>
      <c r="O4" s="23">
        <f>SUM(O5:O926)</f>
        <v>0</v>
      </c>
      <c r="P4" s="199">
        <f>SUMIF($E$5:E$1000,"np26",$D$5:$D$1000)</f>
        <v>0</v>
      </c>
      <c r="Q4" s="199">
        <f>SUMIF($E$5:E$1000,"sp26",$D$5:$D$1000)</f>
        <v>0</v>
      </c>
    </row>
    <row r="5" spans="2:16" ht="12.75">
      <c r="B5" s="216"/>
      <c r="C5" s="257"/>
      <c r="D5" s="127">
        <f aca="true" t="shared" si="0" ref="D5:D36">SUM(L5:O5)</f>
        <v>0</v>
      </c>
      <c r="E5" s="251"/>
      <c r="F5" s="265"/>
      <c r="G5" s="217"/>
      <c r="H5" s="217"/>
      <c r="I5" s="216"/>
      <c r="J5" s="216"/>
      <c r="K5" s="216"/>
      <c r="L5" s="233"/>
      <c r="M5" s="233"/>
      <c r="N5" s="233"/>
      <c r="O5" s="233"/>
      <c r="P5">
        <f>IF(SUM(L5:O5)&gt;D5,"Problem with this resource","")</f>
      </c>
    </row>
    <row r="6" spans="2:16" ht="12.75">
      <c r="B6" s="216"/>
      <c r="C6" s="216"/>
      <c r="D6" s="127">
        <f t="shared" si="0"/>
        <v>0</v>
      </c>
      <c r="E6" s="251"/>
      <c r="F6" s="265"/>
      <c r="G6" s="216"/>
      <c r="H6" s="216"/>
      <c r="I6" s="216"/>
      <c r="J6" s="216"/>
      <c r="K6" s="216"/>
      <c r="L6" s="233"/>
      <c r="M6" s="233"/>
      <c r="N6" s="233"/>
      <c r="O6" s="233"/>
      <c r="P6">
        <f aca="true" t="shared" si="1" ref="P6:P36">IF(SUM(L6:O6)&gt;D6,"Problem with this resource","")</f>
      </c>
    </row>
    <row r="7" spans="2:16" ht="12.75">
      <c r="B7" s="216"/>
      <c r="C7" s="216"/>
      <c r="D7" s="127">
        <f t="shared" si="0"/>
        <v>0</v>
      </c>
      <c r="E7" s="251"/>
      <c r="F7" s="265"/>
      <c r="G7" s="216"/>
      <c r="H7" s="216"/>
      <c r="I7" s="216"/>
      <c r="J7" s="216"/>
      <c r="K7" s="216"/>
      <c r="L7" s="233"/>
      <c r="M7" s="233"/>
      <c r="N7" s="233"/>
      <c r="O7" s="233"/>
      <c r="P7">
        <f t="shared" si="1"/>
      </c>
    </row>
    <row r="8" spans="2:16" ht="12.75">
      <c r="B8" s="216"/>
      <c r="C8" s="216"/>
      <c r="D8" s="127">
        <f t="shared" si="0"/>
        <v>0</v>
      </c>
      <c r="E8" s="251"/>
      <c r="F8" s="265"/>
      <c r="G8" s="216"/>
      <c r="H8" s="216"/>
      <c r="I8" s="216"/>
      <c r="J8" s="216"/>
      <c r="K8" s="216"/>
      <c r="L8" s="233"/>
      <c r="M8" s="233"/>
      <c r="N8" s="233"/>
      <c r="O8" s="233"/>
      <c r="P8">
        <f t="shared" si="1"/>
      </c>
    </row>
    <row r="9" spans="2:16" ht="12.75" customHeight="1">
      <c r="B9" s="216"/>
      <c r="C9" s="216"/>
      <c r="D9" s="127">
        <f>SUM(L9:O9)</f>
        <v>0</v>
      </c>
      <c r="E9" s="251"/>
      <c r="F9" s="265"/>
      <c r="G9" s="216"/>
      <c r="H9" s="216"/>
      <c r="I9" s="216"/>
      <c r="J9" s="216"/>
      <c r="K9" s="216"/>
      <c r="L9" s="233"/>
      <c r="M9" s="233"/>
      <c r="N9" s="233"/>
      <c r="O9" s="233"/>
      <c r="P9">
        <f t="shared" si="1"/>
      </c>
    </row>
    <row r="10" spans="2:16" ht="12.75">
      <c r="B10" s="216"/>
      <c r="C10" s="216"/>
      <c r="D10" s="127">
        <f t="shared" si="0"/>
        <v>0</v>
      </c>
      <c r="E10" s="251"/>
      <c r="F10" s="265"/>
      <c r="G10" s="216"/>
      <c r="H10" s="216"/>
      <c r="I10" s="216"/>
      <c r="J10" s="216"/>
      <c r="K10" s="216"/>
      <c r="L10" s="233"/>
      <c r="M10" s="233"/>
      <c r="N10" s="233"/>
      <c r="O10" s="233"/>
      <c r="P10">
        <f t="shared" si="1"/>
      </c>
    </row>
    <row r="11" spans="2:16" ht="12.75">
      <c r="B11" s="216"/>
      <c r="C11" s="216"/>
      <c r="D11" s="127">
        <f t="shared" si="0"/>
        <v>0</v>
      </c>
      <c r="E11" s="251"/>
      <c r="F11" s="265"/>
      <c r="G11" s="216"/>
      <c r="H11" s="216"/>
      <c r="I11" s="216"/>
      <c r="J11" s="216"/>
      <c r="K11" s="216"/>
      <c r="L11" s="233"/>
      <c r="M11" s="233"/>
      <c r="N11" s="233"/>
      <c r="O11" s="233"/>
      <c r="P11">
        <f t="shared" si="1"/>
      </c>
    </row>
    <row r="12" spans="2:16" ht="12.75">
      <c r="B12" s="216"/>
      <c r="C12" s="216"/>
      <c r="D12" s="127">
        <f t="shared" si="0"/>
        <v>0</v>
      </c>
      <c r="E12" s="251"/>
      <c r="F12" s="265"/>
      <c r="G12" s="216"/>
      <c r="H12" s="216"/>
      <c r="I12" s="216"/>
      <c r="J12" s="216"/>
      <c r="K12" s="216"/>
      <c r="L12" s="233"/>
      <c r="M12" s="233"/>
      <c r="N12" s="233"/>
      <c r="O12" s="233"/>
      <c r="P12">
        <f t="shared" si="1"/>
      </c>
    </row>
    <row r="13" spans="2:16" ht="12.75">
      <c r="B13" s="216"/>
      <c r="C13" s="216"/>
      <c r="D13" s="127">
        <f t="shared" si="0"/>
        <v>0</v>
      </c>
      <c r="E13" s="251"/>
      <c r="F13" s="265"/>
      <c r="G13" s="216"/>
      <c r="H13" s="216"/>
      <c r="I13" s="216"/>
      <c r="J13" s="216"/>
      <c r="K13" s="216"/>
      <c r="L13" s="233"/>
      <c r="M13" s="233"/>
      <c r="N13" s="233"/>
      <c r="O13" s="233"/>
      <c r="P13">
        <f t="shared" si="1"/>
      </c>
    </row>
    <row r="14" spans="2:16" ht="12.75">
      <c r="B14" s="216"/>
      <c r="C14" s="216"/>
      <c r="D14" s="127">
        <f t="shared" si="0"/>
        <v>0</v>
      </c>
      <c r="E14" s="251"/>
      <c r="F14" s="265"/>
      <c r="G14" s="216"/>
      <c r="H14" s="216"/>
      <c r="I14" s="216"/>
      <c r="J14" s="216"/>
      <c r="K14" s="216"/>
      <c r="L14" s="233"/>
      <c r="M14" s="233"/>
      <c r="N14" s="233"/>
      <c r="O14" s="233"/>
      <c r="P14">
        <f t="shared" si="1"/>
      </c>
    </row>
    <row r="15" spans="2:16" ht="12.75">
      <c r="B15" s="216"/>
      <c r="C15" s="216"/>
      <c r="D15" s="127">
        <f t="shared" si="0"/>
        <v>0</v>
      </c>
      <c r="E15" s="251"/>
      <c r="F15" s="265"/>
      <c r="G15" s="216"/>
      <c r="H15" s="216"/>
      <c r="I15" s="216"/>
      <c r="J15" s="216"/>
      <c r="K15" s="216"/>
      <c r="L15" s="233"/>
      <c r="M15" s="233"/>
      <c r="N15" s="233"/>
      <c r="O15" s="233"/>
      <c r="P15">
        <f t="shared" si="1"/>
      </c>
    </row>
    <row r="16" spans="2:16" ht="12.75">
      <c r="B16" s="216"/>
      <c r="C16" s="216"/>
      <c r="D16" s="127">
        <f t="shared" si="0"/>
        <v>0</v>
      </c>
      <c r="E16" s="251"/>
      <c r="F16" s="265"/>
      <c r="G16" s="216"/>
      <c r="H16" s="216"/>
      <c r="I16" s="216"/>
      <c r="J16" s="216"/>
      <c r="K16" s="216"/>
      <c r="L16" s="233"/>
      <c r="M16" s="233"/>
      <c r="N16" s="233"/>
      <c r="O16" s="233"/>
      <c r="P16">
        <f t="shared" si="1"/>
      </c>
    </row>
    <row r="17" spans="2:16" ht="12.75">
      <c r="B17" s="216"/>
      <c r="C17" s="216"/>
      <c r="D17" s="127">
        <f t="shared" si="0"/>
        <v>0</v>
      </c>
      <c r="E17" s="251"/>
      <c r="F17" s="265"/>
      <c r="G17" s="216"/>
      <c r="H17" s="216"/>
      <c r="I17" s="216"/>
      <c r="J17" s="216"/>
      <c r="K17" s="216"/>
      <c r="L17" s="233"/>
      <c r="M17" s="233"/>
      <c r="N17" s="233"/>
      <c r="O17" s="233"/>
      <c r="P17">
        <f t="shared" si="1"/>
      </c>
    </row>
    <row r="18" spans="2:16" ht="12.75">
      <c r="B18" s="216"/>
      <c r="C18" s="216"/>
      <c r="D18" s="127">
        <f t="shared" si="0"/>
        <v>0</v>
      </c>
      <c r="E18" s="251"/>
      <c r="F18" s="265"/>
      <c r="G18" s="216"/>
      <c r="H18" s="216"/>
      <c r="I18" s="216"/>
      <c r="J18" s="216"/>
      <c r="K18" s="216"/>
      <c r="L18" s="233"/>
      <c r="M18" s="233"/>
      <c r="N18" s="233"/>
      <c r="O18" s="233"/>
      <c r="P18">
        <f t="shared" si="1"/>
      </c>
    </row>
    <row r="19" spans="2:16" ht="12.75">
      <c r="B19" s="216"/>
      <c r="C19" s="216"/>
      <c r="D19" s="127">
        <f t="shared" si="0"/>
        <v>0</v>
      </c>
      <c r="E19" s="251"/>
      <c r="F19" s="265"/>
      <c r="G19" s="216"/>
      <c r="H19" s="216"/>
      <c r="I19" s="216"/>
      <c r="J19" s="216"/>
      <c r="K19" s="216"/>
      <c r="L19" s="233"/>
      <c r="M19" s="233"/>
      <c r="N19" s="233"/>
      <c r="O19" s="233"/>
      <c r="P19">
        <f t="shared" si="1"/>
      </c>
    </row>
    <row r="20" spans="2:16" ht="12.75">
      <c r="B20" s="216"/>
      <c r="C20" s="216"/>
      <c r="D20" s="127">
        <f t="shared" si="0"/>
        <v>0</v>
      </c>
      <c r="E20" s="251"/>
      <c r="F20" s="265"/>
      <c r="G20" s="216"/>
      <c r="H20" s="216"/>
      <c r="I20" s="216"/>
      <c r="J20" s="216"/>
      <c r="K20" s="216"/>
      <c r="L20" s="233"/>
      <c r="M20" s="233"/>
      <c r="N20" s="233"/>
      <c r="O20" s="233"/>
      <c r="P20">
        <f t="shared" si="1"/>
      </c>
    </row>
    <row r="21" spans="2:16" ht="12.75">
      <c r="B21" s="216"/>
      <c r="C21" s="216"/>
      <c r="D21" s="127">
        <f t="shared" si="0"/>
        <v>0</v>
      </c>
      <c r="E21" s="251"/>
      <c r="F21" s="265"/>
      <c r="G21" s="216"/>
      <c r="H21" s="216"/>
      <c r="I21" s="216"/>
      <c r="J21" s="216"/>
      <c r="K21" s="216"/>
      <c r="L21" s="233"/>
      <c r="M21" s="233"/>
      <c r="N21" s="233"/>
      <c r="O21" s="233"/>
      <c r="P21">
        <f t="shared" si="1"/>
      </c>
    </row>
    <row r="22" spans="2:16" ht="12.75">
      <c r="B22" s="216"/>
      <c r="C22" s="216"/>
      <c r="D22" s="127">
        <f t="shared" si="0"/>
        <v>0</v>
      </c>
      <c r="E22" s="251"/>
      <c r="F22" s="265"/>
      <c r="G22" s="216"/>
      <c r="H22" s="216"/>
      <c r="I22" s="216"/>
      <c r="J22" s="216"/>
      <c r="K22" s="216"/>
      <c r="L22" s="233"/>
      <c r="M22" s="233"/>
      <c r="N22" s="233"/>
      <c r="O22" s="233"/>
      <c r="P22">
        <f t="shared" si="1"/>
      </c>
    </row>
    <row r="23" spans="2:16" ht="12.75">
      <c r="B23" s="216"/>
      <c r="C23" s="216"/>
      <c r="D23" s="127">
        <f t="shared" si="0"/>
        <v>0</v>
      </c>
      <c r="E23" s="251"/>
      <c r="F23" s="251"/>
      <c r="G23" s="216"/>
      <c r="H23" s="216"/>
      <c r="I23" s="216"/>
      <c r="J23" s="216"/>
      <c r="K23" s="216"/>
      <c r="L23" s="233"/>
      <c r="M23" s="233"/>
      <c r="N23" s="233"/>
      <c r="O23" s="233"/>
      <c r="P23">
        <f t="shared" si="1"/>
      </c>
    </row>
    <row r="24" spans="2:16" ht="12.75">
      <c r="B24" s="216"/>
      <c r="C24" s="216"/>
      <c r="D24" s="127">
        <f t="shared" si="0"/>
        <v>0</v>
      </c>
      <c r="E24" s="251"/>
      <c r="F24" s="251"/>
      <c r="G24" s="216"/>
      <c r="H24" s="216"/>
      <c r="I24" s="216"/>
      <c r="J24" s="216"/>
      <c r="K24" s="216"/>
      <c r="L24" s="233"/>
      <c r="M24" s="233"/>
      <c r="N24" s="233"/>
      <c r="O24" s="233"/>
      <c r="P24">
        <f t="shared" si="1"/>
      </c>
    </row>
    <row r="25" spans="2:16" ht="12.75">
      <c r="B25" s="216"/>
      <c r="C25" s="216"/>
      <c r="D25" s="127">
        <f t="shared" si="0"/>
        <v>0</v>
      </c>
      <c r="E25" s="251"/>
      <c r="F25" s="251"/>
      <c r="G25" s="216"/>
      <c r="H25" s="216"/>
      <c r="I25" s="216"/>
      <c r="J25" s="216"/>
      <c r="K25" s="216"/>
      <c r="L25" s="233"/>
      <c r="M25" s="233"/>
      <c r="N25" s="233"/>
      <c r="O25" s="233"/>
      <c r="P25">
        <f t="shared" si="1"/>
      </c>
    </row>
    <row r="26" spans="2:16" ht="12.75">
      <c r="B26" s="216"/>
      <c r="C26" s="216"/>
      <c r="D26" s="127">
        <f t="shared" si="0"/>
        <v>0</v>
      </c>
      <c r="E26" s="251"/>
      <c r="F26" s="251"/>
      <c r="G26" s="216"/>
      <c r="H26" s="216"/>
      <c r="I26" s="216"/>
      <c r="J26" s="216"/>
      <c r="K26" s="216"/>
      <c r="L26" s="233"/>
      <c r="M26" s="233"/>
      <c r="N26" s="233"/>
      <c r="O26" s="233"/>
      <c r="P26">
        <f t="shared" si="1"/>
      </c>
    </row>
    <row r="27" spans="2:16" ht="12.75">
      <c r="B27" s="216"/>
      <c r="C27" s="216"/>
      <c r="D27" s="127">
        <f t="shared" si="0"/>
        <v>0</v>
      </c>
      <c r="E27" s="251"/>
      <c r="F27" s="251"/>
      <c r="G27" s="216"/>
      <c r="H27" s="216"/>
      <c r="I27" s="216"/>
      <c r="J27" s="216"/>
      <c r="K27" s="216"/>
      <c r="L27" s="216"/>
      <c r="M27" s="258"/>
      <c r="N27" s="258"/>
      <c r="O27" s="258"/>
      <c r="P27">
        <f t="shared" si="1"/>
      </c>
    </row>
    <row r="28" spans="2:16" ht="12.75">
      <c r="B28" s="216"/>
      <c r="C28" s="216"/>
      <c r="D28" s="127">
        <f t="shared" si="0"/>
        <v>0</v>
      </c>
      <c r="E28" s="251"/>
      <c r="F28" s="251"/>
      <c r="G28" s="216"/>
      <c r="H28" s="216"/>
      <c r="I28" s="216"/>
      <c r="J28" s="216"/>
      <c r="K28" s="216"/>
      <c r="L28" s="216"/>
      <c r="M28" s="258"/>
      <c r="N28" s="258"/>
      <c r="O28" s="258"/>
      <c r="P28">
        <f t="shared" si="1"/>
      </c>
    </row>
    <row r="29" spans="2:16" ht="12.75">
      <c r="B29" s="216"/>
      <c r="C29" s="216"/>
      <c r="D29" s="127">
        <f t="shared" si="0"/>
        <v>0</v>
      </c>
      <c r="E29" s="251"/>
      <c r="F29" s="251"/>
      <c r="G29" s="216"/>
      <c r="H29" s="216"/>
      <c r="I29" s="216"/>
      <c r="J29" s="216"/>
      <c r="K29" s="216"/>
      <c r="L29" s="216"/>
      <c r="M29" s="258"/>
      <c r="N29" s="258"/>
      <c r="O29" s="258"/>
      <c r="P29">
        <f t="shared" si="1"/>
      </c>
    </row>
    <row r="30" spans="2:16" ht="12.75">
      <c r="B30" s="216"/>
      <c r="C30" s="216"/>
      <c r="D30" s="127">
        <f t="shared" si="0"/>
        <v>0</v>
      </c>
      <c r="E30" s="251"/>
      <c r="F30" s="251"/>
      <c r="G30" s="216"/>
      <c r="H30" s="216"/>
      <c r="I30" s="216"/>
      <c r="J30" s="216"/>
      <c r="K30" s="216"/>
      <c r="L30" s="216"/>
      <c r="M30" s="258"/>
      <c r="N30" s="258"/>
      <c r="O30" s="258"/>
      <c r="P30">
        <f t="shared" si="1"/>
      </c>
    </row>
    <row r="31" spans="2:16" ht="12.75">
      <c r="B31" s="216"/>
      <c r="C31" s="216"/>
      <c r="D31" s="127">
        <f t="shared" si="0"/>
        <v>0</v>
      </c>
      <c r="E31" s="251"/>
      <c r="F31" s="251"/>
      <c r="G31" s="216"/>
      <c r="H31" s="216"/>
      <c r="I31" s="216"/>
      <c r="J31" s="216"/>
      <c r="K31" s="216"/>
      <c r="L31" s="216"/>
      <c r="M31" s="258"/>
      <c r="N31" s="258"/>
      <c r="O31" s="258"/>
      <c r="P31">
        <f t="shared" si="1"/>
      </c>
    </row>
    <row r="32" spans="2:16" ht="12.75">
      <c r="B32" s="216"/>
      <c r="C32" s="216"/>
      <c r="D32" s="127">
        <f t="shared" si="0"/>
        <v>0</v>
      </c>
      <c r="E32" s="251"/>
      <c r="F32" s="251"/>
      <c r="G32" s="216"/>
      <c r="H32" s="216"/>
      <c r="I32" s="216"/>
      <c r="J32" s="216"/>
      <c r="K32" s="216"/>
      <c r="L32" s="216"/>
      <c r="M32" s="258"/>
      <c r="N32" s="258"/>
      <c r="O32" s="258"/>
      <c r="P32">
        <f t="shared" si="1"/>
      </c>
    </row>
    <row r="33" spans="2:16" ht="12.75">
      <c r="B33" s="216"/>
      <c r="C33" s="216"/>
      <c r="D33" s="127">
        <f t="shared" si="0"/>
        <v>0</v>
      </c>
      <c r="E33" s="251"/>
      <c r="F33" s="251"/>
      <c r="G33" s="216"/>
      <c r="H33" s="216"/>
      <c r="I33" s="216"/>
      <c r="J33" s="216"/>
      <c r="K33" s="216"/>
      <c r="L33" s="216"/>
      <c r="M33" s="258"/>
      <c r="N33" s="258"/>
      <c r="O33" s="258"/>
      <c r="P33">
        <f t="shared" si="1"/>
      </c>
    </row>
    <row r="34" spans="2:16" ht="12.75">
      <c r="B34" s="216"/>
      <c r="C34" s="216"/>
      <c r="D34" s="127">
        <f t="shared" si="0"/>
        <v>0</v>
      </c>
      <c r="E34" s="251"/>
      <c r="F34" s="251"/>
      <c r="G34" s="216"/>
      <c r="H34" s="216"/>
      <c r="I34" s="216"/>
      <c r="J34" s="216"/>
      <c r="K34" s="216"/>
      <c r="L34" s="216"/>
      <c r="M34" s="258"/>
      <c r="N34" s="258"/>
      <c r="O34" s="258"/>
      <c r="P34">
        <f t="shared" si="1"/>
      </c>
    </row>
    <row r="35" spans="2:16" ht="12.75">
      <c r="B35" s="216"/>
      <c r="C35" s="216"/>
      <c r="D35" s="127">
        <f t="shared" si="0"/>
        <v>0</v>
      </c>
      <c r="E35" s="251"/>
      <c r="F35" s="251"/>
      <c r="G35" s="216"/>
      <c r="H35" s="216"/>
      <c r="I35" s="216"/>
      <c r="J35" s="216"/>
      <c r="K35" s="216"/>
      <c r="L35" s="216"/>
      <c r="M35" s="258"/>
      <c r="N35" s="258"/>
      <c r="O35" s="258"/>
      <c r="P35">
        <f t="shared" si="1"/>
      </c>
    </row>
    <row r="36" spans="2:16" ht="12.75">
      <c r="B36" s="216"/>
      <c r="C36" s="216"/>
      <c r="D36" s="127">
        <f t="shared" si="0"/>
        <v>0</v>
      </c>
      <c r="E36" s="251"/>
      <c r="F36" s="251"/>
      <c r="G36" s="216"/>
      <c r="H36" s="216"/>
      <c r="I36" s="216"/>
      <c r="J36" s="216"/>
      <c r="K36" s="216"/>
      <c r="L36" s="216"/>
      <c r="M36" s="258"/>
      <c r="N36" s="258"/>
      <c r="O36" s="258"/>
      <c r="P36">
        <f t="shared" si="1"/>
      </c>
    </row>
    <row r="59" ht="63.75" customHeight="1"/>
  </sheetData>
  <sheetProtection sheet="1" objects="1" scenarios="1"/>
  <mergeCells count="2">
    <mergeCell ref="L2:O2"/>
    <mergeCell ref="P1:Q2"/>
  </mergeCells>
  <dataValidations count="1">
    <dataValidation type="list" allowBlank="1" showInputMessage="1" showErrorMessage="1" sqref="E5:F36">
      <formula1>Zone</formula1>
    </dataValidation>
  </dataValidations>
  <printOptions/>
  <pageMargins left="0.75" right="0.75" top="1" bottom="1" header="0.5" footer="0.5"/>
  <pageSetup horizontalDpi="600" verticalDpi="600" orientation="landscape" scale="81" r:id="rId3"/>
  <headerFooter alignWithMargins="0">
    <oddHeader>&amp;LJuly 16th, 2007, {Filing Month} 2008
&amp;CRESOURCE ADEQUACY COMPLIANCE FILING&amp;R{Name of LSE}, Page &amp;P of &amp;N</oddHeader>
    <oddFooter>&amp;LFile:  &amp;F&amp;RTab:  &amp;A</oddFooter>
  </headerFooter>
  <legacyDrawing r:id="rId2"/>
</worksheet>
</file>

<file path=xl/worksheets/sheet7.xml><?xml version="1.0" encoding="utf-8"?>
<worksheet xmlns="http://schemas.openxmlformats.org/spreadsheetml/2006/main" xmlns:r="http://schemas.openxmlformats.org/officeDocument/2006/relationships">
  <sheetPr codeName="Sheet5">
    <tabColor indexed="43"/>
  </sheetPr>
  <dimension ref="A1:O36"/>
  <sheetViews>
    <sheetView showGridLines="0" workbookViewId="0" topLeftCell="A1">
      <selection activeCell="B5" sqref="B5"/>
    </sheetView>
  </sheetViews>
  <sheetFormatPr defaultColWidth="9.140625" defaultRowHeight="12.75"/>
  <cols>
    <col min="1" max="1" width="4.8515625" style="0" customWidth="1"/>
    <col min="2" max="2" width="10.421875" style="15" customWidth="1"/>
    <col min="3" max="3" width="15.8515625" style="15" customWidth="1"/>
    <col min="4" max="5" width="11.00390625" style="15" customWidth="1"/>
    <col min="6" max="6" width="12.7109375" style="15" customWidth="1"/>
    <col min="7" max="7" width="13.7109375" style="15" customWidth="1"/>
    <col min="8" max="8" width="12.8515625" style="15" customWidth="1"/>
    <col min="9" max="9" width="8.421875" style="15" customWidth="1"/>
    <col min="10" max="10" width="8.140625" style="15" customWidth="1"/>
    <col min="11" max="11" width="7.8515625" style="0" customWidth="1"/>
    <col min="12" max="12" width="7.421875" style="0" customWidth="1"/>
    <col min="13" max="13" width="7.28125" style="0" customWidth="1"/>
    <col min="14" max="14" width="7.140625" style="0" customWidth="1"/>
    <col min="15" max="15" width="6.8515625" style="0" customWidth="1"/>
  </cols>
  <sheetData>
    <row r="1" spans="1:15" ht="15.75">
      <c r="A1" s="13" t="s">
        <v>108</v>
      </c>
      <c r="N1" s="306" t="s">
        <v>203</v>
      </c>
      <c r="O1" s="306"/>
    </row>
    <row r="2" spans="1:15" ht="15.75">
      <c r="A2" s="13" t="s">
        <v>209</v>
      </c>
      <c r="J2" s="304" t="s">
        <v>118</v>
      </c>
      <c r="K2" s="305"/>
      <c r="L2" s="305"/>
      <c r="M2" s="305"/>
      <c r="N2" s="306"/>
      <c r="O2" s="306"/>
    </row>
    <row r="3" spans="2:15" s="16" customFormat="1" ht="52.5" customHeight="1" thickBot="1">
      <c r="B3" s="17" t="s">
        <v>25</v>
      </c>
      <c r="C3" s="18" t="s">
        <v>116</v>
      </c>
      <c r="D3" s="195" t="s">
        <v>168</v>
      </c>
      <c r="E3" s="184" t="s">
        <v>192</v>
      </c>
      <c r="F3" s="263" t="s">
        <v>212</v>
      </c>
      <c r="G3" s="198" t="s">
        <v>166</v>
      </c>
      <c r="H3" s="18" t="s">
        <v>167</v>
      </c>
      <c r="I3" s="18" t="s">
        <v>165</v>
      </c>
      <c r="J3" s="187" t="s">
        <v>119</v>
      </c>
      <c r="K3" s="17" t="s">
        <v>120</v>
      </c>
      <c r="L3" s="17" t="s">
        <v>121</v>
      </c>
      <c r="M3" s="17" t="s">
        <v>122</v>
      </c>
      <c r="N3" s="19" t="s">
        <v>193</v>
      </c>
      <c r="O3" s="19" t="s">
        <v>194</v>
      </c>
    </row>
    <row r="4" spans="1:15" ht="13.5" thickBot="1">
      <c r="A4" s="1" t="s">
        <v>283</v>
      </c>
      <c r="B4" s="14"/>
      <c r="C4" s="14"/>
      <c r="D4" s="196">
        <f>SUM(D5:D935)</f>
        <v>0</v>
      </c>
      <c r="E4" s="154"/>
      <c r="F4" s="264"/>
      <c r="G4" s="21"/>
      <c r="H4" s="14"/>
      <c r="I4" s="14"/>
      <c r="J4" s="194">
        <f>SUM(J5:J926)</f>
        <v>0</v>
      </c>
      <c r="K4" s="153">
        <f>SUM(K5:K926)</f>
        <v>0</v>
      </c>
      <c r="L4" s="153">
        <f>SUM(L5:L926)</f>
        <v>0</v>
      </c>
      <c r="M4" s="153">
        <f>SUM(M5:M926)</f>
        <v>0</v>
      </c>
      <c r="N4" s="199">
        <f>SUMIF(E$5:$E$1000,"np26",$D$5:$D$1000)</f>
        <v>0</v>
      </c>
      <c r="O4" s="199">
        <f>SUMIF(E$5:$E$1000,"sp26",$D$5:$D$1000)</f>
        <v>0</v>
      </c>
    </row>
    <row r="5" spans="2:14" ht="12.75">
      <c r="B5" s="216"/>
      <c r="C5" s="216"/>
      <c r="D5" s="197">
        <f aca="true" t="shared" si="0" ref="D5:D36">SUM(J5:M5)</f>
        <v>0</v>
      </c>
      <c r="E5" s="215"/>
      <c r="F5" s="265"/>
      <c r="G5" s="254"/>
      <c r="H5" s="217"/>
      <c r="I5" s="216"/>
      <c r="J5" s="255"/>
      <c r="K5" s="218"/>
      <c r="L5" s="218"/>
      <c r="M5" s="218"/>
      <c r="N5">
        <f>IF(SUM(J5:M5)&gt;D5,"Problem with this resource","")</f>
      </c>
    </row>
    <row r="6" spans="2:14" ht="12.75">
      <c r="B6" s="216"/>
      <c r="C6" s="216"/>
      <c r="D6" s="197">
        <f t="shared" si="0"/>
        <v>0</v>
      </c>
      <c r="E6" s="215"/>
      <c r="F6" s="265"/>
      <c r="G6" s="254"/>
      <c r="H6" s="217"/>
      <c r="I6" s="216"/>
      <c r="J6" s="255"/>
      <c r="K6" s="218"/>
      <c r="L6" s="218"/>
      <c r="M6" s="218"/>
      <c r="N6">
        <f aca="true" t="shared" si="1" ref="N6:N36">IF(SUM(J6:M6)&gt;D6,"Problem with this resource","")</f>
      </c>
    </row>
    <row r="7" spans="2:14" ht="12.75">
      <c r="B7" s="216"/>
      <c r="C7" s="216"/>
      <c r="D7" s="197">
        <f t="shared" si="0"/>
        <v>0</v>
      </c>
      <c r="E7" s="215"/>
      <c r="F7" s="265"/>
      <c r="G7" s="254"/>
      <c r="H7" s="217"/>
      <c r="I7" s="216"/>
      <c r="J7" s="255"/>
      <c r="K7" s="218"/>
      <c r="L7" s="218"/>
      <c r="M7" s="218"/>
      <c r="N7">
        <f t="shared" si="1"/>
      </c>
    </row>
    <row r="8" spans="2:14" ht="12.75">
      <c r="B8" s="216"/>
      <c r="C8" s="216"/>
      <c r="D8" s="197">
        <f t="shared" si="0"/>
        <v>0</v>
      </c>
      <c r="E8" s="215"/>
      <c r="F8" s="265"/>
      <c r="G8" s="256"/>
      <c r="H8" s="216"/>
      <c r="I8" s="216"/>
      <c r="J8" s="255"/>
      <c r="K8" s="218"/>
      <c r="L8" s="218"/>
      <c r="M8" s="218"/>
      <c r="N8">
        <f t="shared" si="1"/>
      </c>
    </row>
    <row r="9" spans="2:14" ht="12.75" customHeight="1">
      <c r="B9" s="216"/>
      <c r="C9" s="216"/>
      <c r="D9" s="197">
        <f t="shared" si="0"/>
        <v>0</v>
      </c>
      <c r="E9" s="215"/>
      <c r="F9" s="265"/>
      <c r="G9" s="256"/>
      <c r="H9" s="216"/>
      <c r="I9" s="216"/>
      <c r="J9" s="255"/>
      <c r="K9" s="218"/>
      <c r="L9" s="218"/>
      <c r="M9" s="218"/>
      <c r="N9">
        <f t="shared" si="1"/>
      </c>
    </row>
    <row r="10" spans="2:14" ht="12.75">
      <c r="B10" s="216"/>
      <c r="C10" s="216"/>
      <c r="D10" s="197">
        <f t="shared" si="0"/>
        <v>0</v>
      </c>
      <c r="E10" s="215"/>
      <c r="F10" s="265"/>
      <c r="G10" s="256"/>
      <c r="H10" s="216"/>
      <c r="I10" s="216"/>
      <c r="J10" s="255"/>
      <c r="K10" s="218"/>
      <c r="L10" s="218"/>
      <c r="M10" s="218"/>
      <c r="N10">
        <f t="shared" si="1"/>
      </c>
    </row>
    <row r="11" spans="2:14" ht="12.75">
      <c r="B11" s="216"/>
      <c r="C11" s="216"/>
      <c r="D11" s="197">
        <f t="shared" si="0"/>
        <v>0</v>
      </c>
      <c r="E11" s="215"/>
      <c r="F11" s="265"/>
      <c r="G11" s="256"/>
      <c r="H11" s="216"/>
      <c r="I11" s="216"/>
      <c r="J11" s="255"/>
      <c r="K11" s="218"/>
      <c r="L11" s="218"/>
      <c r="M11" s="218"/>
      <c r="N11">
        <f t="shared" si="1"/>
      </c>
    </row>
    <row r="12" spans="2:14" ht="12.75">
      <c r="B12" s="216"/>
      <c r="C12" s="216"/>
      <c r="D12" s="197">
        <f t="shared" si="0"/>
        <v>0</v>
      </c>
      <c r="E12" s="215"/>
      <c r="F12" s="265"/>
      <c r="G12" s="256"/>
      <c r="H12" s="216"/>
      <c r="I12" s="216"/>
      <c r="J12" s="255"/>
      <c r="K12" s="218"/>
      <c r="L12" s="218"/>
      <c r="M12" s="218"/>
      <c r="N12">
        <f t="shared" si="1"/>
      </c>
    </row>
    <row r="13" spans="2:14" ht="12.75">
      <c r="B13" s="216"/>
      <c r="C13" s="216"/>
      <c r="D13" s="197">
        <f t="shared" si="0"/>
        <v>0</v>
      </c>
      <c r="E13" s="215"/>
      <c r="F13" s="265"/>
      <c r="G13" s="256"/>
      <c r="H13" s="216"/>
      <c r="I13" s="216"/>
      <c r="J13" s="255"/>
      <c r="K13" s="218"/>
      <c r="L13" s="218"/>
      <c r="M13" s="218"/>
      <c r="N13">
        <f t="shared" si="1"/>
      </c>
    </row>
    <row r="14" spans="2:14" ht="12.75">
      <c r="B14" s="216"/>
      <c r="C14" s="216"/>
      <c r="D14" s="197">
        <f t="shared" si="0"/>
        <v>0</v>
      </c>
      <c r="E14" s="215"/>
      <c r="F14" s="265"/>
      <c r="G14" s="256"/>
      <c r="H14" s="216"/>
      <c r="I14" s="216"/>
      <c r="J14" s="255"/>
      <c r="K14" s="218"/>
      <c r="L14" s="218"/>
      <c r="M14" s="218"/>
      <c r="N14">
        <f t="shared" si="1"/>
      </c>
    </row>
    <row r="15" spans="2:14" ht="12.75">
      <c r="B15" s="216"/>
      <c r="C15" s="216"/>
      <c r="D15" s="197">
        <f t="shared" si="0"/>
        <v>0</v>
      </c>
      <c r="E15" s="215"/>
      <c r="F15" s="265"/>
      <c r="G15" s="256"/>
      <c r="H15" s="216"/>
      <c r="I15" s="216"/>
      <c r="J15" s="255"/>
      <c r="K15" s="218"/>
      <c r="L15" s="218"/>
      <c r="M15" s="218"/>
      <c r="N15">
        <f t="shared" si="1"/>
      </c>
    </row>
    <row r="16" spans="2:14" ht="12.75">
      <c r="B16" s="216"/>
      <c r="C16" s="216"/>
      <c r="D16" s="197">
        <f t="shared" si="0"/>
        <v>0</v>
      </c>
      <c r="E16" s="215"/>
      <c r="F16" s="265"/>
      <c r="G16" s="256"/>
      <c r="H16" s="216"/>
      <c r="I16" s="216"/>
      <c r="J16" s="255"/>
      <c r="K16" s="218"/>
      <c r="L16" s="218"/>
      <c r="M16" s="218"/>
      <c r="N16">
        <f t="shared" si="1"/>
      </c>
    </row>
    <row r="17" spans="2:14" ht="12.75">
      <c r="B17" s="216"/>
      <c r="C17" s="216"/>
      <c r="D17" s="197">
        <f t="shared" si="0"/>
        <v>0</v>
      </c>
      <c r="E17" s="215"/>
      <c r="F17" s="265"/>
      <c r="G17" s="256"/>
      <c r="H17" s="216"/>
      <c r="I17" s="216"/>
      <c r="J17" s="255"/>
      <c r="K17" s="218"/>
      <c r="L17" s="218"/>
      <c r="M17" s="218"/>
      <c r="N17">
        <f t="shared" si="1"/>
      </c>
    </row>
    <row r="18" spans="2:14" ht="12.75">
      <c r="B18" s="216"/>
      <c r="C18" s="216"/>
      <c r="D18" s="197">
        <f t="shared" si="0"/>
        <v>0</v>
      </c>
      <c r="E18" s="215"/>
      <c r="F18" s="265"/>
      <c r="G18" s="256"/>
      <c r="H18" s="216"/>
      <c r="I18" s="216"/>
      <c r="J18" s="255"/>
      <c r="K18" s="218"/>
      <c r="L18" s="218"/>
      <c r="M18" s="218"/>
      <c r="N18">
        <f t="shared" si="1"/>
      </c>
    </row>
    <row r="19" spans="2:14" ht="12.75">
      <c r="B19" s="216"/>
      <c r="C19" s="216"/>
      <c r="D19" s="197">
        <f t="shared" si="0"/>
        <v>0</v>
      </c>
      <c r="E19" s="215"/>
      <c r="F19" s="265"/>
      <c r="G19" s="256"/>
      <c r="H19" s="216"/>
      <c r="I19" s="216"/>
      <c r="J19" s="255"/>
      <c r="K19" s="218"/>
      <c r="L19" s="218"/>
      <c r="M19" s="218"/>
      <c r="N19">
        <f t="shared" si="1"/>
      </c>
    </row>
    <row r="20" spans="2:14" ht="12.75">
      <c r="B20" s="216"/>
      <c r="C20" s="216"/>
      <c r="D20" s="197">
        <f t="shared" si="0"/>
        <v>0</v>
      </c>
      <c r="E20" s="215"/>
      <c r="F20" s="265"/>
      <c r="G20" s="256"/>
      <c r="H20" s="216"/>
      <c r="I20" s="216"/>
      <c r="J20" s="255"/>
      <c r="K20" s="218"/>
      <c r="L20" s="218"/>
      <c r="M20" s="218"/>
      <c r="N20">
        <f t="shared" si="1"/>
      </c>
    </row>
    <row r="21" spans="2:14" ht="12.75">
      <c r="B21" s="216"/>
      <c r="C21" s="216"/>
      <c r="D21" s="197">
        <f t="shared" si="0"/>
        <v>0</v>
      </c>
      <c r="E21" s="215"/>
      <c r="F21" s="265"/>
      <c r="G21" s="256"/>
      <c r="H21" s="216"/>
      <c r="I21" s="216"/>
      <c r="J21" s="255"/>
      <c r="K21" s="218"/>
      <c r="L21" s="218"/>
      <c r="M21" s="218"/>
      <c r="N21">
        <f t="shared" si="1"/>
      </c>
    </row>
    <row r="22" spans="2:14" ht="12.75">
      <c r="B22" s="216"/>
      <c r="C22" s="216"/>
      <c r="D22" s="197">
        <f t="shared" si="0"/>
        <v>0</v>
      </c>
      <c r="E22" s="215"/>
      <c r="F22" s="265"/>
      <c r="G22" s="256"/>
      <c r="H22" s="216"/>
      <c r="I22" s="216"/>
      <c r="J22" s="255"/>
      <c r="K22" s="218"/>
      <c r="L22" s="218"/>
      <c r="M22" s="218"/>
      <c r="N22">
        <f t="shared" si="1"/>
      </c>
    </row>
    <row r="23" spans="2:14" ht="12.75">
      <c r="B23" s="216"/>
      <c r="C23" s="216"/>
      <c r="D23" s="127">
        <f t="shared" si="0"/>
        <v>0</v>
      </c>
      <c r="E23" s="251"/>
      <c r="F23" s="251"/>
      <c r="G23" s="216"/>
      <c r="H23" s="216"/>
      <c r="I23" s="216"/>
      <c r="J23" s="255"/>
      <c r="K23" s="218"/>
      <c r="L23" s="218"/>
      <c r="M23" s="218"/>
      <c r="N23">
        <f t="shared" si="1"/>
      </c>
    </row>
    <row r="24" spans="2:14" ht="12.75">
      <c r="B24" s="216"/>
      <c r="C24" s="216"/>
      <c r="D24" s="127">
        <f t="shared" si="0"/>
        <v>0</v>
      </c>
      <c r="E24" s="251"/>
      <c r="F24" s="251"/>
      <c r="G24" s="216"/>
      <c r="H24" s="216"/>
      <c r="I24" s="216"/>
      <c r="J24" s="255"/>
      <c r="K24" s="218"/>
      <c r="L24" s="218"/>
      <c r="M24" s="218"/>
      <c r="N24">
        <f t="shared" si="1"/>
      </c>
    </row>
    <row r="25" spans="2:14" ht="12.75">
      <c r="B25" s="216"/>
      <c r="C25" s="216"/>
      <c r="D25" s="127">
        <f t="shared" si="0"/>
        <v>0</v>
      </c>
      <c r="E25" s="251"/>
      <c r="F25" s="251"/>
      <c r="G25" s="216"/>
      <c r="H25" s="216"/>
      <c r="I25" s="216"/>
      <c r="J25" s="255"/>
      <c r="K25" s="218"/>
      <c r="L25" s="218"/>
      <c r="M25" s="218"/>
      <c r="N25">
        <f t="shared" si="1"/>
      </c>
    </row>
    <row r="26" spans="2:14" ht="12.75">
      <c r="B26" s="216"/>
      <c r="C26" s="253"/>
      <c r="D26" s="127">
        <f t="shared" si="0"/>
        <v>0</v>
      </c>
      <c r="E26" s="251"/>
      <c r="F26" s="251"/>
      <c r="G26" s="216"/>
      <c r="H26" s="216"/>
      <c r="I26" s="216"/>
      <c r="J26" s="218"/>
      <c r="K26" s="218"/>
      <c r="L26" s="218"/>
      <c r="M26" s="218"/>
      <c r="N26">
        <f t="shared" si="1"/>
      </c>
    </row>
    <row r="27" spans="2:14" ht="12.75">
      <c r="B27" s="216"/>
      <c r="C27" s="253"/>
      <c r="D27" s="127">
        <f t="shared" si="0"/>
        <v>0</v>
      </c>
      <c r="E27" s="251"/>
      <c r="F27" s="251"/>
      <c r="G27" s="216"/>
      <c r="H27" s="216"/>
      <c r="I27" s="216"/>
      <c r="J27" s="215"/>
      <c r="K27" s="252"/>
      <c r="L27" s="252"/>
      <c r="M27" s="252"/>
      <c r="N27">
        <f t="shared" si="1"/>
      </c>
    </row>
    <row r="28" spans="2:14" ht="12.75">
      <c r="B28" s="216"/>
      <c r="C28" s="253"/>
      <c r="D28" s="127">
        <f t="shared" si="0"/>
        <v>0</v>
      </c>
      <c r="E28" s="251"/>
      <c r="F28" s="251"/>
      <c r="G28" s="216"/>
      <c r="H28" s="216"/>
      <c r="I28" s="216"/>
      <c r="J28" s="215"/>
      <c r="K28" s="252"/>
      <c r="L28" s="252"/>
      <c r="M28" s="252"/>
      <c r="N28">
        <f t="shared" si="1"/>
      </c>
    </row>
    <row r="29" spans="2:14" ht="12.75">
      <c r="B29" s="216"/>
      <c r="C29" s="253"/>
      <c r="D29" s="127">
        <f t="shared" si="0"/>
        <v>0</v>
      </c>
      <c r="E29" s="251"/>
      <c r="F29" s="251"/>
      <c r="G29" s="216"/>
      <c r="H29" s="216"/>
      <c r="I29" s="216"/>
      <c r="J29" s="215"/>
      <c r="K29" s="252"/>
      <c r="L29" s="252"/>
      <c r="M29" s="252"/>
      <c r="N29">
        <f t="shared" si="1"/>
      </c>
    </row>
    <row r="30" spans="2:14" ht="12.75">
      <c r="B30" s="216"/>
      <c r="C30" s="253"/>
      <c r="D30" s="127">
        <f t="shared" si="0"/>
        <v>0</v>
      </c>
      <c r="E30" s="251"/>
      <c r="F30" s="251"/>
      <c r="G30" s="216"/>
      <c r="H30" s="216"/>
      <c r="I30" s="216"/>
      <c r="J30" s="215"/>
      <c r="K30" s="252"/>
      <c r="L30" s="252"/>
      <c r="M30" s="252"/>
      <c r="N30">
        <f t="shared" si="1"/>
      </c>
    </row>
    <row r="31" spans="2:14" ht="12.75">
      <c r="B31" s="216"/>
      <c r="C31" s="253"/>
      <c r="D31" s="127">
        <f t="shared" si="0"/>
        <v>0</v>
      </c>
      <c r="E31" s="251"/>
      <c r="F31" s="251"/>
      <c r="G31" s="216"/>
      <c r="H31" s="216"/>
      <c r="I31" s="216"/>
      <c r="J31" s="215"/>
      <c r="K31" s="252"/>
      <c r="L31" s="252"/>
      <c r="M31" s="252"/>
      <c r="N31">
        <f t="shared" si="1"/>
      </c>
    </row>
    <row r="32" spans="2:14" ht="12.75">
      <c r="B32" s="216"/>
      <c r="C32" s="253"/>
      <c r="D32" s="127">
        <f t="shared" si="0"/>
        <v>0</v>
      </c>
      <c r="E32" s="251"/>
      <c r="F32" s="251"/>
      <c r="G32" s="216"/>
      <c r="H32" s="216"/>
      <c r="I32" s="216"/>
      <c r="J32" s="215"/>
      <c r="K32" s="252"/>
      <c r="L32" s="252"/>
      <c r="M32" s="252"/>
      <c r="N32">
        <f t="shared" si="1"/>
      </c>
    </row>
    <row r="33" spans="2:14" ht="12.75">
      <c r="B33" s="216"/>
      <c r="C33" s="253"/>
      <c r="D33" s="127">
        <f t="shared" si="0"/>
        <v>0</v>
      </c>
      <c r="E33" s="251"/>
      <c r="F33" s="251"/>
      <c r="G33" s="216"/>
      <c r="H33" s="216"/>
      <c r="I33" s="216"/>
      <c r="J33" s="215"/>
      <c r="K33" s="252"/>
      <c r="L33" s="252"/>
      <c r="M33" s="252"/>
      <c r="N33">
        <f t="shared" si="1"/>
      </c>
    </row>
    <row r="34" spans="2:14" ht="12.75">
      <c r="B34" s="216"/>
      <c r="C34" s="253"/>
      <c r="D34" s="127">
        <f t="shared" si="0"/>
        <v>0</v>
      </c>
      <c r="E34" s="251"/>
      <c r="F34" s="251"/>
      <c r="G34" s="216"/>
      <c r="H34" s="216"/>
      <c r="I34" s="216"/>
      <c r="J34" s="215"/>
      <c r="K34" s="252"/>
      <c r="L34" s="252"/>
      <c r="M34" s="252"/>
      <c r="N34">
        <f t="shared" si="1"/>
      </c>
    </row>
    <row r="35" spans="2:14" ht="12.75">
      <c r="B35" s="216"/>
      <c r="C35" s="253"/>
      <c r="D35" s="127">
        <f t="shared" si="0"/>
        <v>0</v>
      </c>
      <c r="E35" s="251"/>
      <c r="F35" s="251"/>
      <c r="G35" s="216"/>
      <c r="H35" s="216"/>
      <c r="I35" s="216"/>
      <c r="J35" s="215"/>
      <c r="K35" s="252"/>
      <c r="L35" s="252"/>
      <c r="M35" s="252"/>
      <c r="N35">
        <f t="shared" si="1"/>
      </c>
    </row>
    <row r="36" spans="2:14" ht="12.75">
      <c r="B36" s="216"/>
      <c r="C36" s="253"/>
      <c r="D36" s="127">
        <f t="shared" si="0"/>
        <v>0</v>
      </c>
      <c r="E36" s="251"/>
      <c r="F36" s="251"/>
      <c r="G36" s="216"/>
      <c r="H36" s="216"/>
      <c r="I36" s="216"/>
      <c r="J36" s="215"/>
      <c r="K36" s="252"/>
      <c r="L36" s="252"/>
      <c r="M36" s="252"/>
      <c r="N36">
        <f t="shared" si="1"/>
      </c>
    </row>
    <row r="43" ht="63.75" customHeight="1"/>
  </sheetData>
  <sheetProtection sheet="1" objects="1" scenarios="1"/>
  <mergeCells count="2">
    <mergeCell ref="J2:M2"/>
    <mergeCell ref="N1:O2"/>
  </mergeCells>
  <dataValidations count="1">
    <dataValidation type="list" allowBlank="1" showInputMessage="1" showErrorMessage="1" sqref="E5:F36">
      <formula1>Zone</formula1>
    </dataValidation>
  </dataValidations>
  <printOptions/>
  <pageMargins left="0.75" right="0.75" top="1" bottom="1" header="0.5" footer="0.5"/>
  <pageSetup horizontalDpi="600" verticalDpi="600" orientation="landscape" scale="81" r:id="rId3"/>
  <headerFooter alignWithMargins="0">
    <oddHeader>&amp;LJuly 16th, 2007, {Filing Month} 2008
&amp;CRESOURCE ADEQUACY COMPLIANCE FILING&amp;R{Name of LSE}, Page &amp;P of &amp;N</oddHeader>
    <oddFooter>&amp;LFile:  &amp;F&amp;RTab:  &amp;A</oddFooter>
  </headerFooter>
  <legacyDrawing r:id="rId2"/>
</worksheet>
</file>

<file path=xl/worksheets/sheet8.xml><?xml version="1.0" encoding="utf-8"?>
<worksheet xmlns="http://schemas.openxmlformats.org/spreadsheetml/2006/main" xmlns:r="http://schemas.openxmlformats.org/officeDocument/2006/relationships">
  <sheetPr codeName="Sheet7">
    <tabColor indexed="43"/>
  </sheetPr>
  <dimension ref="A1:N36"/>
  <sheetViews>
    <sheetView showGridLines="0" zoomScaleSheetLayoutView="100" workbookViewId="0" topLeftCell="A2">
      <selection activeCell="B5" sqref="B5"/>
    </sheetView>
  </sheetViews>
  <sheetFormatPr defaultColWidth="9.140625" defaultRowHeight="12.75"/>
  <cols>
    <col min="1" max="1" width="7.140625" style="0" customWidth="1"/>
    <col min="2" max="2" width="10.00390625" style="15" customWidth="1"/>
    <col min="3" max="3" width="11.28125" style="15" customWidth="1"/>
    <col min="4" max="5" width="8.57421875" style="15" customWidth="1"/>
    <col min="6" max="6" width="14.00390625" style="15" customWidth="1"/>
    <col min="7" max="7" width="13.140625" style="15" customWidth="1"/>
    <col min="8" max="8" width="9.421875" style="15" bestFit="1" customWidth="1"/>
    <col min="9" max="9" width="7.421875" style="15" customWidth="1"/>
    <col min="10" max="10" width="7.00390625" style="0" customWidth="1"/>
    <col min="11" max="11" width="7.7109375" style="0" customWidth="1"/>
    <col min="12" max="12" width="7.28125" style="0" customWidth="1"/>
    <col min="13" max="13" width="7.140625" style="0" customWidth="1"/>
    <col min="14" max="14" width="6.8515625" style="0" customWidth="1"/>
  </cols>
  <sheetData>
    <row r="1" spans="1:14" ht="15.75">
      <c r="A1" s="13" t="s">
        <v>21</v>
      </c>
      <c r="M1" s="306" t="s">
        <v>203</v>
      </c>
      <c r="N1" s="306"/>
    </row>
    <row r="2" spans="1:14" ht="33.75" customHeight="1">
      <c r="A2" s="309" t="s">
        <v>226</v>
      </c>
      <c r="B2" s="310"/>
      <c r="C2" s="310"/>
      <c r="D2" s="310"/>
      <c r="E2" s="310"/>
      <c r="F2" s="310"/>
      <c r="G2" s="310"/>
      <c r="H2" s="310"/>
      <c r="I2" s="304" t="s">
        <v>118</v>
      </c>
      <c r="J2" s="305"/>
      <c r="K2" s="305"/>
      <c r="L2" s="305"/>
      <c r="M2" s="306"/>
      <c r="N2" s="306"/>
    </row>
    <row r="3" spans="2:14" s="16" customFormat="1" ht="54" customHeight="1">
      <c r="B3" s="17" t="s">
        <v>25</v>
      </c>
      <c r="C3" s="18" t="s">
        <v>274</v>
      </c>
      <c r="D3" s="19" t="s">
        <v>168</v>
      </c>
      <c r="E3" s="184" t="s">
        <v>192</v>
      </c>
      <c r="F3" s="18" t="s">
        <v>166</v>
      </c>
      <c r="G3" s="18" t="s">
        <v>167</v>
      </c>
      <c r="H3" s="18" t="s">
        <v>165</v>
      </c>
      <c r="I3" s="155" t="s">
        <v>119</v>
      </c>
      <c r="J3" s="155" t="s">
        <v>120</v>
      </c>
      <c r="K3" s="155" t="s">
        <v>121</v>
      </c>
      <c r="L3" s="155" t="s">
        <v>122</v>
      </c>
      <c r="M3" s="19" t="s">
        <v>193</v>
      </c>
      <c r="N3" s="19" t="s">
        <v>194</v>
      </c>
    </row>
    <row r="4" spans="1:14" ht="12.75">
      <c r="A4" s="1" t="s">
        <v>283</v>
      </c>
      <c r="B4" s="14"/>
      <c r="C4" s="20"/>
      <c r="D4" s="154">
        <f>SUM(D5:D862)</f>
        <v>0</v>
      </c>
      <c r="E4" s="154"/>
      <c r="F4" s="14"/>
      <c r="G4" s="14"/>
      <c r="H4" s="14"/>
      <c r="I4" s="154">
        <f>SUM(I5:I926)</f>
        <v>0</v>
      </c>
      <c r="J4" s="154">
        <f>SUM(J5:J926)</f>
        <v>0</v>
      </c>
      <c r="K4" s="154">
        <f>SUM(K5:K926)</f>
        <v>0</v>
      </c>
      <c r="L4" s="154">
        <f>SUM(L5:L926)</f>
        <v>0</v>
      </c>
      <c r="M4" s="199">
        <f>SUMIF($E$5:$E$1000,"np26",$D$5:$D$1000)</f>
        <v>0</v>
      </c>
      <c r="N4" s="199">
        <f>SUMIF(E$5:$E$1000,"sp26",$D$5:$D$1000)</f>
        <v>0</v>
      </c>
    </row>
    <row r="5" spans="2:13" ht="12.75">
      <c r="B5" s="216"/>
      <c r="C5" s="213"/>
      <c r="D5" s="127">
        <f aca="true" t="shared" si="0" ref="D5:D36">SUM(I5:L5)</f>
        <v>0</v>
      </c>
      <c r="E5" s="251"/>
      <c r="F5" s="217"/>
      <c r="G5" s="217"/>
      <c r="H5" s="216"/>
      <c r="I5" s="218"/>
      <c r="J5" s="218"/>
      <c r="K5" s="218"/>
      <c r="L5" s="218"/>
      <c r="M5">
        <f>IF(SUM(I5:L5)&gt;D5,"Problem with this resource","")</f>
      </c>
    </row>
    <row r="6" spans="2:13" ht="12.75">
      <c r="B6" s="216"/>
      <c r="C6" s="213"/>
      <c r="D6" s="127">
        <f t="shared" si="0"/>
        <v>0</v>
      </c>
      <c r="E6" s="251"/>
      <c r="F6" s="217"/>
      <c r="G6" s="217"/>
      <c r="H6" s="216"/>
      <c r="I6" s="218"/>
      <c r="J6" s="218"/>
      <c r="K6" s="218"/>
      <c r="L6" s="218"/>
      <c r="M6">
        <f aca="true" t="shared" si="1" ref="M6:M36">IF(SUM(I6:L6)&gt;D6,"Problem with this resource","")</f>
      </c>
    </row>
    <row r="7" spans="2:13" ht="12.75">
      <c r="B7" s="216"/>
      <c r="C7" s="213"/>
      <c r="D7" s="127">
        <f t="shared" si="0"/>
        <v>0</v>
      </c>
      <c r="E7" s="251"/>
      <c r="F7" s="217"/>
      <c r="G7" s="217"/>
      <c r="H7" s="216"/>
      <c r="I7" s="218"/>
      <c r="J7" s="218"/>
      <c r="K7" s="218"/>
      <c r="L7" s="218"/>
      <c r="M7">
        <f t="shared" si="1"/>
      </c>
    </row>
    <row r="8" spans="2:13" ht="12.75">
      <c r="B8" s="216"/>
      <c r="C8" s="213"/>
      <c r="D8" s="127">
        <f t="shared" si="0"/>
        <v>0</v>
      </c>
      <c r="E8" s="251"/>
      <c r="F8" s="216"/>
      <c r="G8" s="216"/>
      <c r="H8" s="216"/>
      <c r="I8" s="218"/>
      <c r="J8" s="218"/>
      <c r="K8" s="218"/>
      <c r="L8" s="218"/>
      <c r="M8">
        <f t="shared" si="1"/>
      </c>
    </row>
    <row r="9" spans="2:13" ht="12.75" customHeight="1">
      <c r="B9" s="216"/>
      <c r="C9" s="213"/>
      <c r="D9" s="127">
        <f t="shared" si="0"/>
        <v>0</v>
      </c>
      <c r="E9" s="251"/>
      <c r="F9" s="216"/>
      <c r="G9" s="216"/>
      <c r="H9" s="216"/>
      <c r="I9" s="218"/>
      <c r="J9" s="218"/>
      <c r="K9" s="218"/>
      <c r="L9" s="218"/>
      <c r="M9">
        <f t="shared" si="1"/>
      </c>
    </row>
    <row r="10" spans="2:13" ht="12.75">
      <c r="B10" s="216"/>
      <c r="C10" s="213"/>
      <c r="D10" s="127">
        <f t="shared" si="0"/>
        <v>0</v>
      </c>
      <c r="E10" s="251"/>
      <c r="F10" s="216"/>
      <c r="G10" s="216"/>
      <c r="H10" s="216"/>
      <c r="I10" s="218"/>
      <c r="J10" s="218"/>
      <c r="K10" s="218"/>
      <c r="L10" s="218"/>
      <c r="M10">
        <f t="shared" si="1"/>
      </c>
    </row>
    <row r="11" spans="2:13" ht="12.75">
      <c r="B11" s="216"/>
      <c r="C11" s="213"/>
      <c r="D11" s="127">
        <f t="shared" si="0"/>
        <v>0</v>
      </c>
      <c r="E11" s="251"/>
      <c r="F11" s="216"/>
      <c r="G11" s="216"/>
      <c r="H11" s="216"/>
      <c r="I11" s="218"/>
      <c r="J11" s="218"/>
      <c r="K11" s="218"/>
      <c r="L11" s="218"/>
      <c r="M11">
        <f t="shared" si="1"/>
      </c>
    </row>
    <row r="12" spans="2:13" ht="12.75">
      <c r="B12" s="216"/>
      <c r="C12" s="213"/>
      <c r="D12" s="127">
        <f t="shared" si="0"/>
        <v>0</v>
      </c>
      <c r="E12" s="251"/>
      <c r="F12" s="216"/>
      <c r="G12" s="216"/>
      <c r="H12" s="216"/>
      <c r="I12" s="218"/>
      <c r="J12" s="218"/>
      <c r="K12" s="218"/>
      <c r="L12" s="218"/>
      <c r="M12">
        <f t="shared" si="1"/>
      </c>
    </row>
    <row r="13" spans="2:13" ht="12.75">
      <c r="B13" s="216"/>
      <c r="C13" s="213"/>
      <c r="D13" s="127">
        <f t="shared" si="0"/>
        <v>0</v>
      </c>
      <c r="E13" s="251"/>
      <c r="F13" s="216"/>
      <c r="G13" s="216"/>
      <c r="H13" s="216"/>
      <c r="I13" s="218"/>
      <c r="J13" s="218"/>
      <c r="K13" s="218"/>
      <c r="L13" s="218"/>
      <c r="M13">
        <f t="shared" si="1"/>
      </c>
    </row>
    <row r="14" spans="2:13" ht="12.75">
      <c r="B14" s="216"/>
      <c r="C14" s="213"/>
      <c r="D14" s="127">
        <f t="shared" si="0"/>
        <v>0</v>
      </c>
      <c r="E14" s="251"/>
      <c r="F14" s="216"/>
      <c r="G14" s="216"/>
      <c r="H14" s="216"/>
      <c r="I14" s="218"/>
      <c r="J14" s="218"/>
      <c r="K14" s="218"/>
      <c r="L14" s="218"/>
      <c r="M14">
        <f t="shared" si="1"/>
      </c>
    </row>
    <row r="15" spans="2:13" ht="12.75">
      <c r="B15" s="216"/>
      <c r="C15" s="213"/>
      <c r="D15" s="127">
        <f t="shared" si="0"/>
        <v>0</v>
      </c>
      <c r="E15" s="251"/>
      <c r="F15" s="216"/>
      <c r="G15" s="216"/>
      <c r="H15" s="216"/>
      <c r="I15" s="218"/>
      <c r="J15" s="218"/>
      <c r="K15" s="218"/>
      <c r="L15" s="218"/>
      <c r="M15">
        <f t="shared" si="1"/>
      </c>
    </row>
    <row r="16" spans="2:13" ht="12.75">
      <c r="B16" s="216"/>
      <c r="C16" s="213"/>
      <c r="D16" s="127">
        <f t="shared" si="0"/>
        <v>0</v>
      </c>
      <c r="E16" s="251"/>
      <c r="F16" s="216"/>
      <c r="G16" s="216"/>
      <c r="H16" s="216"/>
      <c r="I16" s="218"/>
      <c r="J16" s="218"/>
      <c r="K16" s="218"/>
      <c r="L16" s="218"/>
      <c r="M16">
        <f t="shared" si="1"/>
      </c>
    </row>
    <row r="17" spans="2:13" ht="12.75">
      <c r="B17" s="216"/>
      <c r="C17" s="213"/>
      <c r="D17" s="127">
        <f t="shared" si="0"/>
        <v>0</v>
      </c>
      <c r="E17" s="251"/>
      <c r="F17" s="216"/>
      <c r="G17" s="216"/>
      <c r="H17" s="216"/>
      <c r="I17" s="218"/>
      <c r="J17" s="218"/>
      <c r="K17" s="218"/>
      <c r="L17" s="218"/>
      <c r="M17">
        <f t="shared" si="1"/>
      </c>
    </row>
    <row r="18" spans="2:13" ht="12.75">
      <c r="B18" s="216"/>
      <c r="C18" s="213"/>
      <c r="D18" s="127">
        <f t="shared" si="0"/>
        <v>0</v>
      </c>
      <c r="E18" s="251"/>
      <c r="F18" s="216"/>
      <c r="G18" s="216"/>
      <c r="H18" s="216"/>
      <c r="I18" s="218"/>
      <c r="J18" s="218"/>
      <c r="K18" s="218"/>
      <c r="L18" s="218"/>
      <c r="M18">
        <f t="shared" si="1"/>
      </c>
    </row>
    <row r="19" spans="2:13" ht="12.75">
      <c r="B19" s="216"/>
      <c r="C19" s="213"/>
      <c r="D19" s="127">
        <f t="shared" si="0"/>
        <v>0</v>
      </c>
      <c r="E19" s="251"/>
      <c r="F19" s="216"/>
      <c r="G19" s="216"/>
      <c r="H19" s="216"/>
      <c r="I19" s="218"/>
      <c r="J19" s="218"/>
      <c r="K19" s="218"/>
      <c r="L19" s="218"/>
      <c r="M19">
        <f t="shared" si="1"/>
      </c>
    </row>
    <row r="20" spans="2:13" ht="12.75">
      <c r="B20" s="216"/>
      <c r="C20" s="213"/>
      <c r="D20" s="127">
        <f t="shared" si="0"/>
        <v>0</v>
      </c>
      <c r="E20" s="251"/>
      <c r="F20" s="216"/>
      <c r="G20" s="216"/>
      <c r="H20" s="216"/>
      <c r="I20" s="218"/>
      <c r="J20" s="218"/>
      <c r="K20" s="218"/>
      <c r="L20" s="218"/>
      <c r="M20">
        <f t="shared" si="1"/>
      </c>
    </row>
    <row r="21" spans="2:13" ht="12.75">
      <c r="B21" s="216"/>
      <c r="C21" s="213"/>
      <c r="D21" s="127">
        <f t="shared" si="0"/>
        <v>0</v>
      </c>
      <c r="E21" s="251"/>
      <c r="F21" s="216"/>
      <c r="G21" s="216"/>
      <c r="H21" s="216"/>
      <c r="I21" s="218"/>
      <c r="J21" s="218"/>
      <c r="K21" s="218"/>
      <c r="L21" s="218"/>
      <c r="M21">
        <f t="shared" si="1"/>
      </c>
    </row>
    <row r="22" spans="2:13" ht="12.75">
      <c r="B22" s="216"/>
      <c r="C22" s="213"/>
      <c r="D22" s="127">
        <f t="shared" si="0"/>
        <v>0</v>
      </c>
      <c r="E22" s="251"/>
      <c r="F22" s="216"/>
      <c r="G22" s="216"/>
      <c r="H22" s="216"/>
      <c r="I22" s="218"/>
      <c r="J22" s="218"/>
      <c r="K22" s="218"/>
      <c r="L22" s="218"/>
      <c r="M22">
        <f t="shared" si="1"/>
      </c>
    </row>
    <row r="23" spans="2:13" ht="12.75">
      <c r="B23" s="216"/>
      <c r="C23" s="213"/>
      <c r="D23" s="127">
        <f t="shared" si="0"/>
        <v>0</v>
      </c>
      <c r="E23" s="251"/>
      <c r="F23" s="216"/>
      <c r="G23" s="216"/>
      <c r="H23" s="216"/>
      <c r="I23" s="218"/>
      <c r="J23" s="218"/>
      <c r="K23" s="218"/>
      <c r="L23" s="218"/>
      <c r="M23">
        <f t="shared" si="1"/>
      </c>
    </row>
    <row r="24" spans="2:13" ht="12.75">
      <c r="B24" s="216"/>
      <c r="C24" s="213"/>
      <c r="D24" s="127">
        <f t="shared" si="0"/>
        <v>0</v>
      </c>
      <c r="E24" s="251"/>
      <c r="F24" s="216"/>
      <c r="G24" s="216"/>
      <c r="H24" s="216"/>
      <c r="I24" s="218"/>
      <c r="J24" s="218"/>
      <c r="K24" s="218"/>
      <c r="L24" s="218"/>
      <c r="M24">
        <f t="shared" si="1"/>
      </c>
    </row>
    <row r="25" spans="2:13" ht="12.75">
      <c r="B25" s="216"/>
      <c r="C25" s="213"/>
      <c r="D25" s="127">
        <f t="shared" si="0"/>
        <v>0</v>
      </c>
      <c r="E25" s="251"/>
      <c r="F25" s="216"/>
      <c r="G25" s="216"/>
      <c r="H25" s="216"/>
      <c r="I25" s="218"/>
      <c r="J25" s="218"/>
      <c r="K25" s="218"/>
      <c r="L25" s="218"/>
      <c r="M25">
        <f t="shared" si="1"/>
      </c>
    </row>
    <row r="26" spans="2:13" ht="12.75">
      <c r="B26" s="216"/>
      <c r="C26" s="213"/>
      <c r="D26" s="127">
        <f t="shared" si="0"/>
        <v>0</v>
      </c>
      <c r="E26" s="251"/>
      <c r="F26" s="216"/>
      <c r="G26" s="216"/>
      <c r="H26" s="216"/>
      <c r="I26" s="218"/>
      <c r="J26" s="218"/>
      <c r="K26" s="218"/>
      <c r="L26" s="218"/>
      <c r="M26">
        <f t="shared" si="1"/>
      </c>
    </row>
    <row r="27" spans="2:13" ht="12.75">
      <c r="B27" s="216"/>
      <c r="C27" s="213"/>
      <c r="D27" s="127">
        <f t="shared" si="0"/>
        <v>0</v>
      </c>
      <c r="E27" s="251"/>
      <c r="F27" s="216"/>
      <c r="G27" s="216"/>
      <c r="H27" s="216"/>
      <c r="I27" s="218"/>
      <c r="J27" s="218"/>
      <c r="K27" s="218"/>
      <c r="L27" s="218"/>
      <c r="M27">
        <f t="shared" si="1"/>
      </c>
    </row>
    <row r="28" spans="2:13" ht="13.5" customHeight="1">
      <c r="B28" s="216"/>
      <c r="C28" s="213"/>
      <c r="D28" s="127">
        <f t="shared" si="0"/>
        <v>0</v>
      </c>
      <c r="E28" s="251"/>
      <c r="F28" s="216"/>
      <c r="G28" s="216"/>
      <c r="H28" s="216"/>
      <c r="I28" s="218"/>
      <c r="J28" s="218"/>
      <c r="K28" s="218"/>
      <c r="L28" s="218"/>
      <c r="M28">
        <f t="shared" si="1"/>
      </c>
    </row>
    <row r="29" spans="2:13" ht="12.75">
      <c r="B29" s="216"/>
      <c r="C29" s="213"/>
      <c r="D29" s="127">
        <f t="shared" si="0"/>
        <v>0</v>
      </c>
      <c r="E29" s="251"/>
      <c r="F29" s="216"/>
      <c r="G29" s="216"/>
      <c r="H29" s="216"/>
      <c r="I29" s="215"/>
      <c r="J29" s="252"/>
      <c r="K29" s="252"/>
      <c r="L29" s="252"/>
      <c r="M29">
        <f t="shared" si="1"/>
      </c>
    </row>
    <row r="30" spans="2:13" ht="12.75">
      <c r="B30" s="216"/>
      <c r="C30" s="213"/>
      <c r="D30" s="127">
        <f t="shared" si="0"/>
        <v>0</v>
      </c>
      <c r="E30" s="251"/>
      <c r="F30" s="216"/>
      <c r="G30" s="216"/>
      <c r="H30" s="216"/>
      <c r="I30" s="215"/>
      <c r="J30" s="252"/>
      <c r="K30" s="252"/>
      <c r="L30" s="252"/>
      <c r="M30">
        <f t="shared" si="1"/>
      </c>
    </row>
    <row r="31" spans="2:13" ht="12.75">
      <c r="B31" s="216"/>
      <c r="C31" s="213"/>
      <c r="D31" s="127">
        <f t="shared" si="0"/>
        <v>0</v>
      </c>
      <c r="E31" s="251"/>
      <c r="F31" s="216"/>
      <c r="G31" s="216"/>
      <c r="H31" s="216"/>
      <c r="I31" s="215"/>
      <c r="J31" s="252"/>
      <c r="K31" s="252"/>
      <c r="L31" s="252"/>
      <c r="M31">
        <f t="shared" si="1"/>
      </c>
    </row>
    <row r="32" spans="2:13" ht="12.75">
      <c r="B32" s="216"/>
      <c r="C32" s="213"/>
      <c r="D32" s="127">
        <f t="shared" si="0"/>
        <v>0</v>
      </c>
      <c r="E32" s="251"/>
      <c r="F32" s="216"/>
      <c r="G32" s="216"/>
      <c r="H32" s="216"/>
      <c r="I32" s="215"/>
      <c r="J32" s="252"/>
      <c r="K32" s="252"/>
      <c r="L32" s="252"/>
      <c r="M32">
        <f t="shared" si="1"/>
      </c>
    </row>
    <row r="33" spans="2:13" ht="12.75">
      <c r="B33" s="216"/>
      <c r="C33" s="213"/>
      <c r="D33" s="127">
        <f t="shared" si="0"/>
        <v>0</v>
      </c>
      <c r="E33" s="251"/>
      <c r="F33" s="216"/>
      <c r="G33" s="216"/>
      <c r="H33" s="216"/>
      <c r="I33" s="215"/>
      <c r="J33" s="252"/>
      <c r="K33" s="252"/>
      <c r="L33" s="252"/>
      <c r="M33">
        <f t="shared" si="1"/>
      </c>
    </row>
    <row r="34" spans="2:13" ht="12.75">
      <c r="B34" s="216"/>
      <c r="C34" s="213"/>
      <c r="D34" s="127">
        <f t="shared" si="0"/>
        <v>0</v>
      </c>
      <c r="E34" s="251"/>
      <c r="F34" s="216"/>
      <c r="G34" s="216"/>
      <c r="H34" s="216"/>
      <c r="I34" s="215"/>
      <c r="J34" s="252"/>
      <c r="K34" s="252"/>
      <c r="L34" s="252"/>
      <c r="M34">
        <f t="shared" si="1"/>
      </c>
    </row>
    <row r="35" spans="2:13" ht="12.75">
      <c r="B35" s="216"/>
      <c r="C35" s="213"/>
      <c r="D35" s="127">
        <f t="shared" si="0"/>
        <v>0</v>
      </c>
      <c r="E35" s="251"/>
      <c r="F35" s="216"/>
      <c r="G35" s="216"/>
      <c r="H35" s="216"/>
      <c r="I35" s="215"/>
      <c r="J35" s="252"/>
      <c r="K35" s="252"/>
      <c r="L35" s="252"/>
      <c r="M35">
        <f t="shared" si="1"/>
      </c>
    </row>
    <row r="36" spans="2:13" ht="12.75">
      <c r="B36" s="216"/>
      <c r="C36" s="213"/>
      <c r="D36" s="127">
        <f t="shared" si="0"/>
        <v>0</v>
      </c>
      <c r="E36" s="251"/>
      <c r="F36" s="216"/>
      <c r="G36" s="216"/>
      <c r="H36" s="216"/>
      <c r="I36" s="215"/>
      <c r="J36" s="252"/>
      <c r="K36" s="252"/>
      <c r="L36" s="252"/>
      <c r="M36">
        <f t="shared" si="1"/>
      </c>
    </row>
  </sheetData>
  <sheetProtection sheet="1" objects="1" scenarios="1"/>
  <mergeCells count="3">
    <mergeCell ref="I2:L2"/>
    <mergeCell ref="M1:N2"/>
    <mergeCell ref="A2:H2"/>
  </mergeCells>
  <dataValidations count="1">
    <dataValidation type="list" allowBlank="1" showInputMessage="1" showErrorMessage="1" sqref="E5:E36">
      <formula1>Zone</formula1>
    </dataValidation>
  </dataValidations>
  <printOptions/>
  <pageMargins left="0.75" right="0.75" top="1" bottom="1" header="0.5" footer="0.5"/>
  <pageSetup horizontalDpi="600" verticalDpi="600" orientation="landscape" scale="81" r:id="rId3"/>
  <headerFooter alignWithMargins="0">
    <oddHeader>&amp;LJuly 16th, 2007, {Filing Month} 2008
&amp;CRESOURCE ADEQUACY COMPLIANCE FILING&amp;R{Name of LSE}, Page &amp;P of &amp;N</oddHeader>
    <oddFooter>&amp;LFile:  &amp;F&amp;RTab:  &amp;A</oddFooter>
  </headerFooter>
  <legacyDrawing r:id="rId2"/>
</worksheet>
</file>

<file path=xl/worksheets/sheet9.xml><?xml version="1.0" encoding="utf-8"?>
<worksheet xmlns="http://schemas.openxmlformats.org/spreadsheetml/2006/main" xmlns:r="http://schemas.openxmlformats.org/officeDocument/2006/relationships">
  <sheetPr>
    <tabColor indexed="43"/>
  </sheetPr>
  <dimension ref="A1:S36"/>
  <sheetViews>
    <sheetView workbookViewId="0" topLeftCell="A1">
      <selection activeCell="B5" sqref="B5"/>
    </sheetView>
  </sheetViews>
  <sheetFormatPr defaultColWidth="9.140625" defaultRowHeight="12.75"/>
  <cols>
    <col min="1" max="1" width="5.57421875" style="92" customWidth="1"/>
    <col min="2" max="2" width="10.421875" style="171" customWidth="1"/>
    <col min="3" max="3" width="12.140625" style="171" customWidth="1"/>
    <col min="4" max="5" width="9.57421875" style="171" customWidth="1"/>
    <col min="6" max="6" width="14.57421875" style="171" customWidth="1"/>
    <col min="7" max="7" width="13.7109375" style="171" customWidth="1"/>
    <col min="8" max="8" width="8.57421875" style="171" customWidth="1"/>
    <col min="9" max="9" width="7.140625" style="171" customWidth="1"/>
    <col min="10" max="10" width="7.57421875" style="92" customWidth="1"/>
    <col min="11" max="11" width="7.00390625" style="92" customWidth="1"/>
    <col min="12" max="12" width="7.140625" style="92" customWidth="1"/>
    <col min="13" max="14" width="11.140625" style="92" customWidth="1"/>
    <col min="15" max="15" width="11.00390625" style="92" customWidth="1"/>
    <col min="16" max="16" width="11.28125" style="92" customWidth="1"/>
    <col min="17" max="17" width="11.421875" style="92" customWidth="1"/>
    <col min="18" max="18" width="7.140625" style="0" customWidth="1"/>
    <col min="19" max="19" width="6.8515625" style="0" customWidth="1"/>
    <col min="20" max="16384" width="9.140625" style="92" customWidth="1"/>
  </cols>
  <sheetData>
    <row r="1" spans="1:19" ht="15.75">
      <c r="A1" s="13" t="s">
        <v>128</v>
      </c>
      <c r="R1" s="306" t="s">
        <v>203</v>
      </c>
      <c r="S1" s="306"/>
    </row>
    <row r="2" spans="1:19" ht="19.5" customHeight="1">
      <c r="A2" s="13" t="s">
        <v>124</v>
      </c>
      <c r="I2" s="311" t="s">
        <v>118</v>
      </c>
      <c r="J2" s="311"/>
      <c r="K2" s="311"/>
      <c r="L2" s="312"/>
      <c r="R2" s="306"/>
      <c r="S2" s="306"/>
    </row>
    <row r="3" spans="2:19" s="16" customFormat="1" ht="57.75" customHeight="1">
      <c r="B3" s="17" t="s">
        <v>25</v>
      </c>
      <c r="C3" s="18" t="s">
        <v>159</v>
      </c>
      <c r="D3" s="19" t="s">
        <v>168</v>
      </c>
      <c r="E3" s="184" t="s">
        <v>192</v>
      </c>
      <c r="F3" s="18" t="s">
        <v>166</v>
      </c>
      <c r="G3" s="18" t="s">
        <v>170</v>
      </c>
      <c r="H3" s="18" t="s">
        <v>165</v>
      </c>
      <c r="I3" s="155" t="s">
        <v>119</v>
      </c>
      <c r="J3" s="155" t="s">
        <v>120</v>
      </c>
      <c r="K3" s="155" t="s">
        <v>121</v>
      </c>
      <c r="L3" s="155" t="s">
        <v>122</v>
      </c>
      <c r="M3" s="184" t="s">
        <v>161</v>
      </c>
      <c r="N3" s="184" t="s">
        <v>161</v>
      </c>
      <c r="O3" s="184" t="s">
        <v>161</v>
      </c>
      <c r="P3" s="184" t="s">
        <v>161</v>
      </c>
      <c r="Q3" s="184" t="s">
        <v>161</v>
      </c>
      <c r="R3" s="19" t="s">
        <v>193</v>
      </c>
      <c r="S3" s="19" t="s">
        <v>194</v>
      </c>
    </row>
    <row r="4" spans="1:19" ht="12.75">
      <c r="A4" s="1" t="s">
        <v>283</v>
      </c>
      <c r="B4" s="14"/>
      <c r="C4" s="14"/>
      <c r="D4" s="154">
        <f>SUM(D5:D861)</f>
        <v>0</v>
      </c>
      <c r="E4" s="154"/>
      <c r="F4" s="14"/>
      <c r="G4" s="14"/>
      <c r="H4" s="20"/>
      <c r="I4" s="154">
        <f>SUM(I5:I861)</f>
        <v>0</v>
      </c>
      <c r="J4" s="154">
        <f>SUM(J5:J861)</f>
        <v>0</v>
      </c>
      <c r="K4" s="154">
        <f>SUM(K5:K861)</f>
        <v>0</v>
      </c>
      <c r="L4" s="154">
        <f>SUM(L5:L861)</f>
        <v>0</v>
      </c>
      <c r="M4" s="183"/>
      <c r="N4" s="183"/>
      <c r="O4" s="183"/>
      <c r="P4" s="183"/>
      <c r="Q4" s="183"/>
      <c r="R4" s="199">
        <f>SUMIF($E$5:I$1000,"np26",$D$5:$D$1000)</f>
        <v>0</v>
      </c>
      <c r="S4" s="199">
        <f>SUMIF($E$5:I$1000,"sp26",$D$5:$D$1000)</f>
        <v>0</v>
      </c>
    </row>
    <row r="5" spans="2:18" ht="12.75">
      <c r="B5" s="239"/>
      <c r="C5" s="239"/>
      <c r="D5" s="172">
        <f aca="true" t="shared" si="0" ref="D5:D32">SUM(I5:L5)</f>
        <v>0</v>
      </c>
      <c r="E5" s="242"/>
      <c r="F5" s="243"/>
      <c r="G5" s="243"/>
      <c r="H5" s="239"/>
      <c r="I5" s="242"/>
      <c r="J5" s="247"/>
      <c r="K5" s="242"/>
      <c r="L5" s="242"/>
      <c r="M5" s="248"/>
      <c r="N5" s="248"/>
      <c r="O5" s="248"/>
      <c r="P5" s="248"/>
      <c r="Q5" s="248"/>
      <c r="R5">
        <f>IF(SUM(I5:L5)&gt;D5,"Problem with this resource","")</f>
      </c>
    </row>
    <row r="6" spans="2:18" ht="12.75">
      <c r="B6" s="239"/>
      <c r="C6" s="239"/>
      <c r="D6" s="172">
        <f t="shared" si="0"/>
        <v>0</v>
      </c>
      <c r="E6" s="242"/>
      <c r="F6" s="239"/>
      <c r="G6" s="239"/>
      <c r="H6" s="239"/>
      <c r="I6" s="244"/>
      <c r="J6" s="249"/>
      <c r="K6" s="245"/>
      <c r="L6" s="245"/>
      <c r="M6" s="248"/>
      <c r="N6" s="248"/>
      <c r="O6" s="248"/>
      <c r="P6" s="248"/>
      <c r="Q6" s="248"/>
      <c r="R6">
        <f aca="true" t="shared" si="1" ref="R6:R36">IF(SUM(I6:L6)&gt;D6,"Problem with this resource","")</f>
      </c>
    </row>
    <row r="7" spans="2:18" ht="12.75">
      <c r="B7" s="239"/>
      <c r="C7" s="239"/>
      <c r="D7" s="172">
        <f t="shared" si="0"/>
        <v>0</v>
      </c>
      <c r="E7" s="242"/>
      <c r="F7" s="239"/>
      <c r="G7" s="239"/>
      <c r="H7" s="239"/>
      <c r="I7" s="244"/>
      <c r="J7" s="249"/>
      <c r="K7" s="245"/>
      <c r="L7" s="245"/>
      <c r="M7" s="248"/>
      <c r="N7" s="248"/>
      <c r="O7" s="248"/>
      <c r="P7" s="248"/>
      <c r="Q7" s="248"/>
      <c r="R7">
        <f t="shared" si="1"/>
      </c>
    </row>
    <row r="8" spans="2:18" ht="12.75">
      <c r="B8" s="239"/>
      <c r="C8" s="239"/>
      <c r="D8" s="172">
        <f t="shared" si="0"/>
        <v>0</v>
      </c>
      <c r="E8" s="242"/>
      <c r="F8" s="239"/>
      <c r="G8" s="239"/>
      <c r="H8" s="239"/>
      <c r="I8" s="244"/>
      <c r="J8" s="249"/>
      <c r="K8" s="245"/>
      <c r="L8" s="245"/>
      <c r="M8" s="248"/>
      <c r="N8" s="248"/>
      <c r="O8" s="248"/>
      <c r="P8" s="248"/>
      <c r="Q8" s="248"/>
      <c r="R8">
        <f t="shared" si="1"/>
      </c>
    </row>
    <row r="9" spans="2:18" ht="12.75">
      <c r="B9" s="239"/>
      <c r="C9" s="239"/>
      <c r="D9" s="172">
        <f t="shared" si="0"/>
        <v>0</v>
      </c>
      <c r="E9" s="242"/>
      <c r="F9" s="239"/>
      <c r="G9" s="239"/>
      <c r="H9" s="239"/>
      <c r="I9" s="244"/>
      <c r="J9" s="249"/>
      <c r="K9" s="245"/>
      <c r="L9" s="245"/>
      <c r="M9" s="248"/>
      <c r="N9" s="248"/>
      <c r="O9" s="248"/>
      <c r="P9" s="248"/>
      <c r="Q9" s="248"/>
      <c r="R9">
        <f t="shared" si="1"/>
      </c>
    </row>
    <row r="10" spans="2:18" ht="12.75" customHeight="1">
      <c r="B10" s="239"/>
      <c r="C10" s="246"/>
      <c r="D10" s="172">
        <f t="shared" si="0"/>
        <v>0</v>
      </c>
      <c r="E10" s="242"/>
      <c r="F10" s="239"/>
      <c r="G10" s="250"/>
      <c r="H10" s="239"/>
      <c r="I10" s="244"/>
      <c r="J10" s="249"/>
      <c r="K10" s="245"/>
      <c r="L10" s="245"/>
      <c r="M10" s="248"/>
      <c r="N10" s="248"/>
      <c r="O10" s="248"/>
      <c r="P10" s="248"/>
      <c r="Q10" s="248"/>
      <c r="R10">
        <f t="shared" si="1"/>
      </c>
    </row>
    <row r="11" spans="2:18" ht="12.75">
      <c r="B11" s="239"/>
      <c r="C11" s="239"/>
      <c r="D11" s="172">
        <f t="shared" si="0"/>
        <v>0</v>
      </c>
      <c r="E11" s="242"/>
      <c r="F11" s="239"/>
      <c r="G11" s="239"/>
      <c r="H11" s="239"/>
      <c r="I11" s="244"/>
      <c r="J11" s="249"/>
      <c r="K11" s="245"/>
      <c r="L11" s="245"/>
      <c r="M11" s="248"/>
      <c r="N11" s="248"/>
      <c r="O11" s="248"/>
      <c r="P11" s="248"/>
      <c r="Q11" s="248"/>
      <c r="R11">
        <f t="shared" si="1"/>
      </c>
    </row>
    <row r="12" spans="2:18" ht="12.75">
      <c r="B12" s="239"/>
      <c r="C12" s="239"/>
      <c r="D12" s="172">
        <f t="shared" si="0"/>
        <v>0</v>
      </c>
      <c r="E12" s="242"/>
      <c r="F12" s="239"/>
      <c r="G12" s="239"/>
      <c r="H12" s="239"/>
      <c r="I12" s="244"/>
      <c r="J12" s="249"/>
      <c r="K12" s="245"/>
      <c r="L12" s="245"/>
      <c r="M12" s="248"/>
      <c r="N12" s="248"/>
      <c r="O12" s="248"/>
      <c r="P12" s="248"/>
      <c r="Q12" s="248"/>
      <c r="R12">
        <f t="shared" si="1"/>
      </c>
    </row>
    <row r="13" spans="2:18" ht="12.75">
      <c r="B13" s="239"/>
      <c r="C13" s="239"/>
      <c r="D13" s="172">
        <f t="shared" si="0"/>
        <v>0</v>
      </c>
      <c r="E13" s="242"/>
      <c r="F13" s="239"/>
      <c r="G13" s="239"/>
      <c r="H13" s="239"/>
      <c r="I13" s="244"/>
      <c r="J13" s="249"/>
      <c r="K13" s="245"/>
      <c r="L13" s="245"/>
      <c r="M13" s="248"/>
      <c r="N13" s="248"/>
      <c r="O13" s="248"/>
      <c r="P13" s="248"/>
      <c r="Q13" s="248"/>
      <c r="R13">
        <f t="shared" si="1"/>
      </c>
    </row>
    <row r="14" spans="2:18" ht="12.75">
      <c r="B14" s="239"/>
      <c r="C14" s="239"/>
      <c r="D14" s="172">
        <f t="shared" si="0"/>
        <v>0</v>
      </c>
      <c r="E14" s="242"/>
      <c r="F14" s="239"/>
      <c r="G14" s="239"/>
      <c r="H14" s="239"/>
      <c r="I14" s="244"/>
      <c r="J14" s="249"/>
      <c r="K14" s="245"/>
      <c r="L14" s="245"/>
      <c r="M14" s="248"/>
      <c r="N14" s="248"/>
      <c r="O14" s="248"/>
      <c r="P14" s="248"/>
      <c r="Q14" s="248"/>
      <c r="R14">
        <f t="shared" si="1"/>
      </c>
    </row>
    <row r="15" spans="2:18" ht="12.75">
      <c r="B15" s="239"/>
      <c r="C15" s="239"/>
      <c r="D15" s="172">
        <f t="shared" si="0"/>
        <v>0</v>
      </c>
      <c r="E15" s="242"/>
      <c r="F15" s="239"/>
      <c r="G15" s="239"/>
      <c r="H15" s="239"/>
      <c r="I15" s="244"/>
      <c r="J15" s="249"/>
      <c r="K15" s="245"/>
      <c r="L15" s="245"/>
      <c r="M15" s="248"/>
      <c r="N15" s="248"/>
      <c r="O15" s="248"/>
      <c r="P15" s="248"/>
      <c r="Q15" s="248"/>
      <c r="R15">
        <f t="shared" si="1"/>
      </c>
    </row>
    <row r="16" spans="2:18" ht="12.75">
      <c r="B16" s="239"/>
      <c r="C16" s="239"/>
      <c r="D16" s="172">
        <f t="shared" si="0"/>
        <v>0</v>
      </c>
      <c r="E16" s="242"/>
      <c r="F16" s="239"/>
      <c r="G16" s="239"/>
      <c r="H16" s="239"/>
      <c r="I16" s="244"/>
      <c r="J16" s="249"/>
      <c r="K16" s="245"/>
      <c r="L16" s="245"/>
      <c r="M16" s="248"/>
      <c r="N16" s="248"/>
      <c r="O16" s="248"/>
      <c r="P16" s="248"/>
      <c r="Q16" s="248"/>
      <c r="R16">
        <f t="shared" si="1"/>
      </c>
    </row>
    <row r="17" spans="2:18" ht="12.75">
      <c r="B17" s="239"/>
      <c r="C17" s="239"/>
      <c r="D17" s="172">
        <f t="shared" si="0"/>
        <v>0</v>
      </c>
      <c r="E17" s="242"/>
      <c r="F17" s="239"/>
      <c r="G17" s="239"/>
      <c r="H17" s="239"/>
      <c r="I17" s="244"/>
      <c r="J17" s="249"/>
      <c r="K17" s="245"/>
      <c r="L17" s="245"/>
      <c r="M17" s="248"/>
      <c r="N17" s="248"/>
      <c r="O17" s="248"/>
      <c r="P17" s="248"/>
      <c r="Q17" s="248"/>
      <c r="R17">
        <f t="shared" si="1"/>
      </c>
    </row>
    <row r="18" spans="2:18" ht="12.75">
      <c r="B18" s="239"/>
      <c r="C18" s="239"/>
      <c r="D18" s="172">
        <f t="shared" si="0"/>
        <v>0</v>
      </c>
      <c r="E18" s="242"/>
      <c r="F18" s="239"/>
      <c r="G18" s="239"/>
      <c r="H18" s="239"/>
      <c r="I18" s="244"/>
      <c r="J18" s="249"/>
      <c r="K18" s="245"/>
      <c r="L18" s="245"/>
      <c r="M18" s="248"/>
      <c r="N18" s="248"/>
      <c r="O18" s="248"/>
      <c r="P18" s="248"/>
      <c r="Q18" s="248"/>
      <c r="R18">
        <f t="shared" si="1"/>
      </c>
    </row>
    <row r="19" spans="2:18" ht="12.75">
      <c r="B19" s="239"/>
      <c r="C19" s="239"/>
      <c r="D19" s="172">
        <f t="shared" si="0"/>
        <v>0</v>
      </c>
      <c r="E19" s="242"/>
      <c r="F19" s="239"/>
      <c r="G19" s="239"/>
      <c r="H19" s="239"/>
      <c r="I19" s="244"/>
      <c r="J19" s="249"/>
      <c r="K19" s="245"/>
      <c r="L19" s="245"/>
      <c r="M19" s="248"/>
      <c r="N19" s="248"/>
      <c r="O19" s="248"/>
      <c r="P19" s="248"/>
      <c r="Q19" s="248"/>
      <c r="R19">
        <f t="shared" si="1"/>
      </c>
    </row>
    <row r="20" spans="2:18" ht="12.75">
      <c r="B20" s="239"/>
      <c r="C20" s="239"/>
      <c r="D20" s="172">
        <f t="shared" si="0"/>
        <v>0</v>
      </c>
      <c r="E20" s="242"/>
      <c r="F20" s="239"/>
      <c r="G20" s="239"/>
      <c r="H20" s="239"/>
      <c r="I20" s="244"/>
      <c r="J20" s="249"/>
      <c r="K20" s="245"/>
      <c r="L20" s="245"/>
      <c r="M20" s="248"/>
      <c r="N20" s="248"/>
      <c r="O20" s="248"/>
      <c r="P20" s="248"/>
      <c r="Q20" s="248"/>
      <c r="R20">
        <f t="shared" si="1"/>
      </c>
    </row>
    <row r="21" spans="2:18" ht="12.75">
      <c r="B21" s="239"/>
      <c r="C21" s="239"/>
      <c r="D21" s="172">
        <f t="shared" si="0"/>
        <v>0</v>
      </c>
      <c r="E21" s="242"/>
      <c r="F21" s="239"/>
      <c r="G21" s="239"/>
      <c r="H21" s="239"/>
      <c r="I21" s="244"/>
      <c r="J21" s="249"/>
      <c r="K21" s="245"/>
      <c r="L21" s="245"/>
      <c r="M21" s="248"/>
      <c r="N21" s="248"/>
      <c r="O21" s="248"/>
      <c r="P21" s="248"/>
      <c r="Q21" s="248"/>
      <c r="R21">
        <f t="shared" si="1"/>
      </c>
    </row>
    <row r="22" spans="2:18" ht="12.75">
      <c r="B22" s="239"/>
      <c r="C22" s="239"/>
      <c r="D22" s="172">
        <f t="shared" si="0"/>
        <v>0</v>
      </c>
      <c r="E22" s="242"/>
      <c r="F22" s="239"/>
      <c r="G22" s="239"/>
      <c r="H22" s="239"/>
      <c r="I22" s="244"/>
      <c r="J22" s="249"/>
      <c r="K22" s="245"/>
      <c r="L22" s="245"/>
      <c r="M22" s="248"/>
      <c r="N22" s="248"/>
      <c r="O22" s="248"/>
      <c r="P22" s="248"/>
      <c r="Q22" s="248"/>
      <c r="R22">
        <f t="shared" si="1"/>
      </c>
    </row>
    <row r="23" spans="2:18" ht="12.75">
      <c r="B23" s="239"/>
      <c r="C23" s="239"/>
      <c r="D23" s="172">
        <f t="shared" si="0"/>
        <v>0</v>
      </c>
      <c r="E23" s="242"/>
      <c r="F23" s="239"/>
      <c r="G23" s="239"/>
      <c r="H23" s="239"/>
      <c r="I23" s="244"/>
      <c r="J23" s="249"/>
      <c r="K23" s="245"/>
      <c r="L23" s="245"/>
      <c r="M23" s="248"/>
      <c r="N23" s="248"/>
      <c r="O23" s="248"/>
      <c r="P23" s="248"/>
      <c r="Q23" s="248"/>
      <c r="R23">
        <f t="shared" si="1"/>
      </c>
    </row>
    <row r="24" spans="2:18" ht="12.75">
      <c r="B24" s="239"/>
      <c r="C24" s="246"/>
      <c r="D24" s="172">
        <f t="shared" si="0"/>
        <v>0</v>
      </c>
      <c r="E24" s="242"/>
      <c r="F24" s="239"/>
      <c r="G24" s="239"/>
      <c r="H24" s="239"/>
      <c r="I24" s="244"/>
      <c r="J24" s="249"/>
      <c r="K24" s="245"/>
      <c r="L24" s="245"/>
      <c r="M24" s="248"/>
      <c r="N24" s="248"/>
      <c r="O24" s="248"/>
      <c r="P24" s="248"/>
      <c r="Q24" s="248"/>
      <c r="R24">
        <f t="shared" si="1"/>
      </c>
    </row>
    <row r="25" spans="2:18" ht="12.75">
      <c r="B25" s="239"/>
      <c r="C25" s="239"/>
      <c r="D25" s="172">
        <f t="shared" si="0"/>
        <v>0</v>
      </c>
      <c r="E25" s="242"/>
      <c r="F25" s="239"/>
      <c r="G25" s="239"/>
      <c r="H25" s="239"/>
      <c r="I25" s="244"/>
      <c r="J25" s="249"/>
      <c r="K25" s="245"/>
      <c r="L25" s="245"/>
      <c r="M25" s="248"/>
      <c r="N25" s="248"/>
      <c r="O25" s="248"/>
      <c r="P25" s="248"/>
      <c r="Q25" s="248"/>
      <c r="R25">
        <f t="shared" si="1"/>
      </c>
    </row>
    <row r="26" spans="2:18" ht="12.75">
      <c r="B26" s="239"/>
      <c r="C26" s="239"/>
      <c r="D26" s="172">
        <f t="shared" si="0"/>
        <v>0</v>
      </c>
      <c r="E26" s="242"/>
      <c r="F26" s="239"/>
      <c r="G26" s="239"/>
      <c r="H26" s="239"/>
      <c r="I26" s="244"/>
      <c r="J26" s="249"/>
      <c r="K26" s="245"/>
      <c r="L26" s="245"/>
      <c r="M26" s="248"/>
      <c r="N26" s="248"/>
      <c r="O26" s="248"/>
      <c r="P26" s="248"/>
      <c r="Q26" s="248"/>
      <c r="R26">
        <f t="shared" si="1"/>
      </c>
    </row>
    <row r="27" spans="2:18" ht="12.75">
      <c r="B27" s="239"/>
      <c r="C27" s="239"/>
      <c r="D27" s="172">
        <f t="shared" si="0"/>
        <v>0</v>
      </c>
      <c r="E27" s="242"/>
      <c r="F27" s="239"/>
      <c r="G27" s="239"/>
      <c r="H27" s="239"/>
      <c r="I27" s="244"/>
      <c r="J27" s="249"/>
      <c r="K27" s="245"/>
      <c r="L27" s="245"/>
      <c r="M27" s="248"/>
      <c r="N27" s="248"/>
      <c r="O27" s="248"/>
      <c r="P27" s="248"/>
      <c r="Q27" s="248"/>
      <c r="R27">
        <f t="shared" si="1"/>
      </c>
    </row>
    <row r="28" spans="2:18" ht="12.75">
      <c r="B28" s="239"/>
      <c r="C28" s="239"/>
      <c r="D28" s="172">
        <f t="shared" si="0"/>
        <v>0</v>
      </c>
      <c r="E28" s="242"/>
      <c r="F28" s="239"/>
      <c r="G28" s="239"/>
      <c r="H28" s="239"/>
      <c r="I28" s="244"/>
      <c r="J28" s="249"/>
      <c r="K28" s="245"/>
      <c r="L28" s="245"/>
      <c r="M28" s="248"/>
      <c r="N28" s="248"/>
      <c r="O28" s="248"/>
      <c r="P28" s="248"/>
      <c r="Q28" s="248"/>
      <c r="R28">
        <f t="shared" si="1"/>
      </c>
    </row>
    <row r="29" spans="2:18" ht="12.75">
      <c r="B29" s="239"/>
      <c r="C29" s="239"/>
      <c r="D29" s="172">
        <f t="shared" si="0"/>
        <v>0</v>
      </c>
      <c r="E29" s="242"/>
      <c r="F29" s="239"/>
      <c r="G29" s="239"/>
      <c r="H29" s="239"/>
      <c r="I29" s="244"/>
      <c r="J29" s="249"/>
      <c r="K29" s="245"/>
      <c r="L29" s="245"/>
      <c r="M29" s="248"/>
      <c r="N29" s="248"/>
      <c r="O29" s="248"/>
      <c r="P29" s="248"/>
      <c r="Q29" s="248"/>
      <c r="R29">
        <f t="shared" si="1"/>
      </c>
    </row>
    <row r="30" spans="2:18" ht="12.75">
      <c r="B30" s="239"/>
      <c r="C30" s="239"/>
      <c r="D30" s="172">
        <f t="shared" si="0"/>
        <v>0</v>
      </c>
      <c r="E30" s="242"/>
      <c r="F30" s="239"/>
      <c r="G30" s="239"/>
      <c r="H30" s="239"/>
      <c r="I30" s="244"/>
      <c r="J30" s="249"/>
      <c r="K30" s="245"/>
      <c r="L30" s="245"/>
      <c r="M30" s="248"/>
      <c r="N30" s="248"/>
      <c r="O30" s="248"/>
      <c r="P30" s="248"/>
      <c r="Q30" s="248"/>
      <c r="R30">
        <f t="shared" si="1"/>
      </c>
    </row>
    <row r="31" spans="2:18" ht="12.75">
      <c r="B31" s="239"/>
      <c r="C31" s="239"/>
      <c r="D31" s="172">
        <f t="shared" si="0"/>
        <v>0</v>
      </c>
      <c r="E31" s="242"/>
      <c r="F31" s="239"/>
      <c r="G31" s="239"/>
      <c r="H31" s="239"/>
      <c r="I31" s="244"/>
      <c r="J31" s="249"/>
      <c r="K31" s="245"/>
      <c r="L31" s="245"/>
      <c r="M31" s="248"/>
      <c r="N31" s="248"/>
      <c r="O31" s="248"/>
      <c r="P31" s="248"/>
      <c r="Q31" s="248"/>
      <c r="R31">
        <f t="shared" si="1"/>
      </c>
    </row>
    <row r="32" spans="2:18" ht="12.75">
      <c r="B32" s="239"/>
      <c r="C32" s="239"/>
      <c r="D32" s="172">
        <f t="shared" si="0"/>
        <v>0</v>
      </c>
      <c r="E32" s="242"/>
      <c r="F32" s="239"/>
      <c r="G32" s="239"/>
      <c r="H32" s="239"/>
      <c r="I32" s="244"/>
      <c r="J32" s="249"/>
      <c r="K32" s="245"/>
      <c r="L32" s="245"/>
      <c r="M32" s="248"/>
      <c r="N32" s="248"/>
      <c r="O32" s="248"/>
      <c r="P32" s="248"/>
      <c r="Q32" s="248"/>
      <c r="R32">
        <f t="shared" si="1"/>
      </c>
    </row>
    <row r="33" spans="2:18" ht="12.75">
      <c r="B33" s="239"/>
      <c r="C33" s="239"/>
      <c r="D33" s="172">
        <f>SUM(I33:L33)</f>
        <v>0</v>
      </c>
      <c r="E33" s="242"/>
      <c r="F33" s="239"/>
      <c r="G33" s="239"/>
      <c r="H33" s="239"/>
      <c r="I33" s="244"/>
      <c r="J33" s="249"/>
      <c r="K33" s="245"/>
      <c r="L33" s="245"/>
      <c r="M33" s="248"/>
      <c r="N33" s="248"/>
      <c r="O33" s="248"/>
      <c r="P33" s="248"/>
      <c r="Q33" s="248"/>
      <c r="R33">
        <f t="shared" si="1"/>
      </c>
    </row>
    <row r="34" spans="2:18" ht="12.75">
      <c r="B34" s="239"/>
      <c r="C34" s="239"/>
      <c r="D34" s="172">
        <f>SUM(I34:L34)</f>
        <v>0</v>
      </c>
      <c r="E34" s="242"/>
      <c r="F34" s="239"/>
      <c r="G34" s="239"/>
      <c r="H34" s="239"/>
      <c r="I34" s="244"/>
      <c r="J34" s="249"/>
      <c r="K34" s="245"/>
      <c r="L34" s="245"/>
      <c r="M34" s="248"/>
      <c r="N34" s="248"/>
      <c r="O34" s="248"/>
      <c r="P34" s="248"/>
      <c r="Q34" s="248"/>
      <c r="R34">
        <f t="shared" si="1"/>
      </c>
    </row>
    <row r="35" spans="2:18" ht="12.75">
      <c r="B35" s="239"/>
      <c r="C35" s="239"/>
      <c r="D35" s="172">
        <f>SUM(I35:L35)</f>
        <v>0</v>
      </c>
      <c r="E35" s="242"/>
      <c r="F35" s="239"/>
      <c r="G35" s="239"/>
      <c r="H35" s="239"/>
      <c r="I35" s="244"/>
      <c r="J35" s="249"/>
      <c r="K35" s="245"/>
      <c r="L35" s="245"/>
      <c r="M35" s="248"/>
      <c r="N35" s="248"/>
      <c r="O35" s="248"/>
      <c r="P35" s="248"/>
      <c r="Q35" s="248"/>
      <c r="R35">
        <f t="shared" si="1"/>
      </c>
    </row>
    <row r="36" spans="2:18" ht="12" customHeight="1">
      <c r="B36" s="239"/>
      <c r="C36" s="239"/>
      <c r="D36" s="172">
        <f>SUM(I36:L36)</f>
        <v>0</v>
      </c>
      <c r="E36" s="242"/>
      <c r="F36" s="239"/>
      <c r="G36" s="239"/>
      <c r="H36" s="239"/>
      <c r="I36" s="244"/>
      <c r="J36" s="249"/>
      <c r="K36" s="245"/>
      <c r="L36" s="245"/>
      <c r="M36" s="248"/>
      <c r="N36" s="248"/>
      <c r="O36" s="248"/>
      <c r="P36" s="248"/>
      <c r="Q36" s="248"/>
      <c r="R36">
        <f t="shared" si="1"/>
      </c>
    </row>
  </sheetData>
  <sheetProtection sheet="1" objects="1" scenarios="1"/>
  <mergeCells count="2">
    <mergeCell ref="I2:L2"/>
    <mergeCell ref="R1:S2"/>
  </mergeCells>
  <dataValidations count="1">
    <dataValidation type="list" allowBlank="1" showInputMessage="1" showErrorMessage="1" sqref="E5:E36">
      <formula1>Zone</formula1>
    </dataValidation>
  </dataValidations>
  <printOptions/>
  <pageMargins left="0.75" right="0.75" top="1" bottom="1" header="0.5" footer="0.5"/>
  <pageSetup horizontalDpi="600" verticalDpi="600" orientation="landscape" scale="72" r:id="rId3"/>
  <headerFooter alignWithMargins="0">
    <oddHeader>&amp;LJuly 16th, 2007, {Filing Month} 2008
&amp;CRESOURCE ADEQUACY COMPLIANCE FILING&amp;R{Name of LSE}, Page &amp;P of &amp;N</oddHeader>
    <oddFooter>&amp;LFile:  &amp;F&amp;RTab:  &amp;A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Daniela C. Dell'Aera</cp:lastModifiedBy>
  <cp:lastPrinted>2006-06-26T17:29:37Z</cp:lastPrinted>
  <dcterms:created xsi:type="dcterms:W3CDTF">2005-12-07T18:59:59Z</dcterms:created>
  <dcterms:modified xsi:type="dcterms:W3CDTF">2007-09-11T19:43:06Z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