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5895" tabRatio="945" activeTab="15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'D4-6'!$A$1:$K$51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<sst xmlns="http://schemas.openxmlformats.org/spreadsheetml/2006/main" count="1091" uniqueCount="609">
  <si>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</si>
  <si>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</si>
  <si>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</si>
  <si>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</si>
  <si>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</si>
  <si>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</si>
  <si>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</si>
  <si>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</si>
  <si>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</si>
  <si>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</si>
  <si>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</si>
  <si>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</si>
  <si>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</si>
  <si>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</si>
  <si>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</si>
  <si>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</si>
  <si>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</si>
  <si>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</si>
  <si>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</si>
  <si>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</si>
  <si>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</si>
  <si>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</si>
  <si>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</si>
  <si>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</si>
  <si>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</si>
  <si>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</si>
  <si>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</si>
  <si>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</si>
  <si>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</si>
  <si>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</si>
  <si>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</si>
  <si>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</si>
  <si>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</si>
  <si>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</si>
  <si>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</si>
  <si>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</si>
  <si>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</si>
  <si>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</si>
  <si>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</si>
  <si>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</si>
  <si>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</si>
  <si>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</si>
  <si>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</si>
  <si>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</si>
  <si>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</si>
  <si>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</si>
  <si>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</si>
  <si>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</si>
  <si>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</si>
  <si>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</si>
  <si>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</si>
  <si>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</si>
  <si>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</si>
  <si>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</si>
  <si>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</si>
  <si>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</si>
  <si>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</si>
  <si>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</si>
  <si>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</si>
  <si>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</si>
  <si>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</si>
  <si>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</si>
  <si>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</si>
  <si>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</si>
  <si>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</si>
  <si>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</si>
  <si>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</si>
  <si>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</si>
  <si>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</si>
  <si>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</si>
  <si>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</si>
  <si>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</si>
  <si>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</si>
  <si>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</si>
  <si>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</si>
  <si>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</si>
  <si>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</si>
  <si>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</si>
  <si>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</si>
  <si>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</si>
  <si>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</si>
  <si>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</si>
  <si>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</si>
  <si>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</si>
  <si>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</si>
  <si>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</si>
  <si>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</si>
  <si>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</si>
  <si>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</si>
  <si>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</si>
  <si>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</si>
  <si>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</si>
  <si>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</si>
  <si>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</si>
  <si>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</si>
  <si>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</si>
  <si>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</si>
  <si>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</si>
  <si>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</si>
  <si>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</si>
  <si>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</si>
  <si>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</si>
  <si>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</si>
  <si>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</si>
  <si>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</si>
  <si>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</si>
  <si>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</si>
  <si>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</si>
  <si>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</si>
  <si>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</si>
  <si>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</si>
  <si>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</si>
  <si>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</si>
  <si>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</si>
  <si>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</si>
  <si>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</si>
  <si>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</si>
  <si>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</si>
  <si>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</si>
  <si>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</si>
  <si>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</si>
  <si>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</si>
  <si>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</si>
  <si>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</si>
  <si>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</si>
  <si>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</si>
  <si>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</si>
  <si>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</si>
  <si>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</si>
  <si>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</si>
  <si>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</si>
  <si>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</si>
  <si>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</si>
  <si>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</si>
  <si>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</si>
  <si>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</si>
  <si>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</si>
  <si>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</si>
  <si>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</si>
  <si>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</si>
  <si>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</si>
  <si>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</si>
  <si>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</si>
  <si>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</si>
  <si>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</si>
  <si>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</si>
  <si>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</si>
  <si>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</si>
  <si>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</si>
  <si>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</si>
  <si>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</si>
  <si>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</si>
  <si>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</si>
  <si>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</si>
  <si>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</si>
  <si>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</si>
  <si>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</si>
  <si>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</si>
  <si>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</si>
  <si>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</si>
  <si>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</si>
  <si>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</si>
  <si>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</si>
  <si>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</si>
  <si>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</si>
  <si>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</si>
  <si>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</si>
  <si>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</si>
  <si>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</si>
  <si>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</si>
  <si>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</si>
  <si>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</si>
  <si>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</si>
  <si>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</si>
  <si>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</si>
  <si>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</si>
  <si>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</si>
  <si>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</si>
  <si>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</si>
  <si>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</si>
  <si>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</si>
  <si>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</si>
  <si>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</si>
  <si>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</si>
  <si>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</si>
  <si>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</si>
  <si>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</si>
  <si>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</si>
  <si>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</si>
  <si>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</si>
  <si>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</si>
  <si>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</si>
  <si>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</si>
  <si>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</si>
  <si>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</si>
  <si>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</si>
  <si>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</si>
  <si>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</si>
  <si>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</si>
  <si>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</si>
  <si>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</si>
  <si>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</si>
  <si>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</si>
  <si>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</si>
  <si>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</si>
  <si>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</si>
  <si>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</si>
  <si>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</si>
  <si>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</si>
  <si>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</si>
  <si>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</si>
  <si>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</si>
  <si>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</si>
  <si>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</si>
  <si>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</si>
  <si>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</si>
  <si>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</si>
  <si>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</si>
  <si>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</si>
  <si>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</si>
  <si>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</si>
  <si>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</si>
  <si>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</si>
  <si>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</si>
  <si>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</si>
  <si>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</si>
  <si>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</si>
  <si>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</si>
  <si>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</si>
  <si>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</si>
  <si>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</si>
  <si>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</si>
  <si>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</si>
  <si>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</si>
  <si>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</si>
  <si>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</si>
  <si>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</si>
  <si>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</si>
  <si>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</si>
  <si>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</si>
  <si>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</si>
  <si>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</si>
  <si>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</si>
  <si>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</si>
  <si>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</si>
  <si>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</si>
  <si>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</si>
  <si>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</si>
  <si>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</si>
  <si>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</si>
  <si>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</si>
  <si>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</si>
  <si>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</si>
  <si>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</si>
  <si>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</si>
  <si>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</si>
  <si>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</si>
  <si>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</si>
  <si>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</si>
  <si>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</si>
  <si>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</si>
  <si>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</si>
  <si>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</si>
  <si>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</si>
  <si>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</si>
  <si>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</si>
  <si>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</si>
  <si>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</si>
  <si>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</si>
  <si>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</si>
  <si>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</si>
  <si>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</si>
  <si>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</si>
  <si>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</si>
  <si>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</si>
  <si>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</si>
  <si>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</si>
  <si>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</si>
  <si>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</si>
  <si>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</si>
  <si>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</si>
  <si>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</si>
  <si>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</si>
  <si>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</si>
  <si>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</si>
  <si>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</si>
  <si>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</si>
  <si>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</si>
  <si>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</si>
  <si>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</si>
  <si>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</si>
  <si>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</si>
  <si>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</si>
  <si>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</si>
  <si>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</si>
  <si>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</si>
  <si>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</si>
  <si>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</si>
  <si>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</si>
  <si>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</si>
  <si>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</si>
  <si>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</si>
  <si>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</si>
  <si>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</si>
  <si>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</si>
  <si>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</si>
  <si>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</si>
  <si>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</si>
  <si>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</si>
  <si>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</si>
  <si>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</si>
  <si>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</si>
  <si>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</si>
  <si>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</si>
  <si>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</si>
  <si>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</si>
  <si>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</si>
  <si>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</si>
  <si>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</si>
  <si>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</si>
  <si>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</si>
  <si>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</si>
  <si>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</si>
  <si>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</si>
  <si>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</si>
  <si>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</si>
  <si>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</si>
  <si>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</si>
  <si>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</si>
  <si>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</si>
  <si>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</si>
  <si>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</si>
  <si>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</si>
  <si>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</si>
  <si>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</si>
  <si>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</si>
  <si>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</si>
  <si>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</si>
  <si>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</si>
  <si>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</si>
  <si>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</si>
  <si>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</si>
  <si>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</si>
  <si>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</si>
  <si>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</si>
  <si>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</si>
  <si>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</si>
  <si>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</si>
  <si>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</si>
  <si>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</si>
  <si>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</si>
  <si>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</si>
  <si>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</si>
  <si>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</si>
  <si>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</si>
  <si>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</si>
  <si>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</si>
  <si>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</si>
  <si>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</si>
  <si>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</si>
  <si>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</si>
  <si>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</si>
  <si>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</si>
  <si>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</si>
  <si>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</si>
  <si>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</si>
  <si>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</si>
  <si>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</si>
  <si>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</si>
  <si>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</si>
  <si>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</si>
  <si>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</si>
  <si>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</si>
  <si>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</si>
  <si>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</si>
  <si>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</si>
  <si>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</si>
  <si>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</si>
  <si>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</si>
  <si>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</si>
  <si>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</si>
  <si>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</si>
  <si>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</si>
  <si>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</si>
  <si>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</si>
  <si>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</si>
  <si>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</si>
  <si>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</si>
  <si>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</si>
  <si>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</si>
  <si>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</si>
  <si>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</si>
  <si>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</si>
  <si>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</si>
  <si>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</si>
  <si>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</si>
  <si>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</si>
  <si>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</si>
  <si>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</si>
  <si>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</si>
  <si>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</si>
  <si>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</si>
  <si>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</si>
  <si>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</si>
  <si>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</si>
  <si>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</si>
  <si>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</si>
  <si>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</si>
  <si>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</si>
  <si>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</si>
  <si>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</si>
  <si>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</si>
  <si>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</si>
  <si>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</si>
  <si>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</si>
  <si>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</si>
  <si>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</si>
  <si>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</si>
  <si>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</si>
  <si>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</si>
  <si>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</si>
  <si>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</si>
  <si>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</si>
  <si>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</si>
  <si>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</si>
  <si>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</si>
  <si>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</si>
  <si>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</si>
  <si>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</si>
  <si>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</si>
  <si>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</si>
  <si>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</si>
  <si>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</si>
  <si>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</si>
  <si>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</si>
  <si>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</si>
  <si>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</si>
  <si>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</si>
  <si>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</si>
  <si>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</si>
  <si>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</si>
  <si>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</si>
  <si>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</si>
  <si>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</si>
  <si>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</si>
  <si>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</si>
  <si>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</si>
  <si>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</si>
  <si>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</si>
  <si>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</si>
  <si>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</si>
  <si>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</si>
  <si>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</si>
  <si>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</si>
  <si>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</si>
  <si>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</si>
  <si>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</si>
  <si>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</si>
  <si>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</si>
  <si>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</si>
  <si>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</si>
  <si>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</si>
  <si>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</si>
  <si>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</si>
  <si>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</si>
  <si>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</si>
  <si>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</si>
  <si>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</si>
  <si>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</si>
  <si>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</si>
  <si>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</si>
  <si>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</si>
  <si>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</si>
  <si>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</si>
  <si>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</si>
  <si>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</si>
  <si>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</si>
  <si>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</si>
  <si>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</si>
  <si>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</si>
  <si>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</si>
  <si>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</si>
  <si>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</si>
  <si>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</si>
  <si>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</si>
  <si>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</si>
  <si>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</si>
  <si>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</si>
  <si>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</si>
  <si>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</si>
  <si>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</si>
  <si>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</si>
  <si>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</si>
  <si>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</si>
  <si>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</si>
  <si>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</si>
  <si>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</si>
  <si>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</si>
  <si>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</si>
  <si>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</si>
  <si>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</si>
  <si>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</si>
  <si>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</si>
  <si>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</si>
  <si>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</si>
  <si>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</si>
  <si>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</si>
  <si>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</si>
  <si>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</si>
  <si>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</si>
  <si>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</si>
  <si>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</si>
  <si>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</si>
  <si>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</si>
  <si>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</si>
  <si>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</si>
  <si>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</si>
  <si>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</si>
  <si>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</si>
  <si>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</si>
  <si>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</si>
  <si>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</si>
  <si>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</si>
  <si>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</si>
  <si>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</si>
  <si>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</si>
  <si>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</si>
  <si>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</si>
  <si>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</si>
  <si>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</si>
  <si>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</si>
  <si>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</si>
  <si>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</si>
  <si>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</si>
  <si>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</si>
  <si>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</si>
  <si>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</si>
  <si>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</si>
  <si>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</si>
  <si>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</si>
  <si>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</si>
  <si>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</si>
  <si>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</si>
  <si>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</si>
  <si>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</si>
  <si>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</si>
  <si>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</si>
  <si>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</si>
  <si>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</si>
  <si>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</si>
  <si>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</si>
  <si>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</si>
  <si>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</si>
  <si>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</si>
  <si>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</si>
  <si>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</si>
  <si>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</si>
  <si>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</si>
  <si>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</si>
  <si>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</si>
  <si>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</si>
  <si>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</si>
  <si>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</si>
  <si>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</si>
  <si>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</si>
  <si>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</si>
  <si>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</si>
  <si>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</si>
  <si>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</si>
  <si>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</si>
  <si>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</si>
  <si>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</si>
  <si>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</si>
  <si>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</si>
  <si>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</si>
  <si>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</si>
  <si>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</si>
  <si>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53-B Manor Drive, Baypoint, CA 94565</t>
  </si>
  <si>
    <t>Contra Costa</t>
  </si>
  <si>
    <t>Pittsburg,</t>
  </si>
  <si>
    <t>Bay Point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</si>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</sst>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49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4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4" fillId="0" borderId="15" xfId="0" applyFont="1" applyFill="1" applyBorder="1" applyAlignment="1">
      <alignment/>
    </xf>
    <xf numFmtId="0" fontId="65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="85" zoomScaleNormal="85" zoomScalePageLayoutView="0" workbookViewId="0" topLeftCell="A1">
      <selection activeCell="E40" sqref="E40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3.25">
      <c r="A11" s="393">
        <v>2012</v>
      </c>
      <c r="B11" s="394"/>
      <c r="C11" s="394"/>
      <c r="D11" s="394"/>
      <c r="E11" s="394"/>
      <c r="F11" s="394"/>
      <c r="G11" s="394"/>
      <c r="H11" s="394"/>
      <c r="I11" s="394"/>
      <c r="J11" s="395"/>
    </row>
    <row r="12" spans="1:10" ht="23.25">
      <c r="A12" s="393" t="s">
        <v>1</v>
      </c>
      <c r="B12" s="394"/>
      <c r="C12" s="394"/>
      <c r="D12" s="394"/>
      <c r="E12" s="394"/>
      <c r="F12" s="394"/>
      <c r="G12" s="394"/>
      <c r="H12" s="394"/>
      <c r="I12" s="394"/>
      <c r="J12" s="395"/>
    </row>
    <row r="13" spans="1:10" ht="23.25">
      <c r="A13" s="393" t="s">
        <v>2</v>
      </c>
      <c r="B13" s="394"/>
      <c r="C13" s="394"/>
      <c r="D13" s="394"/>
      <c r="E13" s="394"/>
      <c r="F13" s="394"/>
      <c r="G13" s="394"/>
      <c r="H13" s="394"/>
      <c r="I13" s="394"/>
      <c r="J13" s="395"/>
    </row>
    <row r="14" spans="1:10" ht="23.25">
      <c r="A14" s="393" t="s">
        <v>3</v>
      </c>
      <c r="B14" s="394"/>
      <c r="C14" s="394"/>
      <c r="D14" s="394"/>
      <c r="E14" s="394"/>
      <c r="F14" s="394"/>
      <c r="G14" s="394"/>
      <c r="H14" s="394"/>
      <c r="I14" s="394"/>
      <c r="J14" s="395"/>
    </row>
    <row r="15" spans="1:10" ht="23.25">
      <c r="A15" s="393" t="s">
        <v>2</v>
      </c>
      <c r="B15" s="394"/>
      <c r="C15" s="394"/>
      <c r="D15" s="394"/>
      <c r="E15" s="394"/>
      <c r="F15" s="394"/>
      <c r="G15" s="394"/>
      <c r="H15" s="394"/>
      <c r="I15" s="394"/>
      <c r="J15" s="395"/>
    </row>
    <row r="16" spans="1:10" ht="18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9.5">
      <c r="A17" s="209"/>
      <c r="B17" s="292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9"/>
      <c r="C18" s="399"/>
      <c r="D18" s="399"/>
      <c r="E18" s="399"/>
      <c r="F18" s="399"/>
      <c r="G18" s="399"/>
      <c r="H18" s="399"/>
      <c r="I18" s="399"/>
      <c r="J18" s="204"/>
    </row>
    <row r="19" spans="1:10" ht="12.75">
      <c r="A19" s="199"/>
      <c r="B19" s="400" t="s">
        <v>4</v>
      </c>
      <c r="C19" s="400"/>
      <c r="D19" s="400"/>
      <c r="E19" s="400"/>
      <c r="F19" s="400"/>
      <c r="G19" s="400"/>
      <c r="H19" s="400"/>
      <c r="I19" s="400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401" t="s">
        <v>580</v>
      </c>
      <c r="E22" s="399"/>
      <c r="F22" s="200" t="s">
        <v>550</v>
      </c>
      <c r="G22" s="291" t="s">
        <v>579</v>
      </c>
      <c r="H22" s="291"/>
      <c r="I22" s="291" t="s">
        <v>578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3.25">
      <c r="A28" s="393" t="s">
        <v>7</v>
      </c>
      <c r="B28" s="394"/>
      <c r="C28" s="394"/>
      <c r="D28" s="394"/>
      <c r="E28" s="394"/>
      <c r="F28" s="394"/>
      <c r="G28" s="394"/>
      <c r="H28" s="394"/>
      <c r="I28" s="394"/>
      <c r="J28" s="395"/>
    </row>
    <row r="29" spans="1:10" ht="23.25">
      <c r="A29" s="393" t="s">
        <v>8</v>
      </c>
      <c r="B29" s="394"/>
      <c r="C29" s="394"/>
      <c r="D29" s="394"/>
      <c r="E29" s="394"/>
      <c r="F29" s="394"/>
      <c r="G29" s="394"/>
      <c r="H29" s="394"/>
      <c r="I29" s="394"/>
      <c r="J29" s="395"/>
    </row>
    <row r="30" spans="1:10" ht="23.25">
      <c r="A30" s="393" t="s">
        <v>9</v>
      </c>
      <c r="B30" s="394"/>
      <c r="C30" s="394"/>
      <c r="D30" s="394"/>
      <c r="E30" s="394"/>
      <c r="F30" s="394"/>
      <c r="G30" s="394"/>
      <c r="H30" s="394"/>
      <c r="I30" s="394"/>
      <c r="J30" s="395"/>
    </row>
    <row r="31" spans="1:10" ht="23.25">
      <c r="A31" s="393" t="s">
        <v>574</v>
      </c>
      <c r="B31" s="394"/>
      <c r="C31" s="394"/>
      <c r="D31" s="394"/>
      <c r="E31" s="394"/>
      <c r="F31" s="394"/>
      <c r="G31" s="394"/>
      <c r="H31" s="394"/>
      <c r="I31" s="394"/>
      <c r="J31" s="395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6" t="s">
        <v>575</v>
      </c>
      <c r="B34" s="397"/>
      <c r="C34" s="397"/>
      <c r="D34" s="397"/>
      <c r="E34" s="397"/>
      <c r="F34" s="397"/>
      <c r="G34" s="397"/>
      <c r="H34" s="397"/>
      <c r="I34" s="397"/>
      <c r="J34" s="398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8">
      <c r="A1" s="403" t="s">
        <v>143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5"/>
    </row>
    <row r="2" spans="1:12" ht="18">
      <c r="A2" s="406" t="s">
        <v>468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8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0</v>
      </c>
      <c r="K12" s="297">
        <v>500.44999999999993</v>
      </c>
      <c r="L12" s="311">
        <f aca="true" t="shared" si="0" ref="L12:L21">J12-K12</f>
        <v>-500.44999999999993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37584.15</v>
      </c>
      <c r="K14" s="297">
        <v>44258.270000000004</v>
      </c>
      <c r="L14" s="309">
        <f t="shared" si="0"/>
        <v>-6674.120000000003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5281.05</v>
      </c>
      <c r="K15" s="297">
        <v>4736.82</v>
      </c>
      <c r="L15" s="309">
        <f t="shared" si="0"/>
        <v>544.2300000000005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2254.37</v>
      </c>
      <c r="K16" s="297">
        <v>932.46</v>
      </c>
      <c r="L16" s="309">
        <f t="shared" si="0"/>
        <v>1321.9099999999999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0</v>
      </c>
      <c r="K18" s="297">
        <v>0</v>
      </c>
      <c r="L18" s="309">
        <f t="shared" si="0"/>
        <v>0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1188.9</v>
      </c>
      <c r="K20" s="297">
        <v>1381.56</v>
      </c>
      <c r="L20" s="309">
        <f t="shared" si="0"/>
        <v>-192.65999999999985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214.20000000000002</v>
      </c>
      <c r="K21" s="297">
        <v>142.02</v>
      </c>
      <c r="L21" s="309">
        <f t="shared" si="0"/>
        <v>72.18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46522.670000000006</v>
      </c>
      <c r="K22" s="298">
        <f>SUM(K12:K21)</f>
        <v>51951.579999999994</v>
      </c>
      <c r="L22" s="328">
        <f>SUM(L12:L21)</f>
        <v>-5428.910000000002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19530.399999999998</v>
      </c>
      <c r="K25" s="297">
        <v>21160.74</v>
      </c>
      <c r="L25" s="309">
        <f aca="true" t="shared" si="2" ref="L25:L32">J25-K25</f>
        <v>-1630.3400000000038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6236.349999999999</v>
      </c>
      <c r="K27" s="297">
        <v>6776.45</v>
      </c>
      <c r="L27" s="309">
        <f t="shared" si="2"/>
        <v>-540.1000000000004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7110.01</v>
      </c>
      <c r="K29" s="297">
        <v>5407.839999999999</v>
      </c>
      <c r="L29" s="309">
        <f t="shared" si="2"/>
        <v>1702.170000000001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40122.21000000001</v>
      </c>
      <c r="K30" s="297">
        <v>31652.999999999993</v>
      </c>
      <c r="L30" s="309">
        <f t="shared" si="2"/>
        <v>8469.210000000014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6335.110000000001</v>
      </c>
      <c r="K31" s="297">
        <v>5013.72</v>
      </c>
      <c r="L31" s="309">
        <f t="shared" si="2"/>
        <v>1321.3900000000003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30021.67</v>
      </c>
      <c r="K32" s="297">
        <v>29886.420000000002</v>
      </c>
      <c r="L32" s="309">
        <f t="shared" si="2"/>
        <v>135.24999999999636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7405.81</v>
      </c>
      <c r="K34" s="297">
        <v>16622.47</v>
      </c>
      <c r="L34" s="309">
        <f aca="true" t="shared" si="4" ref="L34:L45">J34-K34</f>
        <v>-9216.66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10366.100000000002</v>
      </c>
      <c r="K37" s="297">
        <v>350.02</v>
      </c>
      <c r="L37" s="309">
        <f t="shared" si="4"/>
        <v>10016.080000000002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37577.810000000005</v>
      </c>
      <c r="K38" s="297">
        <v>39208.35999999999</v>
      </c>
      <c r="L38" s="309">
        <f t="shared" si="4"/>
        <v>-1630.5499999999884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17799.680000000004</v>
      </c>
      <c r="K41" s="297">
        <v>20104.32</v>
      </c>
      <c r="L41" s="309">
        <f t="shared" si="4"/>
        <v>-2304.639999999996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9009.089999999998</v>
      </c>
      <c r="K43" s="297">
        <v>15027.98</v>
      </c>
      <c r="L43" s="309">
        <f t="shared" si="4"/>
        <v>-6018.890000000001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5080.070000000001</v>
      </c>
      <c r="K44" s="297">
        <v>9243.65</v>
      </c>
      <c r="L44" s="309">
        <f t="shared" si="4"/>
        <v>-4163.579999999999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196594.31</v>
      </c>
      <c r="K46" s="298">
        <f>SUM(K25:K45)</f>
        <v>200454.97</v>
      </c>
      <c r="L46" s="328">
        <f>SUM(L25:L45)</f>
        <v>-3860.6599999999753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P1" sqref="P1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2.7109375" style="76" customWidth="1"/>
    <col min="11" max="11" width="13.00390625" style="76" customWidth="1"/>
    <col min="12" max="12" width="13.710937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3" t="s">
        <v>183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5"/>
    </row>
    <row r="2" spans="1:12" ht="18">
      <c r="A2" s="406" t="s">
        <v>468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8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5">
        <v>790</v>
      </c>
      <c r="C12" s="366"/>
      <c r="D12" s="305"/>
      <c r="E12" s="367"/>
      <c r="F12" s="333" t="s">
        <v>598</v>
      </c>
      <c r="G12" s="54"/>
      <c r="H12" s="54"/>
      <c r="I12" s="95"/>
      <c r="J12" s="300">
        <v>52157.17</v>
      </c>
      <c r="K12" s="300">
        <v>40796.6</v>
      </c>
      <c r="L12" s="309">
        <f aca="true" t="shared" si="0" ref="L12:L19">J12-K12</f>
        <v>11360.57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26805.420000000002</v>
      </c>
      <c r="K13" s="300">
        <v>22984.09</v>
      </c>
      <c r="L13" s="309">
        <f t="shared" si="0"/>
        <v>3821.3300000000017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40698.189999999995</v>
      </c>
      <c r="K15" s="300">
        <v>32403.06</v>
      </c>
      <c r="L15" s="309">
        <f t="shared" si="0"/>
        <v>8295.129999999994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93037.90999999999</v>
      </c>
      <c r="K16" s="300">
        <v>83571.13</v>
      </c>
      <c r="L16" s="309">
        <f t="shared" si="0"/>
        <v>9466.779999999984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8411.38</v>
      </c>
      <c r="K18" s="300">
        <v>7570.83</v>
      </c>
      <c r="L18" s="309">
        <f t="shared" si="0"/>
        <v>840.5499999999993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71202.13</v>
      </c>
      <c r="K19" s="300">
        <v>39222.95</v>
      </c>
      <c r="L19" s="309">
        <f t="shared" si="0"/>
        <v>31979.180000000008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292312.2</v>
      </c>
      <c r="K20" s="298">
        <f>SUM(K12:K19)</f>
        <v>226548.65999999997</v>
      </c>
      <c r="L20" s="298">
        <f>SUM(L12:L19)</f>
        <v>65763.54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28847.370000000003</v>
      </c>
      <c r="K25" s="300">
        <v>11367.58</v>
      </c>
      <c r="L25" s="309">
        <f>J25-K25</f>
        <v>17479.79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0</v>
      </c>
      <c r="K26" s="300">
        <v>748.95</v>
      </c>
      <c r="L26" s="309">
        <f>J26-K26</f>
        <v>-748.95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28847.370000000003</v>
      </c>
      <c r="K29" s="298">
        <f>SUM(K23:K28)</f>
        <v>12116.53</v>
      </c>
      <c r="L29" s="298">
        <f>SUM(L23:L28)</f>
        <v>16730.84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586</v>
      </c>
      <c r="G32" s="155"/>
      <c r="H32" s="155"/>
      <c r="I32" s="84"/>
      <c r="J32" s="300">
        <v>665935.12</v>
      </c>
      <c r="K32" s="300">
        <v>636029.88</v>
      </c>
      <c r="L32" s="309">
        <f aca="true" t="shared" si="3" ref="L32:L51">J32-K32</f>
        <v>29905.23999999999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5430.870000000001</v>
      </c>
      <c r="K33" s="300">
        <v>8944.369999999999</v>
      </c>
      <c r="L33" s="309">
        <f t="shared" si="3"/>
        <v>-3513.499999999998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59924.03</v>
      </c>
      <c r="K34" s="300">
        <v>54078.81</v>
      </c>
      <c r="L34" s="309">
        <f t="shared" si="3"/>
        <v>5845.220000000001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13678.88</v>
      </c>
      <c r="K37" s="300">
        <v>14977.630000000001</v>
      </c>
      <c r="L37" s="309">
        <f t="shared" si="3"/>
        <v>-1298.7500000000018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124978.35</v>
      </c>
      <c r="K38" s="300">
        <v>125455.33000000002</v>
      </c>
      <c r="L38" s="309">
        <f t="shared" si="3"/>
        <v>-476.9800000000105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688.69</v>
      </c>
      <c r="K39" s="300">
        <v>875.98</v>
      </c>
      <c r="L39" s="309">
        <f t="shared" si="3"/>
        <v>-187.28999999999996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4669.14</v>
      </c>
      <c r="K40" s="300">
        <v>22121.4</v>
      </c>
      <c r="L40" s="309">
        <f t="shared" si="3"/>
        <v>-17452.260000000002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29289.550000000003</v>
      </c>
      <c r="K41" s="300">
        <v>13698.64</v>
      </c>
      <c r="L41" s="309">
        <f t="shared" si="3"/>
        <v>15590.910000000003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650</v>
      </c>
      <c r="K44" s="300">
        <v>800</v>
      </c>
      <c r="L44" s="309">
        <f t="shared" si="3"/>
        <v>-150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5448.210000000001</v>
      </c>
      <c r="K46" s="300">
        <v>5523.18</v>
      </c>
      <c r="L46" s="309">
        <f t="shared" si="3"/>
        <v>-74.96999999999935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8">
        <f>SUM(J32:J46)</f>
        <v>910692.84</v>
      </c>
      <c r="K47" s="368">
        <f>SUM(K32:K46)</f>
        <v>882505.2200000001</v>
      </c>
      <c r="L47" s="368">
        <f>SUM(L32:L46)</f>
        <v>28187.61999999998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22857.6</v>
      </c>
      <c r="K49" s="300">
        <v>28771.2</v>
      </c>
      <c r="L49" s="309">
        <f t="shared" si="3"/>
        <v>-5913.600000000002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8">
        <f>SUM(J49:J51)</f>
        <v>22857.6</v>
      </c>
      <c r="K52" s="368">
        <f>SUM(K49:K51)</f>
        <v>28771.2</v>
      </c>
      <c r="L52" s="369">
        <f>SUM(L49:L51)</f>
        <v>-5913.600000000002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3712661.6799999997</v>
      </c>
      <c r="K53" s="298">
        <f>+K52+K47+K29+K20+'B2(2)'!K46+'B2(2)'!K22+'B2(1)'!K47+'B2(1)'!K29</f>
        <v>3745064.8000000003</v>
      </c>
      <c r="L53" s="298">
        <f>+L52+L47+L29+L20+'B2(2)'!L46+'B2(2)'!L22+'B2(1)'!L47+'B2(1)'!L29</f>
        <v>-32403.120000000126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2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8">
      <c r="A1" s="403" t="s">
        <v>230</v>
      </c>
      <c r="B1" s="404"/>
      <c r="C1" s="404"/>
      <c r="D1" s="404"/>
      <c r="E1" s="404"/>
      <c r="F1" s="404"/>
      <c r="G1" s="405"/>
    </row>
    <row r="2" spans="1:7" ht="18">
      <c r="A2" s="406" t="s">
        <v>231</v>
      </c>
      <c r="B2" s="407"/>
      <c r="C2" s="407"/>
      <c r="D2" s="407"/>
      <c r="E2" s="407"/>
      <c r="F2" s="407"/>
      <c r="G2" s="408"/>
    </row>
    <row r="3" spans="1:7" ht="15.7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125593.85</v>
      </c>
      <c r="D8" s="335">
        <v>125593.85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587</v>
      </c>
      <c r="C9" s="335">
        <f aca="true" t="shared" si="1" ref="C9:C14">SUM(D9:G9)</f>
        <v>114349</v>
      </c>
      <c r="D9" s="335">
        <v>114349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588</v>
      </c>
      <c r="C10" s="335">
        <f t="shared" si="1"/>
        <v>22573.96</v>
      </c>
      <c r="D10" s="335">
        <v>22573.96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45264.9</v>
      </c>
      <c r="D11" s="335">
        <v>45264.9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202481</v>
      </c>
      <c r="D13" s="335">
        <v>202481</v>
      </c>
      <c r="E13" s="95"/>
      <c r="F13" s="95"/>
      <c r="G13" s="95"/>
    </row>
    <row r="14" spans="1:7" ht="15.75" customHeight="1">
      <c r="A14" s="84">
        <f t="shared" si="0"/>
        <v>7</v>
      </c>
      <c r="B14" s="388" t="s">
        <v>605</v>
      </c>
      <c r="C14" s="335">
        <f t="shared" si="1"/>
        <v>0</v>
      </c>
      <c r="D14" s="335">
        <v>0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510262.71</v>
      </c>
      <c r="D16" s="336">
        <f>SUM(D8:D15)</f>
        <v>510262.71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3"/>
  <sheetViews>
    <sheetView zoomScale="70" zoomScaleNormal="70" zoomScalePageLayoutView="0" workbookViewId="0" topLeftCell="A1">
      <selection activeCell="S12" sqref="S12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8">
      <c r="A1" s="403" t="s">
        <v>242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5"/>
    </row>
    <row r="2" spans="1:15" ht="18.75" thickBot="1">
      <c r="A2" s="427" t="s">
        <v>243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9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4.2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36"/>
      <c r="C9" s="437"/>
      <c r="D9" s="86"/>
      <c r="E9" s="438"/>
      <c r="F9" s="437"/>
      <c r="G9" s="438"/>
      <c r="H9" s="437"/>
      <c r="I9" s="53"/>
      <c r="J9" s="53"/>
      <c r="K9" s="438"/>
      <c r="L9" s="437"/>
      <c r="M9" s="438"/>
      <c r="N9" s="437"/>
      <c r="O9" s="339" t="s">
        <v>592</v>
      </c>
    </row>
    <row r="10" spans="1:15" ht="12.75">
      <c r="A10" s="153">
        <v>5</v>
      </c>
      <c r="B10" s="438"/>
      <c r="C10" s="437"/>
      <c r="D10" s="86"/>
      <c r="E10" s="438"/>
      <c r="F10" s="437"/>
      <c r="G10" s="438"/>
      <c r="H10" s="437"/>
      <c r="I10" s="53"/>
      <c r="J10" s="53"/>
      <c r="K10" s="438"/>
      <c r="L10" s="437"/>
      <c r="M10" s="438"/>
      <c r="N10" s="437"/>
      <c r="O10" s="86"/>
    </row>
    <row r="11" spans="1:15" ht="12.75">
      <c r="A11" s="153">
        <v>6</v>
      </c>
      <c r="B11" s="438"/>
      <c r="C11" s="437"/>
      <c r="D11" s="86"/>
      <c r="E11" s="438"/>
      <c r="F11" s="437"/>
      <c r="G11" s="438"/>
      <c r="H11" s="437"/>
      <c r="I11" s="40"/>
      <c r="J11" s="44"/>
      <c r="K11" s="438"/>
      <c r="L11" s="437"/>
      <c r="M11" s="438"/>
      <c r="N11" s="437"/>
      <c r="O11" s="86"/>
    </row>
    <row r="12" spans="1:15" ht="13.5" thickBot="1">
      <c r="A12" s="154">
        <v>7</v>
      </c>
      <c r="B12" s="439"/>
      <c r="C12" s="440"/>
      <c r="D12" s="111"/>
      <c r="E12" s="439"/>
      <c r="F12" s="440"/>
      <c r="G12" s="439"/>
      <c r="H12" s="440"/>
      <c r="I12" s="110"/>
      <c r="J12" s="112"/>
      <c r="K12" s="439"/>
      <c r="L12" s="440"/>
      <c r="M12" s="439"/>
      <c r="N12" s="440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4.2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40" t="s">
        <v>589</v>
      </c>
      <c r="C17" s="289"/>
      <c r="D17" s="53"/>
      <c r="E17" s="122"/>
      <c r="F17" s="124"/>
      <c r="G17" s="438"/>
      <c r="H17" s="437"/>
      <c r="I17" s="53"/>
      <c r="J17" s="441"/>
      <c r="K17" s="445"/>
      <c r="L17" s="442"/>
      <c r="M17" s="441"/>
      <c r="N17" s="442"/>
      <c r="O17" s="87"/>
    </row>
    <row r="18" spans="1:15" ht="12.75">
      <c r="A18" s="157">
        <v>13</v>
      </c>
      <c r="B18" s="436"/>
      <c r="C18" s="437"/>
      <c r="D18" s="53"/>
      <c r="E18" s="441"/>
      <c r="F18" s="442"/>
      <c r="G18" s="438"/>
      <c r="H18" s="437"/>
      <c r="I18" s="53"/>
      <c r="J18" s="441"/>
      <c r="K18" s="445"/>
      <c r="L18" s="442"/>
      <c r="M18" s="441"/>
      <c r="N18" s="442"/>
      <c r="O18" s="87"/>
    </row>
    <row r="19" spans="1:15" ht="12.75">
      <c r="A19" s="157">
        <v>14</v>
      </c>
      <c r="B19" s="438"/>
      <c r="C19" s="437"/>
      <c r="D19" s="53"/>
      <c r="E19" s="441"/>
      <c r="F19" s="442"/>
      <c r="G19" s="438"/>
      <c r="H19" s="437"/>
      <c r="I19" s="53"/>
      <c r="J19" s="441"/>
      <c r="K19" s="445"/>
      <c r="L19" s="442"/>
      <c r="M19" s="441"/>
      <c r="N19" s="442"/>
      <c r="O19" s="87"/>
    </row>
    <row r="20" spans="1:15" ht="12.75">
      <c r="A20" s="157">
        <v>15</v>
      </c>
      <c r="B20" s="438"/>
      <c r="C20" s="437"/>
      <c r="D20" s="53"/>
      <c r="E20" s="441"/>
      <c r="F20" s="442"/>
      <c r="G20" s="438"/>
      <c r="H20" s="437"/>
      <c r="I20" s="53"/>
      <c r="J20" s="441"/>
      <c r="K20" s="445"/>
      <c r="L20" s="442"/>
      <c r="M20" s="441"/>
      <c r="N20" s="442"/>
      <c r="O20" s="87"/>
    </row>
    <row r="21" spans="1:15" ht="13.5" thickBot="1">
      <c r="A21" s="158">
        <v>16</v>
      </c>
      <c r="B21" s="439"/>
      <c r="C21" s="440"/>
      <c r="D21" s="112"/>
      <c r="E21" s="443"/>
      <c r="F21" s="444"/>
      <c r="G21" s="439"/>
      <c r="H21" s="440"/>
      <c r="I21" s="112"/>
      <c r="J21" s="443"/>
      <c r="K21" s="446"/>
      <c r="L21" s="444"/>
      <c r="M21" s="443"/>
      <c r="N21" s="444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8"/>
      <c r="C26" s="437"/>
      <c r="D26" s="53"/>
      <c r="E26" s="441"/>
      <c r="F26" s="442"/>
      <c r="G26" s="441"/>
      <c r="H26" s="445"/>
      <c r="I26" s="442"/>
      <c r="J26" s="441"/>
      <c r="K26" s="445"/>
      <c r="L26" s="442"/>
      <c r="M26" s="441"/>
      <c r="N26" s="442"/>
      <c r="O26" s="87"/>
      <c r="P26" s="40"/>
    </row>
    <row r="27" spans="1:16" ht="12.75">
      <c r="A27" s="153">
        <v>22</v>
      </c>
      <c r="B27" s="438"/>
      <c r="C27" s="437"/>
      <c r="D27" s="53"/>
      <c r="E27" s="441"/>
      <c r="F27" s="442"/>
      <c r="G27" s="441"/>
      <c r="H27" s="445"/>
      <c r="I27" s="442"/>
      <c r="J27" s="441"/>
      <c r="K27" s="445"/>
      <c r="L27" s="442"/>
      <c r="M27" s="441"/>
      <c r="N27" s="442"/>
      <c r="O27" s="87"/>
      <c r="P27" s="40"/>
    </row>
    <row r="28" spans="1:16" ht="12.75">
      <c r="A28" s="153">
        <v>23</v>
      </c>
      <c r="B28" s="438"/>
      <c r="C28" s="437"/>
      <c r="D28" s="53"/>
      <c r="E28" s="441"/>
      <c r="F28" s="442"/>
      <c r="G28" s="441"/>
      <c r="H28" s="445"/>
      <c r="I28" s="442"/>
      <c r="J28" s="441"/>
      <c r="K28" s="445"/>
      <c r="L28" s="442"/>
      <c r="M28" s="441"/>
      <c r="N28" s="442"/>
      <c r="O28" s="87"/>
      <c r="P28" s="40"/>
    </row>
    <row r="29" spans="1:16" ht="12.75">
      <c r="A29" s="153">
        <v>24</v>
      </c>
      <c r="B29" s="438"/>
      <c r="C29" s="437"/>
      <c r="D29" s="53"/>
      <c r="E29" s="441"/>
      <c r="F29" s="442"/>
      <c r="G29" s="441"/>
      <c r="H29" s="445"/>
      <c r="I29" s="442"/>
      <c r="J29" s="441"/>
      <c r="K29" s="445"/>
      <c r="L29" s="442"/>
      <c r="M29" s="441"/>
      <c r="N29" s="442"/>
      <c r="O29" s="87"/>
      <c r="P29" s="40"/>
    </row>
    <row r="30" spans="1:16" ht="13.5" thickBot="1">
      <c r="A30" s="154">
        <v>25</v>
      </c>
      <c r="B30" s="439"/>
      <c r="C30" s="440"/>
      <c r="D30" s="112"/>
      <c r="E30" s="443"/>
      <c r="F30" s="444"/>
      <c r="G30" s="443"/>
      <c r="H30" s="446"/>
      <c r="I30" s="444"/>
      <c r="J30" s="443"/>
      <c r="K30" s="446"/>
      <c r="L30" s="444"/>
      <c r="M30" s="443"/>
      <c r="N30" s="444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.7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37"/>
    </row>
    <row r="35" spans="1:15" ht="14.25">
      <c r="A35" s="84">
        <v>30</v>
      </c>
      <c r="B35" s="9" t="s">
        <v>281</v>
      </c>
      <c r="C35" s="9"/>
      <c r="D35" s="9"/>
      <c r="E35" s="438"/>
      <c r="F35" s="447"/>
      <c r="G35" s="447"/>
      <c r="H35" s="437"/>
      <c r="I35" s="53" t="s">
        <v>530</v>
      </c>
      <c r="J35" s="9"/>
      <c r="K35" s="286"/>
      <c r="L35" s="217"/>
      <c r="M35" s="217"/>
      <c r="N35" s="334" t="s">
        <v>590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591</v>
      </c>
      <c r="O36" s="224"/>
    </row>
    <row r="37" spans="1:15" ht="13.5" thickBot="1">
      <c r="A37" s="5">
        <v>32</v>
      </c>
      <c r="B37" s="439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0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.75">
      <c r="A46" s="430" t="s">
        <v>285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2"/>
    </row>
    <row r="47" spans="1:15" ht="15.75">
      <c r="A47" s="433" t="s">
        <v>286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5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49"/>
      <c r="G50" s="449"/>
      <c r="H50" s="449"/>
      <c r="I50" s="449"/>
      <c r="J50" s="451" t="s">
        <v>589</v>
      </c>
      <c r="K50" s="452"/>
      <c r="L50" s="452"/>
      <c r="M50" s="452"/>
      <c r="N50" s="452"/>
      <c r="O50" s="453"/>
    </row>
    <row r="51" spans="1:15" ht="12.75">
      <c r="A51" s="153">
        <v>2</v>
      </c>
      <c r="B51" s="30" t="s">
        <v>291</v>
      </c>
      <c r="C51" s="30"/>
      <c r="D51" s="30"/>
      <c r="E51" s="53"/>
      <c r="F51" s="450"/>
      <c r="G51" s="450"/>
      <c r="H51" s="450"/>
      <c r="I51" s="450"/>
      <c r="J51" s="438"/>
      <c r="K51" s="447"/>
      <c r="L51" s="447"/>
      <c r="M51" s="447"/>
      <c r="N51" s="447"/>
      <c r="O51" s="437"/>
    </row>
    <row r="52" spans="1:15" ht="12.75">
      <c r="A52" s="153">
        <v>3</v>
      </c>
      <c r="B52" s="30" t="s">
        <v>292</v>
      </c>
      <c r="C52" s="30"/>
      <c r="D52" s="30"/>
      <c r="E52" s="53"/>
      <c r="F52" s="450"/>
      <c r="G52" s="450"/>
      <c r="H52" s="450"/>
      <c r="I52" s="450"/>
      <c r="J52" s="455"/>
      <c r="K52" s="455"/>
      <c r="L52" s="455"/>
      <c r="M52" s="455"/>
      <c r="N52" s="455"/>
      <c r="O52" s="455"/>
    </row>
    <row r="53" spans="1:15" ht="12.75">
      <c r="A53" s="153">
        <v>4</v>
      </c>
      <c r="B53" s="30" t="s">
        <v>293</v>
      </c>
      <c r="C53" s="30"/>
      <c r="D53" s="30"/>
      <c r="E53" s="53"/>
      <c r="F53" s="450"/>
      <c r="G53" s="450"/>
      <c r="H53" s="450"/>
      <c r="I53" s="450"/>
      <c r="J53" s="455"/>
      <c r="K53" s="455"/>
      <c r="L53" s="455"/>
      <c r="M53" s="455"/>
      <c r="N53" s="455"/>
      <c r="O53" s="455"/>
    </row>
    <row r="54" spans="1:15" ht="12.75">
      <c r="A54" s="153">
        <v>5</v>
      </c>
      <c r="B54" s="30" t="s">
        <v>294</v>
      </c>
      <c r="C54" s="30"/>
      <c r="D54" s="30"/>
      <c r="E54" s="53"/>
      <c r="F54" s="450"/>
      <c r="G54" s="450"/>
      <c r="H54" s="450"/>
      <c r="I54" s="450"/>
      <c r="J54" s="455"/>
      <c r="K54" s="455"/>
      <c r="L54" s="455"/>
      <c r="M54" s="455"/>
      <c r="N54" s="455"/>
      <c r="O54" s="455"/>
    </row>
    <row r="55" spans="1:15" ht="12.75">
      <c r="A55" s="153">
        <v>6</v>
      </c>
      <c r="B55" s="30" t="s">
        <v>291</v>
      </c>
      <c r="C55" s="30"/>
      <c r="D55" s="30"/>
      <c r="E55" s="53"/>
      <c r="F55" s="450"/>
      <c r="G55" s="450"/>
      <c r="H55" s="450"/>
      <c r="I55" s="450"/>
      <c r="J55" s="455"/>
      <c r="K55" s="455"/>
      <c r="L55" s="455"/>
      <c r="M55" s="455"/>
      <c r="N55" s="455"/>
      <c r="O55" s="455"/>
    </row>
    <row r="56" spans="1:15" ht="12.75">
      <c r="A56" s="153">
        <v>7</v>
      </c>
      <c r="B56" s="30" t="s">
        <v>292</v>
      </c>
      <c r="C56" s="30"/>
      <c r="D56" s="30"/>
      <c r="E56" s="53"/>
      <c r="F56" s="450"/>
      <c r="G56" s="450"/>
      <c r="H56" s="450"/>
      <c r="I56" s="450"/>
      <c r="J56" s="455"/>
      <c r="K56" s="455"/>
      <c r="L56" s="455"/>
      <c r="M56" s="455"/>
      <c r="N56" s="455"/>
      <c r="O56" s="455"/>
    </row>
    <row r="57" spans="1:15" ht="12.75">
      <c r="A57" s="153">
        <v>8</v>
      </c>
      <c r="B57" s="30" t="s">
        <v>293</v>
      </c>
      <c r="C57" s="30"/>
      <c r="D57" s="30"/>
      <c r="E57" s="53"/>
      <c r="F57" s="450"/>
      <c r="G57" s="450"/>
      <c r="H57" s="450"/>
      <c r="I57" s="450"/>
      <c r="J57" s="455"/>
      <c r="K57" s="455"/>
      <c r="L57" s="455"/>
      <c r="M57" s="455"/>
      <c r="N57" s="455"/>
      <c r="O57" s="455"/>
    </row>
    <row r="58" spans="1:15" ht="12.75">
      <c r="A58" s="153">
        <v>9</v>
      </c>
      <c r="B58" s="30" t="s">
        <v>295</v>
      </c>
      <c r="C58" s="30"/>
      <c r="D58" s="30"/>
      <c r="E58" s="53"/>
      <c r="F58" s="450"/>
      <c r="G58" s="450"/>
      <c r="H58" s="450"/>
      <c r="I58" s="450"/>
      <c r="J58" s="455"/>
      <c r="K58" s="455"/>
      <c r="L58" s="455"/>
      <c r="M58" s="455"/>
      <c r="N58" s="455"/>
      <c r="O58" s="455"/>
    </row>
    <row r="59" spans="1:15" ht="12.75">
      <c r="A59" s="153">
        <v>10</v>
      </c>
      <c r="B59" s="30" t="s">
        <v>291</v>
      </c>
      <c r="C59" s="30"/>
      <c r="D59" s="30"/>
      <c r="E59" s="53"/>
      <c r="F59" s="450"/>
      <c r="G59" s="450"/>
      <c r="H59" s="450"/>
      <c r="I59" s="450"/>
      <c r="J59" s="455"/>
      <c r="K59" s="455"/>
      <c r="L59" s="455"/>
      <c r="M59" s="455"/>
      <c r="N59" s="455"/>
      <c r="O59" s="455"/>
    </row>
    <row r="60" spans="1:15" ht="12.75">
      <c r="A60" s="153">
        <v>11</v>
      </c>
      <c r="B60" s="30" t="s">
        <v>292</v>
      </c>
      <c r="C60" s="30"/>
      <c r="D60" s="30"/>
      <c r="E60" s="53"/>
      <c r="F60" s="450"/>
      <c r="G60" s="450"/>
      <c r="H60" s="450"/>
      <c r="I60" s="450"/>
      <c r="J60" s="455"/>
      <c r="K60" s="455"/>
      <c r="L60" s="455"/>
      <c r="M60" s="455"/>
      <c r="N60" s="455"/>
      <c r="O60" s="455"/>
    </row>
    <row r="61" spans="1:15" ht="12.75">
      <c r="A61" s="153">
        <v>12</v>
      </c>
      <c r="B61" s="30" t="s">
        <v>293</v>
      </c>
      <c r="C61" s="30"/>
      <c r="D61" s="30"/>
      <c r="E61" s="53"/>
      <c r="F61" s="450"/>
      <c r="G61" s="450"/>
      <c r="H61" s="450"/>
      <c r="I61" s="450"/>
      <c r="J61" s="455"/>
      <c r="K61" s="455"/>
      <c r="L61" s="455"/>
      <c r="M61" s="455"/>
      <c r="N61" s="455"/>
      <c r="O61" s="455"/>
    </row>
    <row r="62" spans="1:15" ht="12.75">
      <c r="A62" s="153">
        <v>13</v>
      </c>
      <c r="B62" s="9" t="s">
        <v>296</v>
      </c>
      <c r="C62" s="9"/>
      <c r="D62" s="9"/>
      <c r="E62" s="54"/>
      <c r="F62" s="450"/>
      <c r="G62" s="450"/>
      <c r="H62" s="450"/>
      <c r="I62" s="450"/>
      <c r="J62" s="455"/>
      <c r="K62" s="455"/>
      <c r="L62" s="455"/>
      <c r="M62" s="455"/>
      <c r="N62" s="455"/>
      <c r="O62" s="455"/>
    </row>
    <row r="63" spans="1:15" ht="13.5" thickBot="1">
      <c r="A63" s="84"/>
      <c r="B63" s="53"/>
      <c r="C63" s="30"/>
      <c r="D63" s="164" t="s">
        <v>297</v>
      </c>
      <c r="E63" s="119"/>
      <c r="F63" s="454"/>
      <c r="G63" s="454"/>
      <c r="H63" s="454"/>
      <c r="I63" s="454"/>
      <c r="J63" s="455"/>
      <c r="K63" s="455"/>
      <c r="L63" s="455"/>
      <c r="M63" s="455"/>
      <c r="N63" s="455"/>
      <c r="O63" s="455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5"/>
  <sheetViews>
    <sheetView zoomScale="70" zoomScaleNormal="70" zoomScalePageLayoutView="0" workbookViewId="0" topLeftCell="A1">
      <selection activeCell="T38" sqref="T38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8">
      <c r="A1" s="403" t="s">
        <v>298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</row>
    <row r="2" spans="1:11" ht="18">
      <c r="A2" s="406" t="s">
        <v>299</v>
      </c>
      <c r="B2" s="407"/>
      <c r="C2" s="407"/>
      <c r="D2" s="407"/>
      <c r="E2" s="407"/>
      <c r="F2" s="407"/>
      <c r="G2" s="407"/>
      <c r="H2" s="407"/>
      <c r="I2" s="407"/>
      <c r="J2" s="407"/>
      <c r="K2" s="408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.75">
      <c r="A4" s="433" t="s">
        <v>300</v>
      </c>
      <c r="B4" s="434"/>
      <c r="C4" s="434"/>
      <c r="D4" s="434"/>
      <c r="E4" s="434"/>
      <c r="F4" s="434"/>
      <c r="G4" s="434"/>
      <c r="H4" s="434"/>
      <c r="I4" s="434"/>
      <c r="J4" s="434"/>
      <c r="K4" s="435"/>
    </row>
    <row r="5" spans="1:11" ht="13.5" thickBot="1">
      <c r="A5" s="459" t="s">
        <v>301</v>
      </c>
      <c r="B5" s="460"/>
      <c r="C5" s="460"/>
      <c r="D5" s="460"/>
      <c r="E5" s="460"/>
      <c r="F5" s="460"/>
      <c r="G5" s="460"/>
      <c r="H5" s="460"/>
      <c r="I5" s="460"/>
      <c r="J5" s="460"/>
      <c r="K5" s="461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.75">
      <c r="A14" s="430" t="s">
        <v>524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2"/>
    </row>
    <row r="15" spans="1:11" ht="13.5" thickBot="1">
      <c r="A15" s="459" t="s">
        <v>301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1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6.5" thickBot="1">
      <c r="A24" s="456" t="s">
        <v>315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8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5" ht="12.75">
      <c r="A32" s="153">
        <v>16</v>
      </c>
      <c r="B32" s="53" t="s">
        <v>321</v>
      </c>
      <c r="C32" s="30"/>
      <c r="D32" s="87"/>
      <c r="E32" s="87"/>
      <c r="F32" s="342" t="s">
        <v>589</v>
      </c>
      <c r="G32" s="87"/>
      <c r="H32" s="87"/>
      <c r="I32" s="87"/>
      <c r="J32" s="87"/>
      <c r="K32" s="87"/>
      <c r="O32" s="341"/>
    </row>
    <row r="33" spans="1:15" ht="12.75">
      <c r="A33" s="153">
        <v>17</v>
      </c>
      <c r="B33" s="53" t="s">
        <v>322</v>
      </c>
      <c r="C33" s="30"/>
      <c r="D33" s="87"/>
      <c r="E33" s="87"/>
      <c r="F33" s="342"/>
      <c r="G33" s="87"/>
      <c r="H33" s="87"/>
      <c r="I33" s="87"/>
      <c r="J33" s="87"/>
      <c r="K33" s="87"/>
      <c r="O33" s="337"/>
    </row>
    <row r="34" spans="1:15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  <c r="O34" s="337"/>
    </row>
    <row r="35" spans="1:15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  <c r="O35" s="337"/>
    </row>
    <row r="36" spans="1:15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  <c r="O36" s="337"/>
    </row>
    <row r="37" spans="1:15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  <c r="O37" s="337"/>
    </row>
    <row r="38" spans="1:15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  <c r="O38" s="337"/>
    </row>
    <row r="39" spans="1:15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  <c r="O39" s="337"/>
    </row>
    <row r="40" spans="1:15" ht="16.5" thickBot="1">
      <c r="A40" s="456" t="s">
        <v>565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8"/>
      <c r="O40" s="337"/>
    </row>
    <row r="41" spans="1:15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  <c r="O41" s="337"/>
    </row>
    <row r="42" spans="1:15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  <c r="O42" s="337"/>
    </row>
    <row r="43" spans="1:15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  <c r="O43" s="337"/>
    </row>
    <row r="44" spans="1:15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  <c r="O44" s="337"/>
    </row>
    <row r="45" spans="1:15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  <c r="O45" s="337"/>
    </row>
    <row r="46" spans="1:15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  <c r="O46" s="337"/>
    </row>
    <row r="47" spans="1:15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  <c r="O47" s="337"/>
    </row>
    <row r="48" spans="1:15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  <c r="O48" s="337"/>
    </row>
    <row r="49" spans="1:15" ht="12.75">
      <c r="A49" s="153">
        <v>28</v>
      </c>
      <c r="B49" s="87" t="s">
        <v>321</v>
      </c>
      <c r="C49" s="87"/>
      <c r="D49" s="87"/>
      <c r="E49" s="87"/>
      <c r="F49" s="342" t="s">
        <v>589</v>
      </c>
      <c r="G49" s="87"/>
      <c r="H49" s="87"/>
      <c r="I49" s="87"/>
      <c r="J49" s="87"/>
      <c r="K49" s="87"/>
      <c r="O49" s="341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="70" zoomScaleNormal="70" zoomScalePageLayoutView="0" workbookViewId="0" topLeftCell="A1">
      <selection activeCell="Z20" sqref="Z20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8">
      <c r="A1" s="403" t="s">
        <v>330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  <c r="L1" s="264"/>
      <c r="M1" s="264"/>
    </row>
    <row r="2" spans="1:13" ht="18">
      <c r="A2" s="462" t="s">
        <v>331</v>
      </c>
      <c r="B2" s="463"/>
      <c r="C2" s="463"/>
      <c r="D2" s="463"/>
      <c r="E2" s="463"/>
      <c r="F2" s="463"/>
      <c r="G2" s="463"/>
      <c r="H2" s="463"/>
      <c r="I2" s="463"/>
      <c r="J2" s="463"/>
      <c r="K2" s="464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3"/>
      <c r="F6" s="382">
        <v>4617</v>
      </c>
      <c r="G6" s="383"/>
      <c r="H6" s="384"/>
      <c r="I6" s="382">
        <v>4627</v>
      </c>
      <c r="J6" s="385">
        <v>0</v>
      </c>
      <c r="K6" s="385">
        <v>0</v>
      </c>
    </row>
    <row r="7" spans="1:11" ht="12.75">
      <c r="A7" s="53" t="s">
        <v>338</v>
      </c>
      <c r="B7" s="30"/>
      <c r="C7" s="30"/>
      <c r="D7" s="30"/>
      <c r="E7" s="286"/>
      <c r="F7" s="346">
        <v>201</v>
      </c>
      <c r="G7" s="347"/>
      <c r="H7" s="348"/>
      <c r="I7" s="346">
        <v>207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6">
        <v>7</v>
      </c>
      <c r="G8" s="347"/>
      <c r="H8" s="348"/>
      <c r="I8" s="346">
        <v>7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6">
        <v>16</v>
      </c>
      <c r="G9" s="347"/>
      <c r="H9" s="348"/>
      <c r="I9" s="346">
        <v>16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6">
        <v>45</v>
      </c>
      <c r="G10" s="347"/>
      <c r="H10" s="348"/>
      <c r="I10" s="346">
        <v>39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6">
        <v>1</v>
      </c>
      <c r="G11" s="347"/>
      <c r="H11" s="348"/>
      <c r="I11" s="346">
        <v>1</v>
      </c>
      <c r="J11" s="297">
        <v>0</v>
      </c>
      <c r="K11" s="297">
        <v>0</v>
      </c>
    </row>
    <row r="12" spans="1:11" ht="12.75">
      <c r="A12" s="44"/>
      <c r="B12" s="40"/>
      <c r="C12" s="30"/>
      <c r="D12" s="30"/>
      <c r="E12" s="286"/>
      <c r="F12" s="346">
        <v>0</v>
      </c>
      <c r="G12" s="347"/>
      <c r="H12" s="348"/>
      <c r="I12" s="346"/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70">
        <f aca="true" t="shared" si="0" ref="F13:K13">SUM(F6:F12)</f>
        <v>4887</v>
      </c>
      <c r="G13" s="371"/>
      <c r="H13" s="372">
        <f t="shared" si="0"/>
        <v>0</v>
      </c>
      <c r="I13" s="370">
        <f t="shared" si="0"/>
        <v>4897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6">
        <v>0</v>
      </c>
      <c r="G14" s="347"/>
      <c r="H14" s="348"/>
      <c r="I14" s="346">
        <v>0</v>
      </c>
      <c r="J14" s="297">
        <v>31</v>
      </c>
      <c r="K14" s="297">
        <v>31</v>
      </c>
    </row>
    <row r="15" spans="1:11" ht="12.75">
      <c r="A15" s="53" t="s">
        <v>345</v>
      </c>
      <c r="B15" s="30"/>
      <c r="C15" s="30"/>
      <c r="D15" s="30"/>
      <c r="E15" s="286"/>
      <c r="F15" s="346">
        <v>0</v>
      </c>
      <c r="G15" s="347"/>
      <c r="H15" s="348"/>
      <c r="I15" s="346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4"/>
      <c r="F16" s="373">
        <f>SUM(F13:F15)</f>
        <v>4887</v>
      </c>
      <c r="G16" s="374"/>
      <c r="H16" s="375">
        <f>SUM(H6:H15)</f>
        <v>0</v>
      </c>
      <c r="I16" s="373">
        <f>SUM(I13:I15)</f>
        <v>4897</v>
      </c>
      <c r="J16" s="298">
        <f>SUM(J13:J15)</f>
        <v>31</v>
      </c>
      <c r="K16" s="298">
        <f>SUM(K13:K15)</f>
        <v>31</v>
      </c>
    </row>
    <row r="17" ht="13.5" thickTop="1"/>
    <row r="19" spans="3:10" ht="18">
      <c r="C19" s="403" t="s">
        <v>347</v>
      </c>
      <c r="D19" s="404"/>
      <c r="E19" s="404"/>
      <c r="F19" s="404"/>
      <c r="G19" s="404"/>
      <c r="H19" s="404"/>
      <c r="I19" s="404"/>
      <c r="J19" s="405"/>
    </row>
    <row r="20" spans="3:10" ht="18">
      <c r="C20" s="406" t="s">
        <v>348</v>
      </c>
      <c r="D20" s="407"/>
      <c r="E20" s="407"/>
      <c r="F20" s="407"/>
      <c r="G20" s="407"/>
      <c r="H20" s="407"/>
      <c r="I20" s="407"/>
      <c r="J20" s="408"/>
    </row>
    <row r="21" spans="3:10" ht="15.75" customHeight="1">
      <c r="C21" s="462" t="s">
        <v>349</v>
      </c>
      <c r="D21" s="463"/>
      <c r="E21" s="463"/>
      <c r="F21" s="463"/>
      <c r="G21" s="463"/>
      <c r="H21" s="463"/>
      <c r="I21" s="463"/>
      <c r="J21" s="464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6"/>
      <c r="D24" s="377" t="s">
        <v>402</v>
      </c>
      <c r="E24" s="345"/>
      <c r="F24" s="349">
        <v>4886</v>
      </c>
      <c r="G24" s="350"/>
      <c r="H24" s="351"/>
      <c r="I24" s="352"/>
      <c r="J24" s="353"/>
    </row>
    <row r="25" spans="3:10" ht="12.75">
      <c r="C25" s="376"/>
      <c r="D25" s="377" t="s">
        <v>351</v>
      </c>
      <c r="E25" s="286"/>
      <c r="F25" s="348">
        <v>0</v>
      </c>
      <c r="G25" s="346"/>
      <c r="H25" s="347"/>
      <c r="I25" s="348"/>
      <c r="J25" s="346">
        <v>3109</v>
      </c>
    </row>
    <row r="26" spans="3:10" ht="12.75">
      <c r="C26" s="376"/>
      <c r="D26" s="377" t="s">
        <v>352</v>
      </c>
      <c r="E26" s="286"/>
      <c r="F26" s="348">
        <v>59</v>
      </c>
      <c r="G26" s="346"/>
      <c r="H26" s="347"/>
      <c r="I26" s="348"/>
      <c r="J26" s="346">
        <v>1672</v>
      </c>
    </row>
    <row r="27" spans="3:10" ht="12.75">
      <c r="C27" s="376"/>
      <c r="D27" s="377" t="s">
        <v>599</v>
      </c>
      <c r="E27" s="286"/>
      <c r="F27" s="348">
        <v>12</v>
      </c>
      <c r="G27" s="346"/>
      <c r="H27" s="347"/>
      <c r="I27" s="348"/>
      <c r="J27" s="346">
        <v>3</v>
      </c>
    </row>
    <row r="28" spans="3:10" ht="12.75">
      <c r="C28" s="376"/>
      <c r="D28" s="377" t="s">
        <v>600</v>
      </c>
      <c r="E28" s="286"/>
      <c r="F28" s="348">
        <v>105</v>
      </c>
      <c r="G28" s="346"/>
      <c r="H28" s="347"/>
      <c r="I28" s="348"/>
      <c r="J28" s="346">
        <v>89</v>
      </c>
    </row>
    <row r="29" spans="3:10" ht="12.75">
      <c r="C29" s="376"/>
      <c r="D29" s="377" t="s">
        <v>601</v>
      </c>
      <c r="E29" s="286"/>
      <c r="F29" s="348">
        <v>6</v>
      </c>
      <c r="G29" s="346"/>
      <c r="H29" s="347"/>
      <c r="I29" s="348"/>
      <c r="J29" s="346">
        <v>3</v>
      </c>
    </row>
    <row r="30" spans="3:10" ht="12.75">
      <c r="C30" s="376"/>
      <c r="D30" s="377" t="s">
        <v>602</v>
      </c>
      <c r="E30" s="286"/>
      <c r="F30" s="348">
        <v>2</v>
      </c>
      <c r="G30" s="346"/>
      <c r="H30" s="347"/>
      <c r="I30" s="348"/>
      <c r="J30" s="346">
        <v>9</v>
      </c>
    </row>
    <row r="31" spans="3:10" ht="12.75">
      <c r="C31" s="376"/>
      <c r="D31" s="377" t="s">
        <v>603</v>
      </c>
      <c r="E31" s="286"/>
      <c r="F31" s="348">
        <v>5</v>
      </c>
      <c r="G31" s="346"/>
      <c r="H31" s="347"/>
      <c r="I31" s="348"/>
      <c r="J31" s="346">
        <v>19</v>
      </c>
    </row>
    <row r="32" spans="3:10" ht="12.75">
      <c r="C32" s="376"/>
      <c r="D32" s="377" t="s">
        <v>604</v>
      </c>
      <c r="E32" s="286"/>
      <c r="F32" s="348">
        <v>3</v>
      </c>
      <c r="G32" s="346"/>
      <c r="H32" s="347"/>
      <c r="I32" s="348"/>
      <c r="J32" s="346">
        <v>10</v>
      </c>
    </row>
    <row r="33" spans="3:10" ht="12.75">
      <c r="C33" s="376"/>
      <c r="D33" s="377" t="s">
        <v>84</v>
      </c>
      <c r="E33" s="286"/>
      <c r="F33" s="348">
        <v>0</v>
      </c>
      <c r="G33" s="346"/>
      <c r="H33" s="347"/>
      <c r="I33" s="348"/>
      <c r="J33" s="346">
        <v>14</v>
      </c>
    </row>
    <row r="34" spans="3:10" ht="13.5" thickBot="1">
      <c r="C34" s="378"/>
      <c r="D34" s="379" t="s">
        <v>297</v>
      </c>
      <c r="E34" s="344"/>
      <c r="F34" s="375">
        <f>SUM(F24:F33)</f>
        <v>5078</v>
      </c>
      <c r="G34" s="373"/>
      <c r="H34" s="374"/>
      <c r="I34" s="375"/>
      <c r="J34" s="373">
        <f>SUM(J24:J33)</f>
        <v>4928</v>
      </c>
    </row>
    <row r="35" ht="13.5" thickTop="1"/>
    <row r="37" spans="1:11" ht="18">
      <c r="A37" s="403" t="s">
        <v>353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5"/>
    </row>
    <row r="38" spans="1:11" ht="18.75" thickBot="1">
      <c r="A38" s="427" t="s">
        <v>354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9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9"/>
      <c r="J42" s="391">
        <v>0</v>
      </c>
      <c r="K42" s="390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8"/>
      <c r="J43" s="391">
        <v>9</v>
      </c>
      <c r="K43" s="346"/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8"/>
      <c r="J44" s="391">
        <v>0</v>
      </c>
      <c r="K44" s="346"/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8"/>
      <c r="J45" s="391">
        <v>0</v>
      </c>
      <c r="K45" s="346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4"/>
      <c r="J46" s="392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4"/>
      <c r="J47" s="392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9"/>
      <c r="J48" s="391">
        <v>2426</v>
      </c>
      <c r="K48" s="390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8"/>
      <c r="J49" s="391">
        <v>732</v>
      </c>
      <c r="K49" s="346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8"/>
      <c r="J50" s="391">
        <v>1841</v>
      </c>
      <c r="K50" s="346"/>
    </row>
    <row r="51" spans="1:11" ht="12.75">
      <c r="A51" s="54"/>
      <c r="B51" s="9"/>
      <c r="C51" s="9"/>
      <c r="D51" s="9"/>
      <c r="E51" s="9"/>
      <c r="F51" s="9"/>
      <c r="G51" s="9"/>
      <c r="H51" s="9"/>
      <c r="I51" s="355"/>
      <c r="J51" s="355"/>
      <c r="K51" s="309"/>
    </row>
  </sheetData>
  <sheetProtection/>
  <mergeCells count="7">
    <mergeCell ref="A1:K1"/>
    <mergeCell ref="A2:K2"/>
    <mergeCell ref="C19:J19"/>
    <mergeCell ref="C20:J20"/>
    <mergeCell ref="C21:J21"/>
    <mergeCell ref="A38:K38"/>
    <mergeCell ref="A37:K37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8">
      <c r="A1" s="403" t="s">
        <v>360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</row>
    <row r="2" spans="1:13" ht="18.75">
      <c r="A2" s="433" t="s">
        <v>594</v>
      </c>
      <c r="B2" s="434"/>
      <c r="C2" s="434"/>
      <c r="D2" s="434"/>
      <c r="E2" s="434"/>
      <c r="F2" s="434"/>
      <c r="G2" s="434"/>
      <c r="H2" s="434"/>
      <c r="I2" s="434"/>
      <c r="J2" s="434"/>
      <c r="K2" s="435"/>
      <c r="M2" s="308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71" t="s">
        <v>336</v>
      </c>
      <c r="B4" s="472"/>
      <c r="C4" s="473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68" t="s">
        <v>501</v>
      </c>
      <c r="B5" s="469"/>
      <c r="C5" s="470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9">
        <v>47741</v>
      </c>
      <c r="E6" s="300">
        <v>43542</v>
      </c>
      <c r="F6" s="355">
        <v>43509</v>
      </c>
      <c r="G6" s="300">
        <v>41527</v>
      </c>
      <c r="H6" s="300">
        <v>53732</v>
      </c>
      <c r="I6" s="300">
        <v>64829</v>
      </c>
      <c r="J6" s="300">
        <v>69469</v>
      </c>
      <c r="K6" s="369">
        <f aca="true" t="shared" si="0" ref="K6:K11">SUM(D6:J6)</f>
        <v>364349</v>
      </c>
      <c r="M6"/>
    </row>
    <row r="7" spans="1:13" ht="12.75">
      <c r="A7" s="53" t="s">
        <v>339</v>
      </c>
      <c r="B7" s="30"/>
      <c r="C7" s="86"/>
      <c r="D7" s="311">
        <v>14690</v>
      </c>
      <c r="E7" s="297">
        <v>15283</v>
      </c>
      <c r="F7" s="358">
        <v>2119</v>
      </c>
      <c r="G7" s="297">
        <v>1897</v>
      </c>
      <c r="H7" s="297">
        <v>2379</v>
      </c>
      <c r="I7" s="297">
        <v>2401</v>
      </c>
      <c r="J7" s="297">
        <v>2447</v>
      </c>
      <c r="K7" s="312">
        <f t="shared" si="0"/>
        <v>41216</v>
      </c>
      <c r="M7"/>
    </row>
    <row r="8" spans="1:13" ht="12.75">
      <c r="A8" s="53" t="s">
        <v>340</v>
      </c>
      <c r="B8" s="30"/>
      <c r="C8" s="86"/>
      <c r="D8" s="311">
        <v>1066</v>
      </c>
      <c r="E8" s="297">
        <v>922</v>
      </c>
      <c r="F8" s="358">
        <v>1061</v>
      </c>
      <c r="G8" s="297">
        <v>328</v>
      </c>
      <c r="H8" s="297">
        <v>2173</v>
      </c>
      <c r="I8" s="297">
        <v>4446</v>
      </c>
      <c r="J8" s="297">
        <v>5581</v>
      </c>
      <c r="K8" s="312">
        <f t="shared" si="0"/>
        <v>15577</v>
      </c>
      <c r="M8"/>
    </row>
    <row r="9" spans="1:13" ht="12.75">
      <c r="A9" s="53" t="s">
        <v>341</v>
      </c>
      <c r="B9" s="30"/>
      <c r="C9" s="86"/>
      <c r="D9" s="311">
        <v>1780</v>
      </c>
      <c r="E9" s="297">
        <v>1231</v>
      </c>
      <c r="F9" s="358">
        <v>1408</v>
      </c>
      <c r="G9" s="297">
        <v>855</v>
      </c>
      <c r="H9" s="297">
        <v>3021</v>
      </c>
      <c r="I9" s="297">
        <v>4895</v>
      </c>
      <c r="J9" s="297">
        <v>6259</v>
      </c>
      <c r="K9" s="312">
        <f t="shared" si="0"/>
        <v>19449</v>
      </c>
      <c r="M9"/>
    </row>
    <row r="10" spans="1:13" ht="12.75">
      <c r="A10" s="53" t="s">
        <v>342</v>
      </c>
      <c r="B10" s="30"/>
      <c r="C10" s="86"/>
      <c r="D10" s="311">
        <v>5</v>
      </c>
      <c r="E10" s="297">
        <v>10</v>
      </c>
      <c r="F10" s="358">
        <v>12</v>
      </c>
      <c r="G10" s="297">
        <v>21</v>
      </c>
      <c r="H10" s="297">
        <v>9</v>
      </c>
      <c r="I10" s="297">
        <v>11</v>
      </c>
      <c r="J10" s="297">
        <v>29</v>
      </c>
      <c r="K10" s="312">
        <f t="shared" si="0"/>
        <v>97</v>
      </c>
      <c r="M10" s="356"/>
    </row>
    <row r="11" spans="1:13" ht="12.75">
      <c r="A11" s="357" t="s">
        <v>593</v>
      </c>
      <c r="B11" s="30"/>
      <c r="C11" s="86"/>
      <c r="D11" s="311">
        <v>0</v>
      </c>
      <c r="E11" s="297">
        <v>0</v>
      </c>
      <c r="F11" s="358">
        <v>0</v>
      </c>
      <c r="G11" s="297">
        <v>0</v>
      </c>
      <c r="H11" s="297">
        <v>0</v>
      </c>
      <c r="I11" s="297">
        <v>0</v>
      </c>
      <c r="J11" s="297">
        <v>0</v>
      </c>
      <c r="K11" s="312">
        <f t="shared" si="0"/>
        <v>0</v>
      </c>
      <c r="M11" s="338"/>
    </row>
    <row r="12" spans="1:13" ht="13.5" thickBot="1">
      <c r="A12" s="53"/>
      <c r="B12" s="30"/>
      <c r="C12" s="242" t="s">
        <v>297</v>
      </c>
      <c r="D12" s="298">
        <f aca="true" t="shared" si="1" ref="D12:J12">SUM(D6:D11)</f>
        <v>65282</v>
      </c>
      <c r="E12" s="298">
        <f t="shared" si="1"/>
        <v>60988</v>
      </c>
      <c r="F12" s="386">
        <f t="shared" si="1"/>
        <v>48109</v>
      </c>
      <c r="G12" s="298">
        <f t="shared" si="1"/>
        <v>44628</v>
      </c>
      <c r="H12" s="298">
        <f t="shared" si="1"/>
        <v>61314</v>
      </c>
      <c r="I12" s="298">
        <f t="shared" si="1"/>
        <v>76582</v>
      </c>
      <c r="J12" s="298">
        <f t="shared" si="1"/>
        <v>83785</v>
      </c>
      <c r="K12" s="328">
        <f>SUM(K6:K11)</f>
        <v>440688</v>
      </c>
      <c r="M12" s="356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6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6"/>
    </row>
    <row r="15" spans="1:13" ht="12.75">
      <c r="A15" s="465" t="s">
        <v>336</v>
      </c>
      <c r="B15" s="466"/>
      <c r="C15" s="467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6"/>
    </row>
    <row r="16" spans="1:13" ht="13.5" thickBot="1">
      <c r="A16" s="468" t="s">
        <v>501</v>
      </c>
      <c r="B16" s="469"/>
      <c r="C16" s="470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6"/>
    </row>
    <row r="17" spans="1:13" ht="12.75">
      <c r="A17" s="281" t="s">
        <v>502</v>
      </c>
      <c r="B17" s="282"/>
      <c r="C17" s="241"/>
      <c r="D17" s="300">
        <v>68527</v>
      </c>
      <c r="E17" s="300">
        <v>71099</v>
      </c>
      <c r="F17" s="359">
        <v>52371</v>
      </c>
      <c r="G17" s="300">
        <v>54242</v>
      </c>
      <c r="H17" s="300">
        <v>51615</v>
      </c>
      <c r="I17" s="368">
        <f aca="true" t="shared" si="2" ref="I17:I22">SUM(D17:H17)</f>
        <v>297854</v>
      </c>
      <c r="J17" s="368">
        <f aca="true" t="shared" si="3" ref="J17:J22">+I17+K6</f>
        <v>662203</v>
      </c>
      <c r="K17" s="300">
        <v>644331.12</v>
      </c>
      <c r="M17" s="356"/>
    </row>
    <row r="18" spans="1:13" ht="12.75">
      <c r="A18" s="53" t="s">
        <v>339</v>
      </c>
      <c r="B18" s="30"/>
      <c r="C18" s="86"/>
      <c r="D18" s="297">
        <v>9442</v>
      </c>
      <c r="E18" s="297">
        <v>-3451</v>
      </c>
      <c r="F18" s="360">
        <v>2310</v>
      </c>
      <c r="G18" s="297">
        <v>2258</v>
      </c>
      <c r="H18" s="297">
        <v>2467</v>
      </c>
      <c r="I18" s="329">
        <f t="shared" si="2"/>
        <v>13026</v>
      </c>
      <c r="J18" s="329">
        <f t="shared" si="3"/>
        <v>54242</v>
      </c>
      <c r="K18" s="297">
        <v>110425</v>
      </c>
      <c r="M18" s="356"/>
    </row>
    <row r="19" spans="1:13" ht="12.75">
      <c r="A19" s="53" t="s">
        <v>340</v>
      </c>
      <c r="B19" s="30"/>
      <c r="C19" s="86"/>
      <c r="D19" s="297">
        <v>4366</v>
      </c>
      <c r="E19" s="297">
        <v>4589</v>
      </c>
      <c r="F19" s="360">
        <v>2225</v>
      </c>
      <c r="G19" s="297">
        <v>1538</v>
      </c>
      <c r="H19" s="297">
        <v>727</v>
      </c>
      <c r="I19" s="329">
        <f t="shared" si="2"/>
        <v>13445</v>
      </c>
      <c r="J19" s="329">
        <f t="shared" si="3"/>
        <v>29022</v>
      </c>
      <c r="K19" s="297">
        <v>26916</v>
      </c>
      <c r="M19" s="356"/>
    </row>
    <row r="20" spans="1:13" ht="12.75">
      <c r="A20" s="53" t="s">
        <v>341</v>
      </c>
      <c r="B20" s="30"/>
      <c r="C20" s="86"/>
      <c r="D20" s="297">
        <v>5842</v>
      </c>
      <c r="E20" s="297">
        <v>6728</v>
      </c>
      <c r="F20" s="360">
        <v>4712</v>
      </c>
      <c r="G20" s="297">
        <v>2869</v>
      </c>
      <c r="H20" s="297">
        <v>1508</v>
      </c>
      <c r="I20" s="329">
        <f t="shared" si="2"/>
        <v>21659</v>
      </c>
      <c r="J20" s="329">
        <f t="shared" si="3"/>
        <v>41108</v>
      </c>
      <c r="K20" s="297">
        <v>36566</v>
      </c>
      <c r="M20" s="356"/>
    </row>
    <row r="21" spans="1:13" ht="12.75">
      <c r="A21" s="53" t="s">
        <v>342</v>
      </c>
      <c r="B21" s="30"/>
      <c r="C21" s="86"/>
      <c r="D21" s="297">
        <v>9</v>
      </c>
      <c r="E21" s="297">
        <v>7</v>
      </c>
      <c r="F21" s="360">
        <v>2</v>
      </c>
      <c r="G21" s="297">
        <v>0</v>
      </c>
      <c r="H21" s="297">
        <v>15</v>
      </c>
      <c r="I21" s="329">
        <f t="shared" si="2"/>
        <v>33</v>
      </c>
      <c r="J21" s="329">
        <f t="shared" si="3"/>
        <v>130</v>
      </c>
      <c r="K21" s="297">
        <v>4215</v>
      </c>
      <c r="M21" s="356"/>
    </row>
    <row r="22" spans="1:13" ht="12.75">
      <c r="A22" s="357" t="s">
        <v>593</v>
      </c>
      <c r="B22" s="30"/>
      <c r="C22" s="86"/>
      <c r="D22" s="297">
        <v>0</v>
      </c>
      <c r="E22" s="297">
        <v>0</v>
      </c>
      <c r="F22" s="360">
        <v>0</v>
      </c>
      <c r="G22" s="297">
        <v>0</v>
      </c>
      <c r="H22" s="297">
        <v>0</v>
      </c>
      <c r="I22" s="329">
        <f t="shared" si="2"/>
        <v>0</v>
      </c>
      <c r="J22" s="329">
        <f t="shared" si="3"/>
        <v>0</v>
      </c>
      <c r="K22" s="297">
        <v>0</v>
      </c>
      <c r="M22" s="338"/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88186</v>
      </c>
      <c r="E23" s="298">
        <f t="shared" si="4"/>
        <v>78972</v>
      </c>
      <c r="F23" s="387">
        <f t="shared" si="4"/>
        <v>61620</v>
      </c>
      <c r="G23" s="298">
        <f t="shared" si="4"/>
        <v>60907</v>
      </c>
      <c r="H23" s="298">
        <f t="shared" si="4"/>
        <v>56332</v>
      </c>
      <c r="I23" s="298">
        <f t="shared" si="4"/>
        <v>346017</v>
      </c>
      <c r="J23" s="298">
        <f t="shared" si="4"/>
        <v>786705</v>
      </c>
      <c r="K23" s="298">
        <f t="shared" si="4"/>
        <v>822453.12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37" t="s">
        <v>608</v>
      </c>
      <c r="H27" s="40"/>
      <c r="I27" s="380">
        <f>('D4-6'!K16+'D4-6'!I16)*4.1333</f>
        <v>20368.902400000003</v>
      </c>
      <c r="J27" s="337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337"/>
      <c r="J28" s="337"/>
      <c r="K28" s="46"/>
    </row>
    <row r="29" spans="1:11" ht="12.75">
      <c r="A29" s="54"/>
      <c r="B29" s="9"/>
      <c r="C29" s="334" t="s">
        <v>607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8">
      <c r="A1" s="402" t="s">
        <v>377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8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61"/>
      <c r="I7" s="361"/>
      <c r="J7" s="361"/>
      <c r="K7" s="362">
        <f>+'A-1d'!H33</f>
        <v>939.8</v>
      </c>
    </row>
    <row r="8" spans="1:11" ht="13.5" thickTop="1">
      <c r="A8" s="285"/>
      <c r="H8" s="40"/>
      <c r="I8" s="40"/>
      <c r="J8" s="40"/>
      <c r="K8" s="354"/>
    </row>
    <row r="9" spans="1:11" ht="13.5" thickBot="1">
      <c r="A9" s="285">
        <v>100.3</v>
      </c>
      <c r="B9" s="76" t="s">
        <v>538</v>
      </c>
      <c r="G9" s="76" t="s">
        <v>379</v>
      </c>
      <c r="H9" s="361"/>
      <c r="I9" s="361"/>
      <c r="J9" s="361"/>
      <c r="K9" s="362">
        <f>+'A-1d'!H12</f>
        <v>433740.169999997</v>
      </c>
    </row>
    <row r="10" spans="1:11" ht="13.5" thickTop="1">
      <c r="A10" s="285"/>
      <c r="H10" s="40"/>
      <c r="I10" s="40"/>
      <c r="J10" s="40"/>
      <c r="K10" s="354"/>
    </row>
    <row r="11" spans="1:11" ht="13.5" thickBot="1">
      <c r="A11" s="285">
        <v>241</v>
      </c>
      <c r="B11" s="76" t="s">
        <v>540</v>
      </c>
      <c r="G11" s="76" t="s">
        <v>379</v>
      </c>
      <c r="H11" s="361"/>
      <c r="I11" s="361"/>
      <c r="J11" s="361"/>
      <c r="K11" s="362">
        <f>+'A-1d'!H29</f>
        <v>2845628.41</v>
      </c>
    </row>
    <row r="12" spans="1:11" ht="13.5" thickTop="1">
      <c r="A12" s="285"/>
      <c r="H12" s="40"/>
      <c r="I12" s="40"/>
      <c r="J12" s="40"/>
      <c r="K12" s="354"/>
    </row>
    <row r="13" spans="1:11" ht="13.5" thickBot="1">
      <c r="A13" s="285">
        <v>265</v>
      </c>
      <c r="B13" s="76" t="s">
        <v>541</v>
      </c>
      <c r="G13" s="76" t="s">
        <v>379</v>
      </c>
      <c r="H13" s="361"/>
      <c r="I13" s="361"/>
      <c r="J13" s="361"/>
      <c r="K13" s="362">
        <f>+'A-1d'!H28</f>
        <v>1996801.3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="85" zoomScaleNormal="8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.75" thickTop="1">
      <c r="A1" s="484" t="s">
        <v>516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6"/>
    </row>
    <row r="2" spans="1:12" ht="15.75" thickBot="1">
      <c r="A2" s="487" t="s">
        <v>523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9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4.25">
      <c r="A5" s="174" t="s">
        <v>552</v>
      </c>
      <c r="B5" s="184"/>
      <c r="C5" s="185"/>
      <c r="D5" s="483" t="s">
        <v>595</v>
      </c>
      <c r="E5" s="483"/>
      <c r="F5" s="483"/>
      <c r="G5" s="483"/>
      <c r="H5" s="483"/>
      <c r="I5" s="483"/>
      <c r="J5" s="483"/>
      <c r="K5" s="483"/>
      <c r="L5" s="363"/>
    </row>
    <row r="6" spans="1:12" s="97" customFormat="1" ht="14.25">
      <c r="A6" s="174"/>
      <c r="D6" s="475" t="s">
        <v>563</v>
      </c>
      <c r="E6" s="475"/>
      <c r="F6" s="475"/>
      <c r="G6" s="475"/>
      <c r="H6" s="475"/>
      <c r="I6" s="475"/>
      <c r="J6" s="475"/>
      <c r="K6" s="475"/>
      <c r="L6" s="476"/>
    </row>
    <row r="7" spans="1:12" s="97" customFormat="1" ht="14.2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4.25">
      <c r="A8" s="174" t="s">
        <v>453</v>
      </c>
      <c r="B8" s="481" t="s">
        <v>580</v>
      </c>
      <c r="C8" s="481"/>
      <c r="D8" s="481"/>
      <c r="E8" s="481"/>
      <c r="F8" s="481"/>
      <c r="G8" s="481"/>
      <c r="H8" s="481"/>
      <c r="I8" s="481"/>
      <c r="J8" s="481"/>
      <c r="K8" s="481"/>
      <c r="L8" s="186" t="s">
        <v>559</v>
      </c>
    </row>
    <row r="9" spans="1:12" s="97" customFormat="1" ht="14.25">
      <c r="A9" s="174"/>
      <c r="B9" s="475" t="s">
        <v>558</v>
      </c>
      <c r="C9" s="475"/>
      <c r="D9" s="475"/>
      <c r="E9" s="475"/>
      <c r="F9" s="475"/>
      <c r="G9" s="475"/>
      <c r="H9" s="475"/>
      <c r="I9" s="475"/>
      <c r="J9" s="475"/>
      <c r="K9" s="475"/>
      <c r="L9" s="186"/>
    </row>
    <row r="10" spans="1:12" s="97" customFormat="1" ht="14.2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4.25">
      <c r="A11" s="174" t="s">
        <v>453</v>
      </c>
      <c r="B11" s="481" t="s">
        <v>581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2"/>
    </row>
    <row r="12" spans="1:12" s="97" customFormat="1" ht="14.25">
      <c r="A12" s="174"/>
      <c r="B12" s="475" t="s">
        <v>553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6"/>
    </row>
    <row r="13" spans="1:12" s="97" customFormat="1" ht="14.2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4.25">
      <c r="A14" s="174" t="s">
        <v>560</v>
      </c>
      <c r="B14" s="481" t="s">
        <v>577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2"/>
    </row>
    <row r="15" spans="1:12" s="97" customFormat="1" ht="14.25">
      <c r="A15" s="174"/>
      <c r="B15" s="475" t="s">
        <v>561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6"/>
    </row>
    <row r="16" spans="1:12" s="97" customFormat="1" ht="14.2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4.2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4.2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4.2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4.2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4.2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4.2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77" t="s">
        <v>596</v>
      </c>
      <c r="C23" s="477"/>
      <c r="D23" s="477"/>
      <c r="E23" s="477"/>
      <c r="F23" s="477"/>
      <c r="G23" s="184"/>
      <c r="H23" s="478"/>
      <c r="I23" s="478"/>
      <c r="J23" s="478"/>
      <c r="K23" s="478"/>
      <c r="L23" s="186"/>
    </row>
    <row r="24" spans="1:12" s="97" customFormat="1" ht="14.25">
      <c r="A24" s="174"/>
      <c r="B24" s="474" t="s">
        <v>562</v>
      </c>
      <c r="C24" s="474"/>
      <c r="D24" s="474"/>
      <c r="E24" s="474"/>
      <c r="F24" s="474"/>
      <c r="G24" s="184"/>
      <c r="H24" s="474" t="s">
        <v>380</v>
      </c>
      <c r="I24" s="474"/>
      <c r="J24" s="474"/>
      <c r="K24" s="474"/>
      <c r="L24" s="186"/>
    </row>
    <row r="25" spans="1:12" s="97" customFormat="1" ht="14.2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4.2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4.25">
      <c r="A27" s="174"/>
      <c r="B27" s="479" t="s">
        <v>597</v>
      </c>
      <c r="C27" s="479"/>
      <c r="D27" s="479"/>
      <c r="E27" s="479"/>
      <c r="F27" s="479"/>
      <c r="G27" s="184"/>
      <c r="H27" s="480" t="s">
        <v>606</v>
      </c>
      <c r="I27" s="481"/>
      <c r="J27" s="481"/>
      <c r="K27" s="481"/>
      <c r="L27" s="186"/>
    </row>
    <row r="28" spans="1:12" s="97" customFormat="1" ht="14.25">
      <c r="A28" s="174"/>
      <c r="B28" s="474" t="s">
        <v>557</v>
      </c>
      <c r="C28" s="474"/>
      <c r="D28" s="474"/>
      <c r="E28" s="474"/>
      <c r="F28" s="474"/>
      <c r="G28" s="184"/>
      <c r="H28" s="474" t="s">
        <v>381</v>
      </c>
      <c r="I28" s="474"/>
      <c r="J28" s="474"/>
      <c r="K28" s="474"/>
      <c r="L28" s="186"/>
    </row>
    <row r="29" spans="1:12" s="97" customFormat="1" ht="14.2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8">
      <c r="A1" s="402" t="s">
        <v>382</v>
      </c>
      <c r="B1" s="402"/>
      <c r="C1" s="402"/>
      <c r="D1" s="402"/>
      <c r="E1" s="75" t="s">
        <v>26</v>
      </c>
    </row>
    <row r="2" spans="1:4" ht="18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8">
      <c r="A1" s="402" t="s">
        <v>503</v>
      </c>
      <c r="B1" s="402"/>
    </row>
    <row r="3" ht="14.2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8">
      <c r="A1" s="403" t="s">
        <v>10</v>
      </c>
      <c r="B1" s="404"/>
      <c r="C1" s="404"/>
      <c r="D1" s="404"/>
      <c r="E1" s="404"/>
      <c r="F1" s="404"/>
      <c r="G1" s="404"/>
      <c r="H1" s="404"/>
      <c r="I1" s="405"/>
    </row>
    <row r="2" spans="1:9" ht="18">
      <c r="A2" s="406" t="s">
        <v>11</v>
      </c>
      <c r="B2" s="407"/>
      <c r="C2" s="407"/>
      <c r="D2" s="407"/>
      <c r="E2" s="407"/>
      <c r="F2" s="407"/>
      <c r="G2" s="407"/>
      <c r="H2" s="407"/>
      <c r="I2" s="408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0</v>
      </c>
      <c r="F9" s="297">
        <v>0</v>
      </c>
      <c r="G9" s="297">
        <v>0</v>
      </c>
      <c r="H9" s="297">
        <v>0</v>
      </c>
      <c r="I9" s="297">
        <f>SUM(E9:H9)</f>
        <v>0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899.75</v>
      </c>
      <c r="F10" s="297">
        <v>0</v>
      </c>
      <c r="G10" s="297">
        <v>0</v>
      </c>
      <c r="H10" s="297">
        <v>0</v>
      </c>
      <c r="I10" s="297">
        <f>SUM(E10:H10)</f>
        <v>899.75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292939.02</v>
      </c>
      <c r="F11" s="297">
        <v>53001.51</v>
      </c>
      <c r="G11" s="297">
        <v>0</v>
      </c>
      <c r="H11" s="297">
        <v>0</v>
      </c>
      <c r="I11" s="297">
        <f>SUM(E11:H11)</f>
        <v>345940.53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293838.77</v>
      </c>
      <c r="F12" s="298">
        <f>SUM(F9:F11)</f>
        <v>53001.51</v>
      </c>
      <c r="G12" s="298">
        <f>SUM(G9:G11)</f>
        <v>0</v>
      </c>
      <c r="H12" s="298">
        <f>SUM(H9:H11)</f>
        <v>0</v>
      </c>
      <c r="I12" s="298">
        <f>SUM(I9:I11)</f>
        <v>346840.28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19145.54</v>
      </c>
      <c r="F15" s="300">
        <v>0</v>
      </c>
      <c r="G15" s="300">
        <v>0</v>
      </c>
      <c r="H15" s="300">
        <v>0</v>
      </c>
      <c r="I15" s="300">
        <f>SUM(E15:H15)</f>
        <v>19145.54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19145.54</v>
      </c>
      <c r="F16" s="298">
        <f>SUM(F15)</f>
        <v>0</v>
      </c>
      <c r="G16" s="298">
        <f>SUM(G15)</f>
        <v>0</v>
      </c>
      <c r="H16" s="298">
        <f>SUM(H15)</f>
        <v>0</v>
      </c>
      <c r="I16" s="298">
        <f>SUM(I15)</f>
        <v>19145.54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0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0</v>
      </c>
      <c r="F20" s="297">
        <v>0</v>
      </c>
      <c r="G20" s="297">
        <v>0</v>
      </c>
      <c r="H20" s="297">
        <v>0</v>
      </c>
      <c r="I20" s="297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265214.82</v>
      </c>
      <c r="F23" s="297">
        <v>0</v>
      </c>
      <c r="G23" s="297">
        <v>0</v>
      </c>
      <c r="H23" s="297">
        <v>0</v>
      </c>
      <c r="I23" s="297">
        <f t="shared" si="1"/>
        <v>265214.82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237220.56000000003</v>
      </c>
      <c r="F24" s="297">
        <v>0</v>
      </c>
      <c r="G24" s="297">
        <v>0</v>
      </c>
      <c r="H24" s="297">
        <v>0</v>
      </c>
      <c r="I24" s="297">
        <f t="shared" si="1"/>
        <v>237220.56000000003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0</v>
      </c>
      <c r="F25" s="297">
        <v>0</v>
      </c>
      <c r="G25" s="297">
        <v>0</v>
      </c>
      <c r="H25" s="297">
        <v>0</v>
      </c>
      <c r="I25" s="297">
        <f t="shared" si="1"/>
        <v>0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502435.38</v>
      </c>
      <c r="F26" s="296">
        <f>SUM(F19:F25)</f>
        <v>0</v>
      </c>
      <c r="G26" s="296">
        <f>SUM(G19:G25)</f>
        <v>0</v>
      </c>
      <c r="H26" s="296">
        <f>SUM(H19:H25)</f>
        <v>0</v>
      </c>
      <c r="I26" s="296">
        <f>SUM(I19:I25)</f>
        <v>502435.38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324730.22</v>
      </c>
      <c r="F29" s="300">
        <v>0</v>
      </c>
      <c r="G29" s="300">
        <v>0</v>
      </c>
      <c r="H29" s="300">
        <v>0</v>
      </c>
      <c r="I29" s="300">
        <f>SUM(E29:H29)</f>
        <v>324730.22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2876078.24</v>
      </c>
      <c r="F32" s="300">
        <v>29785.210000000003</v>
      </c>
      <c r="G32" s="300">
        <v>-7021.45</v>
      </c>
      <c r="H32" s="300">
        <v>-1051568.5</v>
      </c>
      <c r="I32" s="300">
        <f>SUM(E32:H32)</f>
        <v>1847273.5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249200.55</v>
      </c>
      <c r="F33" s="300">
        <v>0</v>
      </c>
      <c r="G33" s="300">
        <v>0</v>
      </c>
      <c r="H33" s="300">
        <v>0</v>
      </c>
      <c r="I33" s="300">
        <f>SUM(E33:H33)</f>
        <v>249200.55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3450009.01</v>
      </c>
      <c r="F34" s="296">
        <f>SUM(F29:F33)</f>
        <v>29785.210000000003</v>
      </c>
      <c r="G34" s="296">
        <f>SUM(G29:G33)</f>
        <v>-7021.45</v>
      </c>
      <c r="H34" s="296">
        <f>SUM(H29:H33)</f>
        <v>-1051568.5</v>
      </c>
      <c r="I34" s="296">
        <f>SUM(I29:I33)</f>
        <v>2421204.2699999996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148036.37000000005</v>
      </c>
      <c r="F37" s="300">
        <v>0</v>
      </c>
      <c r="G37" s="300">
        <v>0</v>
      </c>
      <c r="H37" s="300">
        <v>-54632.99</v>
      </c>
      <c r="I37" s="300">
        <f>SUM(E37:H37)</f>
        <v>93403.38000000006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348333.9600000002</v>
      </c>
      <c r="F38" s="300">
        <v>0</v>
      </c>
      <c r="G38" s="300">
        <v>0</v>
      </c>
      <c r="H38" s="300">
        <v>-294396.37</v>
      </c>
      <c r="I38" s="300">
        <f>SUM(E38:H38)</f>
        <v>53937.5900000002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496370.33000000025</v>
      </c>
      <c r="F39" s="296">
        <f>SUM(F37:F38)</f>
        <v>0</v>
      </c>
      <c r="G39" s="296">
        <f>SUM(G37:G38)</f>
        <v>0</v>
      </c>
      <c r="H39" s="296">
        <f>SUM(H37:H38)</f>
        <v>-349029.36</v>
      </c>
      <c r="I39" s="296">
        <f>SUM(I37:I38)</f>
        <v>147340.97000000026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8">
      <c r="A1" s="403" t="s">
        <v>10</v>
      </c>
      <c r="B1" s="404"/>
      <c r="C1" s="404"/>
      <c r="D1" s="404"/>
      <c r="E1" s="404"/>
      <c r="F1" s="404"/>
      <c r="G1" s="404"/>
      <c r="H1" s="404"/>
      <c r="I1" s="405"/>
    </row>
    <row r="2" spans="1:9" ht="18">
      <c r="A2" s="406" t="s">
        <v>528</v>
      </c>
      <c r="B2" s="407"/>
      <c r="C2" s="407"/>
      <c r="D2" s="407"/>
      <c r="E2" s="407"/>
      <c r="F2" s="407"/>
      <c r="G2" s="407"/>
      <c r="H2" s="407"/>
      <c r="I2" s="408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0</v>
      </c>
      <c r="F9" s="300">
        <v>0</v>
      </c>
      <c r="G9" s="300">
        <v>0</v>
      </c>
      <c r="H9" s="300">
        <v>0</v>
      </c>
      <c r="I9" s="300">
        <f>SUM(E9:H9)</f>
        <v>0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1574892.16</v>
      </c>
      <c r="F10" s="300">
        <v>0</v>
      </c>
      <c r="G10" s="300">
        <v>-5000</v>
      </c>
      <c r="H10" s="300">
        <v>0</v>
      </c>
      <c r="I10" s="300">
        <f aca="true" t="shared" si="1" ref="I10:I17">SUM(E10:H10)</f>
        <v>1569892.16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9892602.999999998</v>
      </c>
      <c r="F11" s="300">
        <v>144098.80000000005</v>
      </c>
      <c r="G11" s="300">
        <v>0</v>
      </c>
      <c r="H11" s="300">
        <v>0</v>
      </c>
      <c r="I11" s="300">
        <f t="shared" si="1"/>
        <v>10036701.799999999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2402.46</v>
      </c>
      <c r="F12" s="300">
        <v>0</v>
      </c>
      <c r="G12" s="300">
        <v>0</v>
      </c>
      <c r="H12" s="300">
        <v>0</v>
      </c>
      <c r="I12" s="300">
        <f t="shared" si="1"/>
        <v>2402.46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5954194.989999999</v>
      </c>
      <c r="F13" s="300">
        <v>228775.72999999998</v>
      </c>
      <c r="G13" s="300">
        <v>-5331.42</v>
      </c>
      <c r="H13" s="300">
        <v>0</v>
      </c>
      <c r="I13" s="300">
        <f t="shared" si="1"/>
        <v>6177639.299999999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892304.96</v>
      </c>
      <c r="F14" s="300">
        <v>11900.12</v>
      </c>
      <c r="G14" s="300">
        <v>-11998.449999999999</v>
      </c>
      <c r="H14" s="300">
        <v>0</v>
      </c>
      <c r="I14" s="300">
        <f t="shared" si="1"/>
        <v>892206.63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1147207.2599999998</v>
      </c>
      <c r="F16" s="300">
        <v>5075.69</v>
      </c>
      <c r="G16" s="300">
        <v>-1223.88</v>
      </c>
      <c r="H16" s="300">
        <v>0</v>
      </c>
      <c r="I16" s="300">
        <f t="shared" si="1"/>
        <v>1151059.0699999998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136281.87</v>
      </c>
      <c r="F17" s="300">
        <v>0</v>
      </c>
      <c r="G17" s="300">
        <v>0</v>
      </c>
      <c r="H17" s="300">
        <v>-2955.99</v>
      </c>
      <c r="I17" s="300">
        <f t="shared" si="1"/>
        <v>133325.88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19599886.7</v>
      </c>
      <c r="F18" s="298">
        <f>SUM(F9:F17)</f>
        <v>389850.34</v>
      </c>
      <c r="G18" s="298">
        <f>SUM(G9:G17)</f>
        <v>-23553.75</v>
      </c>
      <c r="H18" s="298">
        <f>SUM(H9:H17)</f>
        <v>-2955.99</v>
      </c>
      <c r="I18" s="298">
        <f>SUM(I9:I17)</f>
        <v>19963227.299999997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32375.9</v>
      </c>
      <c r="F21" s="300">
        <v>0</v>
      </c>
      <c r="G21" s="300">
        <v>0</v>
      </c>
      <c r="H21" s="300">
        <v>0</v>
      </c>
      <c r="I21" s="300">
        <f aca="true" t="shared" si="2" ref="I21:I29">SUM(E21:H21)</f>
        <v>32375.9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87232.79000000001</v>
      </c>
      <c r="F22" s="300">
        <v>0</v>
      </c>
      <c r="G22" s="300">
        <v>-1230.02</v>
      </c>
      <c r="H22" s="300">
        <v>9329.64</v>
      </c>
      <c r="I22" s="300">
        <f t="shared" si="2"/>
        <v>95332.41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156392.44</v>
      </c>
      <c r="F23" s="300">
        <v>0</v>
      </c>
      <c r="G23" s="300">
        <v>0</v>
      </c>
      <c r="H23" s="300">
        <v>0</v>
      </c>
      <c r="I23" s="300">
        <f t="shared" si="2"/>
        <v>156392.44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15103.3</v>
      </c>
      <c r="F25" s="300">
        <v>0</v>
      </c>
      <c r="G25" s="300">
        <v>0</v>
      </c>
      <c r="H25" s="300">
        <v>-12561.98</v>
      </c>
      <c r="I25" s="300">
        <f t="shared" si="2"/>
        <v>2541.3199999999997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12574.51</v>
      </c>
      <c r="F26" s="300">
        <v>5054.94</v>
      </c>
      <c r="G26" s="300">
        <v>0</v>
      </c>
      <c r="H26" s="300">
        <v>0</v>
      </c>
      <c r="I26" s="300">
        <f t="shared" si="2"/>
        <v>17629.45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18102.63</v>
      </c>
      <c r="F27" s="300">
        <v>0</v>
      </c>
      <c r="G27" s="300">
        <v>0</v>
      </c>
      <c r="H27" s="300">
        <v>0</v>
      </c>
      <c r="I27" s="300">
        <f t="shared" si="2"/>
        <v>18102.63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43299.35</v>
      </c>
      <c r="F28" s="300">
        <v>8244.67</v>
      </c>
      <c r="G28" s="300">
        <v>0</v>
      </c>
      <c r="H28" s="300">
        <v>0</v>
      </c>
      <c r="I28" s="300">
        <f t="shared" si="2"/>
        <v>51544.02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0</v>
      </c>
      <c r="F29" s="300">
        <v>0</v>
      </c>
      <c r="G29" s="300">
        <v>0</v>
      </c>
      <c r="H29" s="300">
        <v>0</v>
      </c>
      <c r="I29" s="300">
        <f t="shared" si="2"/>
        <v>0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365080.92</v>
      </c>
      <c r="F30" s="298">
        <f>SUM(F21:F29)</f>
        <v>13299.61</v>
      </c>
      <c r="G30" s="298">
        <f>SUM(G21:G29)</f>
        <v>-1230.02</v>
      </c>
      <c r="H30" s="298">
        <f>SUM(H21:H29)</f>
        <v>-3232.34</v>
      </c>
      <c r="I30" s="298">
        <f>SUM(I21:I29)</f>
        <v>373918.17000000004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0</v>
      </c>
      <c r="F33" s="300">
        <v>0</v>
      </c>
      <c r="G33" s="300">
        <v>0</v>
      </c>
      <c r="H33" s="300">
        <v>0</v>
      </c>
      <c r="I33" s="300">
        <f>SUM(E33:H33)</f>
        <v>0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0</v>
      </c>
      <c r="F34" s="300">
        <v>0</v>
      </c>
      <c r="G34" s="300">
        <v>0</v>
      </c>
      <c r="H34" s="300">
        <v>0</v>
      </c>
      <c r="I34" s="300">
        <f>SUM(E34:H34)</f>
        <v>0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v>0</v>
      </c>
      <c r="F36" s="298">
        <v>0</v>
      </c>
      <c r="G36" s="298">
        <v>0</v>
      </c>
      <c r="H36" s="298">
        <v>0</v>
      </c>
      <c r="I36" s="298">
        <f>SUM(I33:I35)</f>
        <v>0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24726766.65</v>
      </c>
      <c r="F37" s="301">
        <f>+F36+F30+F18+'A-1a'!F39+'A-1a'!F34+'A-1a'!F26+'A-1a'!F16+'A-1a'!F12</f>
        <v>485936.67000000004</v>
      </c>
      <c r="G37" s="301">
        <f>+G36+G30+G18+'A-1a'!G39+'A-1a'!G34+'A-1a'!G26+'A-1a'!G16+'A-1a'!G12</f>
        <v>-31805.22</v>
      </c>
      <c r="H37" s="301">
        <f>+H36+H30+H18+'A-1a'!H39+'A-1a'!H34+'A-1a'!H26+'A-1a'!H16+'A-1a'!H12</f>
        <v>-1406786.19</v>
      </c>
      <c r="I37" s="301">
        <f>+I36+I30+I18+'A-1a'!I39+'A-1a'!I34+'A-1a'!I26+'A-1a'!I16+'A-1a'!I12</f>
        <v>23774111.909999996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9" width="14.28125" style="76" customWidth="1"/>
    <col min="10" max="16384" width="9.140625" style="76" customWidth="1"/>
  </cols>
  <sheetData>
    <row r="1" spans="1:9" ht="18">
      <c r="A1" s="403" t="s">
        <v>403</v>
      </c>
      <c r="B1" s="404"/>
      <c r="C1" s="404"/>
      <c r="D1" s="404"/>
      <c r="E1" s="404"/>
      <c r="F1" s="404"/>
      <c r="G1" s="404"/>
      <c r="H1" s="404"/>
      <c r="I1" s="405"/>
    </row>
    <row r="2" spans="1:9" ht="18">
      <c r="A2" s="406" t="s">
        <v>448</v>
      </c>
      <c r="B2" s="407"/>
      <c r="C2" s="407"/>
      <c r="D2" s="407"/>
      <c r="E2" s="407"/>
      <c r="F2" s="407"/>
      <c r="G2" s="407"/>
      <c r="H2" s="407"/>
      <c r="I2" s="408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2"/>
      <c r="D9" s="412"/>
      <c r="E9" s="412"/>
      <c r="F9" s="412"/>
      <c r="G9" s="412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23774111.09</v>
      </c>
      <c r="I11" s="302">
        <v>25319647.83000001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433740.169999997</v>
      </c>
      <c r="I12" s="302">
        <v>256603.74999999767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>
        <v>746983.17</v>
      </c>
      <c r="I13" s="302">
        <v>746983.17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24954834.43</v>
      </c>
      <c r="I14" s="295">
        <f>SUM(I11:I13)</f>
        <v>26323234.750000007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8745455.74</v>
      </c>
      <c r="I17" s="302">
        <v>9787082.16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8745455.74</v>
      </c>
      <c r="I19" s="295">
        <f>SUM(I17:I18)</f>
        <v>9787082.16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1856234</v>
      </c>
      <c r="I22" s="302">
        <v>2339699.88216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56488</v>
      </c>
      <c r="I23" s="302">
        <v>59188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54184.71</v>
      </c>
      <c r="I24" s="302">
        <v>54185.31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1966906.71</v>
      </c>
      <c r="I25" s="295">
        <f>SUM(I22:I24)</f>
        <v>2453073.19216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1996801.3</v>
      </c>
      <c r="I28" s="302">
        <v>2036681.7400000005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2845628.41</v>
      </c>
      <c r="I29" s="302">
        <v>2913063.78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4842429.71</v>
      </c>
      <c r="I31" s="295">
        <f>SUM(I28:I30)</f>
        <v>4949745.5200000005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939.8</v>
      </c>
      <c r="I33" s="302">
        <v>929.1100000000001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145700</v>
      </c>
      <c r="I35" s="302">
        <v>145700</v>
      </c>
      <c r="J35" s="303"/>
    </row>
    <row r="36" spans="1:10" ht="12.75">
      <c r="A36" s="306">
        <v>21.1</v>
      </c>
      <c r="B36" s="153"/>
      <c r="C36" s="287" t="s">
        <v>583</v>
      </c>
      <c r="D36" s="225"/>
      <c r="E36" s="225"/>
      <c r="F36" s="225"/>
      <c r="G36" s="288"/>
      <c r="H36" s="311">
        <v>360220.3</v>
      </c>
      <c r="I36" s="302">
        <v>505584.58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9906902.370000001</v>
      </c>
      <c r="I38" s="295">
        <f>+I14-I19-I25-I31+I33+I35+I36</f>
        <v>9785547.567840008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3" t="s">
        <v>419</v>
      </c>
      <c r="D42" s="414"/>
      <c r="E42" s="414"/>
      <c r="F42" s="414"/>
      <c r="G42" s="414"/>
      <c r="H42" s="87"/>
      <c r="I42" s="87"/>
    </row>
    <row r="43" spans="1:9" ht="12.75">
      <c r="A43" s="53"/>
      <c r="B43" s="153"/>
      <c r="C43" s="415"/>
      <c r="D43" s="416"/>
      <c r="E43" s="416"/>
      <c r="F43" s="416"/>
      <c r="G43" s="417"/>
      <c r="H43" s="30"/>
      <c r="I43" s="87"/>
    </row>
    <row r="44" spans="1:9" ht="12.75">
      <c r="A44" s="157">
        <v>24</v>
      </c>
      <c r="B44" s="153"/>
      <c r="C44" s="409" t="s">
        <v>420</v>
      </c>
      <c r="D44" s="410"/>
      <c r="E44" s="410"/>
      <c r="F44" s="410"/>
      <c r="G44" s="411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9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8">
      <c r="A1" s="403" t="s">
        <v>74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</row>
    <row r="2" spans="1:11" ht="18">
      <c r="A2" s="406" t="s">
        <v>75</v>
      </c>
      <c r="B2" s="407"/>
      <c r="C2" s="407"/>
      <c r="D2" s="407"/>
      <c r="E2" s="407"/>
      <c r="F2" s="407"/>
      <c r="G2" s="407"/>
      <c r="H2" s="407"/>
      <c r="I2" s="407"/>
      <c r="J2" s="407"/>
      <c r="K2" s="408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9306802.25</v>
      </c>
      <c r="I9" s="307">
        <v>186987.88000000003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1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617159.3200000001</v>
      </c>
      <c r="I11" s="297">
        <v>22449.519999999993</v>
      </c>
      <c r="J11" s="87"/>
      <c r="K11" s="297">
        <v>0</v>
      </c>
    </row>
    <row r="12" spans="1:11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65686.8</v>
      </c>
      <c r="I12" s="297">
        <v>0</v>
      </c>
      <c r="J12" s="87"/>
      <c r="K12" s="297">
        <v>0</v>
      </c>
    </row>
    <row r="13" spans="1:11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0</v>
      </c>
      <c r="I13" s="297">
        <v>0</v>
      </c>
      <c r="J13" s="87"/>
      <c r="K13" s="297">
        <v>0</v>
      </c>
    </row>
    <row r="14" spans="1:11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632.72</v>
      </c>
      <c r="I14" s="297">
        <v>0</v>
      </c>
      <c r="J14" s="87"/>
      <c r="K14" s="297">
        <v>0</v>
      </c>
    </row>
    <row r="15" spans="1:11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4733.01</v>
      </c>
      <c r="I15" s="297">
        <v>0</v>
      </c>
      <c r="J15" s="87"/>
      <c r="K15" s="297">
        <v>0</v>
      </c>
    </row>
    <row r="16" spans="1:11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688211.8500000001</v>
      </c>
      <c r="I16" s="329">
        <f>SUM(I10:I15)</f>
        <v>22449.519999999993</v>
      </c>
      <c r="J16" s="87"/>
      <c r="K16" s="86"/>
    </row>
    <row r="17" spans="1:11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</row>
    <row r="18" spans="1:11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31805.219999999954</v>
      </c>
      <c r="I18" s="297">
        <v>0</v>
      </c>
      <c r="J18" s="87"/>
      <c r="K18" s="297">
        <v>0</v>
      </c>
    </row>
    <row r="19" spans="1:11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8173.01</v>
      </c>
      <c r="I19" s="297">
        <v>0</v>
      </c>
      <c r="J19" s="87"/>
      <c r="K19" s="297">
        <v>0</v>
      </c>
    </row>
    <row r="20" spans="1:11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1419014.56</v>
      </c>
      <c r="I20" s="297">
        <v>0</v>
      </c>
      <c r="J20" s="87"/>
      <c r="K20" s="297">
        <v>0</v>
      </c>
    </row>
    <row r="21" spans="1:11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1458992.79</v>
      </c>
      <c r="I21" s="329">
        <f>SUM(I17:I20)</f>
        <v>0</v>
      </c>
      <c r="J21" s="87"/>
      <c r="K21" s="86"/>
    </row>
    <row r="22" spans="1:11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8536021.309999999</v>
      </c>
      <c r="I22" s="329">
        <f>+I9+I16-I21</f>
        <v>209437.40000000002</v>
      </c>
      <c r="J22" s="87"/>
      <c r="K22" s="86"/>
    </row>
    <row r="23" spans="1:11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</row>
    <row r="24" spans="1:11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</row>
    <row r="25" spans="1:11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</row>
    <row r="26" spans="1:11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D23" sqref="D23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6.57421875" style="76" bestFit="1" customWidth="1"/>
    <col min="9" max="9" width="14.00390625" style="76" bestFit="1" customWidth="1"/>
    <col min="10" max="10" width="14.00390625" style="76" customWidth="1"/>
    <col min="11" max="11" width="10.28125" style="76" bestFit="1" customWidth="1"/>
    <col min="12" max="12" width="16.57421875" style="76" bestFit="1" customWidth="1"/>
    <col min="13" max="16384" width="9.140625" style="76" customWidth="1"/>
  </cols>
  <sheetData>
    <row r="1" spans="1:12" ht="18">
      <c r="A1" s="403" t="s">
        <v>108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5"/>
    </row>
    <row r="2" spans="1:12" ht="18">
      <c r="A2" s="406" t="s">
        <v>109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8"/>
    </row>
    <row r="3" spans="1:12" ht="12.75">
      <c r="A3" s="418" t="s">
        <v>110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20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0</v>
      </c>
      <c r="I13" s="309">
        <v>0</v>
      </c>
      <c r="J13" s="309">
        <v>0</v>
      </c>
      <c r="K13" s="309">
        <v>0</v>
      </c>
      <c r="L13" s="309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0</v>
      </c>
      <c r="I14" s="309">
        <v>0</v>
      </c>
      <c r="J14" s="309">
        <v>0</v>
      </c>
      <c r="K14" s="309">
        <v>0</v>
      </c>
      <c r="L14" s="309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-56199.18999999997</v>
      </c>
      <c r="I17" s="309">
        <v>-8460.359999999999</v>
      </c>
      <c r="J17" s="309">
        <v>0</v>
      </c>
      <c r="K17" s="309">
        <v>0</v>
      </c>
      <c r="L17" s="309">
        <f t="shared" si="0"/>
        <v>-64659.549999999974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-15163.2</v>
      </c>
      <c r="I18" s="309">
        <v>-4696.919999999999</v>
      </c>
      <c r="J18" s="309">
        <v>0</v>
      </c>
      <c r="K18" s="309">
        <v>0</v>
      </c>
      <c r="L18" s="309">
        <f t="shared" si="0"/>
        <v>-19860.12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0</v>
      </c>
      <c r="I19" s="309">
        <v>0</v>
      </c>
      <c r="J19" s="309">
        <v>0</v>
      </c>
      <c r="K19" s="309">
        <v>0</v>
      </c>
      <c r="L19" s="309">
        <f t="shared" si="0"/>
        <v>0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-71362.38999999997</v>
      </c>
      <c r="I20" s="328">
        <f>SUM(I13:I19)</f>
        <v>-13157.279999999999</v>
      </c>
      <c r="J20" s="328">
        <f>SUM(J13:J19)</f>
        <v>0</v>
      </c>
      <c r="K20" s="328">
        <f>SUM(K13:K19)</f>
        <v>0</v>
      </c>
      <c r="L20" s="328">
        <f>SUM(L13:L19)</f>
        <v>-84519.66999999997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-129026.63000000003</v>
      </c>
      <c r="I23" s="309">
        <v>-7923.359999999998</v>
      </c>
      <c r="J23" s="309">
        <v>0</v>
      </c>
      <c r="K23" s="309">
        <v>0</v>
      </c>
      <c r="L23" s="309">
        <f>SUM(H23:K23)</f>
        <v>-136949.99000000002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-1677747.8099999998</v>
      </c>
      <c r="I26" s="309">
        <v>-97265.94</v>
      </c>
      <c r="J26" s="309">
        <v>1061545.94</v>
      </c>
      <c r="K26" s="309">
        <v>0</v>
      </c>
      <c r="L26" s="309">
        <f>SUM(H26:K26)</f>
        <v>-713467.8099999998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-123653.44000000002</v>
      </c>
      <c r="I27" s="309">
        <v>-10042.799999999997</v>
      </c>
      <c r="J27" s="309">
        <v>0</v>
      </c>
      <c r="K27" s="309">
        <v>0</v>
      </c>
      <c r="L27" s="311">
        <f>SUM(H27:K27)</f>
        <v>-133696.24000000002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-1930427.88</v>
      </c>
      <c r="I28" s="328">
        <f>SUM(I23:I27)</f>
        <v>-115232.1</v>
      </c>
      <c r="J28" s="328">
        <f>SUM(J23:J27)</f>
        <v>1061545.94</v>
      </c>
      <c r="K28" s="328">
        <f>SUM(K23:K27)</f>
        <v>0</v>
      </c>
      <c r="L28" s="328">
        <f>SUM(L23:L27)</f>
        <v>-984114.0399999998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4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-333037.94</v>
      </c>
      <c r="I31" s="309">
        <v>-2564.7599999999998</v>
      </c>
      <c r="J31" s="309">
        <v>54632.99</v>
      </c>
      <c r="K31" s="309">
        <v>0</v>
      </c>
      <c r="L31" s="309">
        <f>SUM(H31:K31)</f>
        <v>-280969.71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-153058</v>
      </c>
      <c r="I32" s="309">
        <v>-13285.389999999996</v>
      </c>
      <c r="J32" s="309">
        <v>306958.35000000003</v>
      </c>
      <c r="K32" s="309">
        <v>0</v>
      </c>
      <c r="L32" s="309">
        <f>SUM(H32:K32)</f>
        <v>140614.96000000005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-486095.94</v>
      </c>
      <c r="I33" s="328">
        <f>SUM(I31:I32)</f>
        <v>-15850.149999999996</v>
      </c>
      <c r="J33" s="328">
        <f>SUM(J31:J32)</f>
        <v>361591.34</v>
      </c>
      <c r="K33" s="328">
        <f>SUM(K31:K32)</f>
        <v>0</v>
      </c>
      <c r="L33" s="328">
        <f>SUM(L31:L32)</f>
        <v>-140354.74999999997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0</v>
      </c>
      <c r="I36" s="309">
        <v>0</v>
      </c>
      <c r="J36" s="309">
        <v>0</v>
      </c>
      <c r="K36" s="309">
        <v>0</v>
      </c>
      <c r="L36" s="309">
        <f aca="true" t="shared" si="1" ref="L36:L44">SUM(H36:K36)</f>
        <v>0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-600089.64</v>
      </c>
      <c r="I37" s="309">
        <v>-38269.92</v>
      </c>
      <c r="J37" s="309">
        <v>5000</v>
      </c>
      <c r="K37" s="309">
        <v>8173.01</v>
      </c>
      <c r="L37" s="309">
        <f t="shared" si="1"/>
        <v>-625186.55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-2744322.25</v>
      </c>
      <c r="I38" s="309">
        <v>-195873.48000000007</v>
      </c>
      <c r="J38" s="309">
        <v>0</v>
      </c>
      <c r="K38" s="309">
        <v>0</v>
      </c>
      <c r="L38" s="309">
        <f t="shared" si="1"/>
        <v>-2940195.73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-47.52</v>
      </c>
      <c r="J39" s="309">
        <v>0</v>
      </c>
      <c r="K39" s="309">
        <v>0</v>
      </c>
      <c r="L39" s="309">
        <f t="shared" si="1"/>
        <v>-47.52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-1879576.8699999996</v>
      </c>
      <c r="I40" s="309">
        <v>-199465.56000000003</v>
      </c>
      <c r="J40" s="309">
        <v>5331.42</v>
      </c>
      <c r="K40" s="309">
        <v>0</v>
      </c>
      <c r="L40" s="309">
        <f t="shared" si="1"/>
        <v>-2073711.0099999998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-818376.1499999998</v>
      </c>
      <c r="I41" s="309">
        <v>-73929.36999999994</v>
      </c>
      <c r="J41" s="309">
        <v>11998.450000000008</v>
      </c>
      <c r="K41" s="309">
        <v>-632.72</v>
      </c>
      <c r="L41" s="309">
        <f t="shared" si="1"/>
        <v>-880939.7899999998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-384177.91</v>
      </c>
      <c r="I43" s="309">
        <v>-22599.960000000006</v>
      </c>
      <c r="J43" s="309">
        <v>1223.88</v>
      </c>
      <c r="K43" s="309">
        <v>0</v>
      </c>
      <c r="L43" s="309">
        <f t="shared" si="1"/>
        <v>-405553.99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-63887.759999999995</v>
      </c>
      <c r="I44" s="309">
        <v>-3107.28</v>
      </c>
      <c r="J44" s="309">
        <v>342.06</v>
      </c>
      <c r="K44" s="309">
        <v>0</v>
      </c>
      <c r="L44" s="309">
        <f t="shared" si="1"/>
        <v>-66652.98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-6490430.579999999</v>
      </c>
      <c r="I45" s="328">
        <f>SUM(I36:I44)</f>
        <v>-533293.0900000001</v>
      </c>
      <c r="J45" s="328">
        <f>SUM(J36:J44)</f>
        <v>23895.810000000012</v>
      </c>
      <c r="K45" s="328">
        <f>SUM(K36:K44)</f>
        <v>7540.29</v>
      </c>
      <c r="L45" s="328">
        <f>SUM(L36:L44)</f>
        <v>-6992287.570000001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-12633.8</v>
      </c>
      <c r="I48" s="309">
        <v>-760.7999999999998</v>
      </c>
      <c r="J48" s="309">
        <v>0</v>
      </c>
      <c r="K48" s="309">
        <v>0</v>
      </c>
      <c r="L48" s="309">
        <f aca="true" t="shared" si="2" ref="L48:L58">SUM(H48:K48)</f>
        <v>-13394.599999999999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-82486.59</v>
      </c>
      <c r="I49" s="309">
        <v>-6579.54</v>
      </c>
      <c r="J49" s="309">
        <v>1230.02</v>
      </c>
      <c r="K49" s="309">
        <v>0</v>
      </c>
      <c r="L49" s="309">
        <f t="shared" si="2"/>
        <v>-87836.10999999999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-156391.43000000002</v>
      </c>
      <c r="I50" s="309">
        <v>0</v>
      </c>
      <c r="J50" s="309">
        <v>0</v>
      </c>
      <c r="K50" s="309">
        <v>0</v>
      </c>
      <c r="L50" s="309">
        <f t="shared" si="2"/>
        <v>-156391.43000000002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-3570.8</v>
      </c>
      <c r="I52" s="309">
        <v>-1528.04</v>
      </c>
      <c r="J52" s="309">
        <v>2556.67</v>
      </c>
      <c r="K52" s="309">
        <v>0</v>
      </c>
      <c r="L52" s="309">
        <f t="shared" si="2"/>
        <v>-2542.17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-12575</v>
      </c>
      <c r="I53" s="309">
        <v>0</v>
      </c>
      <c r="J53" s="309">
        <v>0</v>
      </c>
      <c r="K53" s="309">
        <v>0</v>
      </c>
      <c r="L53" s="309">
        <f t="shared" si="2"/>
        <v>-12575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-18706</v>
      </c>
      <c r="I54" s="309">
        <v>0</v>
      </c>
      <c r="J54" s="309">
        <v>0</v>
      </c>
      <c r="K54" s="309">
        <v>0</v>
      </c>
      <c r="L54" s="309">
        <f t="shared" si="2"/>
        <v>-18706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-42121.840000000004</v>
      </c>
      <c r="I55" s="309">
        <v>-1178.1299999999997</v>
      </c>
      <c r="J55" s="309">
        <v>0</v>
      </c>
      <c r="K55" s="309">
        <v>0</v>
      </c>
      <c r="L55" s="309">
        <f t="shared" si="2"/>
        <v>-43299.97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0</v>
      </c>
      <c r="I56" s="309">
        <v>0</v>
      </c>
      <c r="J56" s="309">
        <v>0</v>
      </c>
      <c r="K56" s="309">
        <v>0</v>
      </c>
      <c r="L56" s="309">
        <f t="shared" si="2"/>
        <v>0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0</v>
      </c>
      <c r="I57" s="309">
        <v>0</v>
      </c>
      <c r="J57" s="309">
        <v>0</v>
      </c>
      <c r="K57" s="309">
        <v>0</v>
      </c>
      <c r="L57" s="309">
        <f t="shared" si="2"/>
        <v>0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0</v>
      </c>
      <c r="I58" s="309">
        <v>0</v>
      </c>
      <c r="J58" s="309">
        <v>0</v>
      </c>
      <c r="K58" s="309">
        <v>0</v>
      </c>
      <c r="L58" s="309">
        <f t="shared" si="2"/>
        <v>0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-328485.46</v>
      </c>
      <c r="I59" s="312">
        <f>SUM(I48:I58)</f>
        <v>-10046.51</v>
      </c>
      <c r="J59" s="312">
        <f>SUM(J48:J58)</f>
        <v>3786.69</v>
      </c>
      <c r="K59" s="312">
        <f>SUM(K48:K58)</f>
        <v>0</v>
      </c>
      <c r="L59" s="312">
        <f>SUM(L48:L58)</f>
        <v>-334745.28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-9306802.25</v>
      </c>
      <c r="I60" s="328">
        <f>+I20+I28+I33+I45+I59</f>
        <v>-687579.1300000001</v>
      </c>
      <c r="J60" s="328">
        <f>+J20+J28+J33+J45+J59</f>
        <v>1450819.78</v>
      </c>
      <c r="K60" s="328">
        <f>+K20+K28+K33+K45+K59</f>
        <v>7540.29</v>
      </c>
      <c r="L60" s="328">
        <f>+L20+L28+L33+L45+L59</f>
        <v>-8536021.31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1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85" zoomScaleNormal="85" zoomScalePageLayoutView="0" workbookViewId="0" topLeftCell="A1">
      <selection activeCell="M17" sqref="M17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8">
      <c r="A1" s="421" t="s">
        <v>124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0" ht="15.75" customHeight="1">
      <c r="A2" s="424" t="s">
        <v>125</v>
      </c>
      <c r="B2" s="425"/>
      <c r="C2" s="425"/>
      <c r="D2" s="425"/>
      <c r="E2" s="425"/>
      <c r="F2" s="425"/>
      <c r="G2" s="425"/>
      <c r="H2" s="425"/>
      <c r="I2" s="425"/>
      <c r="J2" s="426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5250263.49</v>
      </c>
      <c r="I11" s="314">
        <v>5123711.88</v>
      </c>
      <c r="J11" s="315">
        <f>H11-I11</f>
        <v>126551.61000000034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248988.84000000003</v>
      </c>
      <c r="I12" s="314">
        <v>553076.22</v>
      </c>
      <c r="J12" s="315">
        <f>H12-I12</f>
        <v>-304087.37999999995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156072.71</v>
      </c>
      <c r="I13" s="314">
        <v>171015.11000000002</v>
      </c>
      <c r="J13" s="314">
        <f>H13-I13</f>
        <v>-14942.400000000023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5655325.04</v>
      </c>
      <c r="I14" s="319">
        <f>SUM(I11:I13)</f>
        <v>5847803.21</v>
      </c>
      <c r="J14" s="319">
        <f>SUM(J11:J13)</f>
        <v>-192478.16999999963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238967.09</v>
      </c>
      <c r="I21" s="314">
        <v>264245.25</v>
      </c>
      <c r="J21" s="316">
        <f>H21-I21</f>
        <v>-25278.160000000003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238967.09</v>
      </c>
      <c r="I23" s="319">
        <f>SUM(I21:I22)</f>
        <v>264245.25</v>
      </c>
      <c r="J23" s="321">
        <f>SUM(J21:J22)</f>
        <v>-25278.160000000003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14503.03</v>
      </c>
      <c r="I24" s="314">
        <v>14285.94</v>
      </c>
      <c r="J24" s="316">
        <f aca="true" t="shared" si="1" ref="J24:J29">H24-I24</f>
        <v>217.09000000000015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218.15</v>
      </c>
      <c r="J26" s="316">
        <f t="shared" si="1"/>
        <v>-218.15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0</v>
      </c>
      <c r="I27" s="314">
        <v>0</v>
      </c>
      <c r="J27" s="316">
        <f t="shared" si="1"/>
        <v>0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28126.19</v>
      </c>
      <c r="I29" s="314">
        <v>31887.469999999994</v>
      </c>
      <c r="J29" s="316">
        <f t="shared" si="1"/>
        <v>-3761.279999999995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42629.22</v>
      </c>
      <c r="I30" s="319">
        <f>SUM(I24:I29)</f>
        <v>46391.56</v>
      </c>
      <c r="J30" s="321">
        <f>SUM(J24:J29)</f>
        <v>-3762.339999999995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5936921.35</v>
      </c>
      <c r="I31" s="319">
        <f>+I30+I23+I19+I14</f>
        <v>6158440.02</v>
      </c>
      <c r="J31" s="321">
        <f>+J30+J23+J19+J14</f>
        <v>-221518.66999999963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15295</v>
      </c>
      <c r="I34" s="314">
        <v>12847.5</v>
      </c>
      <c r="J34" s="318">
        <f>H34-I34</f>
        <v>2447.5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-40397.78</v>
      </c>
      <c r="I37" s="314">
        <v>-1.8189894035458565E-12</v>
      </c>
      <c r="J37" s="318">
        <f>H37-I37</f>
        <v>-40397.78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-25102.78</v>
      </c>
      <c r="I38" s="322">
        <f>SUM(I34:I37)</f>
        <v>12847.499999999998</v>
      </c>
      <c r="J38" s="322">
        <f>SUM(J34:J37)</f>
        <v>-37950.28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5911818.569999999</v>
      </c>
      <c r="I39" s="323">
        <f>+I31+I38</f>
        <v>6171287.52</v>
      </c>
      <c r="J39" s="324">
        <f>+J31+J38</f>
        <v>-259468.94999999963</v>
      </c>
    </row>
    <row r="40" ht="12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8">
      <c r="A1" s="403" t="s">
        <v>143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5"/>
    </row>
    <row r="2" spans="1:12" ht="18">
      <c r="A2" s="406" t="s">
        <v>144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8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0</v>
      </c>
      <c r="K12" s="300">
        <v>0</v>
      </c>
      <c r="L12" s="309">
        <f>J12-K12</f>
        <v>0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0</v>
      </c>
      <c r="K14" s="300">
        <v>0</v>
      </c>
      <c r="L14" s="309">
        <f>J14-K14</f>
        <v>0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0</v>
      </c>
      <c r="K15" s="300">
        <v>0</v>
      </c>
      <c r="L15" s="309">
        <f>J15-K15</f>
        <v>0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2063666.57</v>
      </c>
      <c r="K16" s="300">
        <v>2201574.18</v>
      </c>
      <c r="L16" s="309">
        <f>J16-K16</f>
        <v>-137907.6100000001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2136.18</v>
      </c>
      <c r="K19" s="300">
        <v>0</v>
      </c>
      <c r="L19" s="309">
        <f aca="true" t="shared" si="1" ref="L19:L28">J19-K19</f>
        <v>2136.18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0</v>
      </c>
      <c r="K21" s="300">
        <v>0</v>
      </c>
      <c r="L21" s="309">
        <f t="shared" si="1"/>
        <v>0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285.34</v>
      </c>
      <c r="K22" s="300">
        <v>1042.77</v>
      </c>
      <c r="L22" s="309">
        <f t="shared" si="1"/>
        <v>-757.4300000000001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0</v>
      </c>
      <c r="K24" s="300">
        <v>0</v>
      </c>
      <c r="L24" s="309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72.91</v>
      </c>
      <c r="K26" s="300">
        <v>239.31</v>
      </c>
      <c r="L26" s="309">
        <f t="shared" si="1"/>
        <v>-166.4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0</v>
      </c>
      <c r="K27" s="300">
        <v>51.17</v>
      </c>
      <c r="L27" s="309">
        <f t="shared" si="1"/>
        <v>-51.17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54.69</v>
      </c>
      <c r="K28" s="300">
        <v>0</v>
      </c>
      <c r="L28" s="311">
        <f t="shared" si="1"/>
        <v>54.69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2066215.69</v>
      </c>
      <c r="K29" s="298">
        <f>SUM(K12:K28)</f>
        <v>2202907.43</v>
      </c>
      <c r="L29" s="328">
        <f>SUM(L12:L28)</f>
        <v>-136691.7400000001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14811.47</v>
      </c>
      <c r="K32" s="300">
        <v>13133.849999999999</v>
      </c>
      <c r="L32" s="327">
        <f>J32-K32</f>
        <v>1677.6200000000008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21627.359999999997</v>
      </c>
      <c r="K37" s="300">
        <v>22000.260000000002</v>
      </c>
      <c r="L37" s="327">
        <f t="shared" si="3"/>
        <v>-372.9000000000051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522.87</v>
      </c>
      <c r="K38" s="300">
        <v>237.14</v>
      </c>
      <c r="L38" s="327">
        <f t="shared" si="3"/>
        <v>285.73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90057.98</v>
      </c>
      <c r="K39" s="300">
        <v>88453.4</v>
      </c>
      <c r="L39" s="327">
        <f t="shared" si="3"/>
        <v>1604.5800000000017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0</v>
      </c>
      <c r="K41" s="300">
        <v>0</v>
      </c>
      <c r="L41" s="327">
        <f t="shared" si="3"/>
        <v>0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0</v>
      </c>
      <c r="K43" s="300">
        <v>0</v>
      </c>
      <c r="L43" s="327">
        <f t="shared" si="3"/>
        <v>0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21599.320000000003</v>
      </c>
      <c r="K45" s="300">
        <v>15984.560000000001</v>
      </c>
      <c r="L45" s="327">
        <f t="shared" si="3"/>
        <v>5614.760000000002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148619</v>
      </c>
      <c r="K47" s="296">
        <f>SUM(K32:K46)</f>
        <v>139809.21</v>
      </c>
      <c r="L47" s="381">
        <f>SUM(L32:L46)</f>
        <v>8809.789999999999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stomomat</cp:lastModifiedBy>
  <cp:lastPrinted>2013-04-09T17:39:13Z</cp:lastPrinted>
  <dcterms:created xsi:type="dcterms:W3CDTF">1999-02-02T21:59:05Z</dcterms:created>
  <dcterms:modified xsi:type="dcterms:W3CDTF">2013-05-01T16:23:07Z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