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'D4-6'!$A$1:$K$51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<sst xmlns="http://schemas.openxmlformats.org/spreadsheetml/2006/main" count="1092" uniqueCount="609">
  <si>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</si>
  <si>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</si>
  <si>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</si>
  <si>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</si>
  <si>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</si>
  <si>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</si>
  <si>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</si>
  <si>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</si>
  <si>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</si>
  <si>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</si>
  <si>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</si>
  <si>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</si>
  <si>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</si>
  <si>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</si>
  <si>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</si>
  <si>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</si>
  <si>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</si>
  <si>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</si>
  <si>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</si>
  <si>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</si>
  <si>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</si>
  <si>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</si>
  <si>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</si>
  <si>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</si>
  <si>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</si>
  <si>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</si>
  <si>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</si>
  <si>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</si>
  <si>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</si>
  <si>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</si>
  <si>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</si>
  <si>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</si>
  <si>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</si>
  <si>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</si>
  <si>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</si>
  <si>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</si>
  <si>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</si>
  <si>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</si>
  <si>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</si>
  <si>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</si>
  <si>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</si>
  <si>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</si>
  <si>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</si>
  <si>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</si>
  <si>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</si>
  <si>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</si>
  <si>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</si>
  <si>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</si>
  <si>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</si>
  <si>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</si>
  <si>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</si>
  <si>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</si>
  <si>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</si>
  <si>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</si>
  <si>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</si>
  <si>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</si>
  <si>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</si>
  <si>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</si>
  <si>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</si>
  <si>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</si>
  <si>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</si>
  <si>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</si>
  <si>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</si>
  <si>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</si>
  <si>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</si>
  <si>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</si>
  <si>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</si>
  <si>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</si>
  <si>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</si>
  <si>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</si>
  <si>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</si>
  <si>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</si>
  <si>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</si>
  <si>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</si>
  <si>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</si>
  <si>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</si>
  <si>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</si>
  <si>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</si>
  <si>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</si>
  <si>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</si>
  <si>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</si>
  <si>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</si>
  <si>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</si>
  <si>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</si>
  <si>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</si>
  <si>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</si>
  <si>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</si>
  <si>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</si>
  <si>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</si>
  <si>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</si>
  <si>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</si>
  <si>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</si>
  <si>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</si>
  <si>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</si>
  <si>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</si>
  <si>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</si>
  <si>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</si>
  <si>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</si>
  <si>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</si>
  <si>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</si>
  <si>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</si>
  <si>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</si>
  <si>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</si>
  <si>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</si>
  <si>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</si>
  <si>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</si>
  <si>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</si>
  <si>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</si>
  <si>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</si>
  <si>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</si>
  <si>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</si>
  <si>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</si>
  <si>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</si>
  <si>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</si>
  <si>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</si>
  <si>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</si>
  <si>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</si>
  <si>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</si>
  <si>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</si>
  <si>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</si>
  <si>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</si>
  <si>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</si>
  <si>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</si>
  <si>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</si>
  <si>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</si>
  <si>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</si>
  <si>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</si>
  <si>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</si>
  <si>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</si>
  <si>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</si>
  <si>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</si>
  <si>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</si>
  <si>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</si>
  <si>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</si>
  <si>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</si>
  <si>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</si>
  <si>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</si>
  <si>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</si>
  <si>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</si>
  <si>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</si>
  <si>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</si>
  <si>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</si>
  <si>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</si>
  <si>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</si>
  <si>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</si>
  <si>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</si>
  <si>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</si>
  <si>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</si>
  <si>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</si>
  <si>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</si>
  <si>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</si>
  <si>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</si>
  <si>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</si>
  <si>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</si>
  <si>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</si>
  <si>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</si>
  <si>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</si>
  <si>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</si>
  <si>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</si>
  <si>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</si>
  <si>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</si>
  <si>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</si>
  <si>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</si>
  <si>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</si>
  <si>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</si>
  <si>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</si>
  <si>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</si>
  <si>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</si>
  <si>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</si>
  <si>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</si>
  <si>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</si>
  <si>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</si>
  <si>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</si>
  <si>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</si>
  <si>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</si>
  <si>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</si>
  <si>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</si>
  <si>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</si>
  <si>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</si>
  <si>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</si>
  <si>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</si>
  <si>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</si>
  <si>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</si>
  <si>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</si>
  <si>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</si>
  <si>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</si>
  <si>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</si>
  <si>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</si>
  <si>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</si>
  <si>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</si>
  <si>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</si>
  <si>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</si>
  <si>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</si>
  <si>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</si>
  <si>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</si>
  <si>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</si>
  <si>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</si>
  <si>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</si>
  <si>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</si>
  <si>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</si>
  <si>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</si>
  <si>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</si>
  <si>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</si>
  <si>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</si>
  <si>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</si>
  <si>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</si>
  <si>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</si>
  <si>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</si>
  <si>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</si>
  <si>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</si>
  <si>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</si>
  <si>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</si>
  <si>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</si>
  <si>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</si>
  <si>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</si>
  <si>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</si>
  <si>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</si>
  <si>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</si>
  <si>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</si>
  <si>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</si>
  <si>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</si>
  <si>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</si>
  <si>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</si>
  <si>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</si>
  <si>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</si>
  <si>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</si>
  <si>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</si>
  <si>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</si>
  <si>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</si>
  <si>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</si>
  <si>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</si>
  <si>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</si>
  <si>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</si>
  <si>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</si>
  <si>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</si>
  <si>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</si>
  <si>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</si>
  <si>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</si>
  <si>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</si>
  <si>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</si>
  <si>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</si>
  <si>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</si>
  <si>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</si>
  <si>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</si>
  <si>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</si>
  <si>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</si>
  <si>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</si>
  <si>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</si>
  <si>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</si>
  <si>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</si>
  <si>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</si>
  <si>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</si>
  <si>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</si>
  <si>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</si>
  <si>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</si>
  <si>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</si>
  <si>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</si>
  <si>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</si>
  <si>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</si>
  <si>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</si>
  <si>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</si>
  <si>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</si>
  <si>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</si>
  <si>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</si>
  <si>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</si>
  <si>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</si>
  <si>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</si>
  <si>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</si>
  <si>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</si>
  <si>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</si>
  <si>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</si>
  <si>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</si>
  <si>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</si>
  <si>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</si>
  <si>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</si>
  <si>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</si>
  <si>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</si>
  <si>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</si>
  <si>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</si>
  <si>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</si>
  <si>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</si>
  <si>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</si>
  <si>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</si>
  <si>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</si>
  <si>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</si>
  <si>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</si>
  <si>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</si>
  <si>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</si>
  <si>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</si>
  <si>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</si>
  <si>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</si>
  <si>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</si>
  <si>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</si>
  <si>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</si>
  <si>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</si>
  <si>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</si>
  <si>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</si>
  <si>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</si>
  <si>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</si>
  <si>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</si>
  <si>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</si>
  <si>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</si>
  <si>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</si>
  <si>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</si>
  <si>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</si>
  <si>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</si>
  <si>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</si>
  <si>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</si>
  <si>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</si>
  <si>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</si>
  <si>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</si>
  <si>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</si>
  <si>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</si>
  <si>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</si>
  <si>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</si>
  <si>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</si>
  <si>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</si>
  <si>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</si>
  <si>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</si>
  <si>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</si>
  <si>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</si>
  <si>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</si>
  <si>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</si>
  <si>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</si>
  <si>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</si>
  <si>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</si>
  <si>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</si>
  <si>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</si>
  <si>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</si>
  <si>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</si>
  <si>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</si>
  <si>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</si>
  <si>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</si>
  <si>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</si>
  <si>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</si>
  <si>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</si>
  <si>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</si>
  <si>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</si>
  <si>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</si>
  <si>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</si>
  <si>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</si>
  <si>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</si>
  <si>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</si>
  <si>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</si>
  <si>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</si>
  <si>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</si>
  <si>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</si>
  <si>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</si>
  <si>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</si>
  <si>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</si>
  <si>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</si>
  <si>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</si>
  <si>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</si>
  <si>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</si>
  <si>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</si>
  <si>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</si>
  <si>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</si>
  <si>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</si>
  <si>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</si>
  <si>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</si>
  <si>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</si>
  <si>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</si>
  <si>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</si>
  <si>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</si>
  <si>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</si>
  <si>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</si>
  <si>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</si>
  <si>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</si>
  <si>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</si>
  <si>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</si>
  <si>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</si>
  <si>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</si>
  <si>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</si>
  <si>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</si>
  <si>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</si>
  <si>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</si>
  <si>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</si>
  <si>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</si>
  <si>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</si>
  <si>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</si>
  <si>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</si>
  <si>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</si>
  <si>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</si>
  <si>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</si>
  <si>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</si>
  <si>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</si>
  <si>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</si>
  <si>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</si>
  <si>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</si>
  <si>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</si>
  <si>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</si>
  <si>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</si>
  <si>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</si>
  <si>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</si>
  <si>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</si>
  <si>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</si>
  <si>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</si>
  <si>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</si>
  <si>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</si>
  <si>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</si>
  <si>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</si>
  <si>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</si>
  <si>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</si>
  <si>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</si>
  <si>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</si>
  <si>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</si>
  <si>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</si>
  <si>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</si>
  <si>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</si>
  <si>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</si>
  <si>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</si>
  <si>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</si>
  <si>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</si>
  <si>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</si>
  <si>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</si>
  <si>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</si>
  <si>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</si>
  <si>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</si>
  <si>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</si>
  <si>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</si>
  <si>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</si>
  <si>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</si>
  <si>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</si>
  <si>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</si>
  <si>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</si>
  <si>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</si>
  <si>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</si>
  <si>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</si>
  <si>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</si>
  <si>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</si>
  <si>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</si>
  <si>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</si>
  <si>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</si>
  <si>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</si>
  <si>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</si>
  <si>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</si>
  <si>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</si>
  <si>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</si>
  <si>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</si>
  <si>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</si>
  <si>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</si>
  <si>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</si>
  <si>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</si>
  <si>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</si>
  <si>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</si>
  <si>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</si>
  <si>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</si>
  <si>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</si>
  <si>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</si>
  <si>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</si>
  <si>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</si>
  <si>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</si>
  <si>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</si>
  <si>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</si>
  <si>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</si>
  <si>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</si>
  <si>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</si>
  <si>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</si>
  <si>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</si>
  <si>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</si>
  <si>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</si>
  <si>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</si>
  <si>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</si>
  <si>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</si>
  <si>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</si>
  <si>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</si>
  <si>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</si>
  <si>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</si>
  <si>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</si>
  <si>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</si>
  <si>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</si>
  <si>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</si>
  <si>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</si>
  <si>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</si>
  <si>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</si>
  <si>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</si>
  <si>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</si>
  <si>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</si>
  <si>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</si>
  <si>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</si>
  <si>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</si>
  <si>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</si>
  <si>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</si>
  <si>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</si>
  <si>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</si>
  <si>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</si>
  <si>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</si>
  <si>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</si>
  <si>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</si>
  <si>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</si>
  <si>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</si>
  <si>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</si>
  <si>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</si>
  <si>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</si>
  <si>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</si>
  <si>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</si>
  <si>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</si>
  <si>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</si>
  <si>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</si>
  <si>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</si>
  <si>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</si>
  <si>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</si>
  <si>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</si>
  <si>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</si>
  <si>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</si>
  <si>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</si>
  <si>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</si>
  <si>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</si>
  <si>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</si>
  <si>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</si>
  <si>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</si>
  <si>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</si>
  <si>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</si>
  <si>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</si>
  <si>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</si>
  <si>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</si>
  <si>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</si>
  <si>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</si>
  <si>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</si>
  <si>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</si>
  <si>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</si>
  <si>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</si>
  <si>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</si>
  <si>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</si>
  <si>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</si>
  <si>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</si>
  <si>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</si>
  <si>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</si>
  <si>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</si>
  <si>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</si>
  <si>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</si>
  <si>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</si>
  <si>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</si>
  <si>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</si>
  <si>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</si>
  <si>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</si>
  <si>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</si>
  <si>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</si>
  <si>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</si>
  <si>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</si>
  <si>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</si>
  <si>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</si>
  <si>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</si>
  <si>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</si>
  <si>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</si>
  <si>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</si>
  <si>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</si>
  <si>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</si>
  <si>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</si>
  <si>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</si>
  <si>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</si>
  <si>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</si>
  <si>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</si>
  <si>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</si>
  <si>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</si>
  <si>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</si>
  <si>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</si>
  <si>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</si>
  <si>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</si>
  <si>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</si>
  <si>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</si>
  <si>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</si>
  <si>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</si>
  <si>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</si>
  <si>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</si>
  <si>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</si>
  <si>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</si>
  <si>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</si>
  <si>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</si>
  <si>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</si>
  <si>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</si>
  <si>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</si>
  <si>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</si>
  <si>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</si>
  <si>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</si>
  <si>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</si>
  <si>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</si>
  <si>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631 South Sorensen, Calipatria, CA 92233</t>
  </si>
  <si>
    <t>Imperial</t>
  </si>
  <si>
    <t>Calipatria,</t>
  </si>
  <si>
    <t>Calipatria-Niland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</si>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</sst>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49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4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64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4" fillId="0" borderId="15" xfId="0" applyFont="1" applyFill="1" applyBorder="1" applyAlignment="1">
      <alignment/>
    </xf>
    <xf numFmtId="0" fontId="65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85" zoomScaleNormal="85" zoomScalePageLayoutView="0" workbookViewId="0" topLeftCell="A1">
      <selection activeCell="D43" sqref="D43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391">
        <v>2012</v>
      </c>
      <c r="B11" s="392"/>
      <c r="C11" s="392"/>
      <c r="D11" s="392"/>
      <c r="E11" s="392"/>
      <c r="F11" s="392"/>
      <c r="G11" s="392"/>
      <c r="H11" s="392"/>
      <c r="I11" s="392"/>
      <c r="J11" s="393"/>
    </row>
    <row r="12" spans="1:10" ht="22.5">
      <c r="A12" s="391" t="s">
        <v>1</v>
      </c>
      <c r="B12" s="392"/>
      <c r="C12" s="392"/>
      <c r="D12" s="392"/>
      <c r="E12" s="392"/>
      <c r="F12" s="392"/>
      <c r="G12" s="392"/>
      <c r="H12" s="392"/>
      <c r="I12" s="392"/>
      <c r="J12" s="393"/>
    </row>
    <row r="13" spans="1:10" ht="22.5">
      <c r="A13" s="391" t="s">
        <v>2</v>
      </c>
      <c r="B13" s="392"/>
      <c r="C13" s="392"/>
      <c r="D13" s="392"/>
      <c r="E13" s="392"/>
      <c r="F13" s="392"/>
      <c r="G13" s="392"/>
      <c r="H13" s="392"/>
      <c r="I13" s="392"/>
      <c r="J13" s="393"/>
    </row>
    <row r="14" spans="1:10" ht="22.5">
      <c r="A14" s="391" t="s">
        <v>3</v>
      </c>
      <c r="B14" s="392"/>
      <c r="C14" s="392"/>
      <c r="D14" s="392"/>
      <c r="E14" s="392"/>
      <c r="F14" s="392"/>
      <c r="G14" s="392"/>
      <c r="H14" s="392"/>
      <c r="I14" s="392"/>
      <c r="J14" s="393"/>
    </row>
    <row r="15" spans="1:10" ht="22.5">
      <c r="A15" s="391" t="s">
        <v>2</v>
      </c>
      <c r="B15" s="392"/>
      <c r="C15" s="392"/>
      <c r="D15" s="392"/>
      <c r="E15" s="392"/>
      <c r="F15" s="392"/>
      <c r="G15" s="392"/>
      <c r="H15" s="392"/>
      <c r="I15" s="392"/>
      <c r="J15" s="393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2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7"/>
      <c r="C18" s="397"/>
      <c r="D18" s="397"/>
      <c r="E18" s="397"/>
      <c r="F18" s="397"/>
      <c r="G18" s="397"/>
      <c r="H18" s="397"/>
      <c r="I18" s="397"/>
      <c r="J18" s="204"/>
    </row>
    <row r="19" spans="1:10" ht="12.75">
      <c r="A19" s="199"/>
      <c r="B19" s="398" t="s">
        <v>4</v>
      </c>
      <c r="C19" s="398"/>
      <c r="D19" s="398"/>
      <c r="E19" s="398"/>
      <c r="F19" s="398"/>
      <c r="G19" s="398"/>
      <c r="H19" s="398"/>
      <c r="I19" s="398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399" t="s">
        <v>580</v>
      </c>
      <c r="E22" s="397"/>
      <c r="F22" s="200" t="s">
        <v>550</v>
      </c>
      <c r="G22" s="291" t="s">
        <v>579</v>
      </c>
      <c r="H22" s="291"/>
      <c r="I22" s="291" t="s">
        <v>578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391" t="s">
        <v>7</v>
      </c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22.5">
      <c r="A29" s="391" t="s">
        <v>8</v>
      </c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22.5">
      <c r="A30" s="391" t="s">
        <v>9</v>
      </c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22.5">
      <c r="A31" s="391" t="s">
        <v>574</v>
      </c>
      <c r="B31" s="392"/>
      <c r="C31" s="392"/>
      <c r="D31" s="392"/>
      <c r="E31" s="392"/>
      <c r="F31" s="392"/>
      <c r="G31" s="392"/>
      <c r="H31" s="392"/>
      <c r="I31" s="392"/>
      <c r="J31" s="393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4" t="s">
        <v>575</v>
      </c>
      <c r="B34" s="395"/>
      <c r="C34" s="395"/>
      <c r="D34" s="395"/>
      <c r="E34" s="395"/>
      <c r="F34" s="395"/>
      <c r="G34" s="395"/>
      <c r="H34" s="395"/>
      <c r="I34" s="395"/>
      <c r="J34" s="396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N54" sqref="N54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401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468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214.34</v>
      </c>
      <c r="K12" s="297">
        <v>320.3</v>
      </c>
      <c r="L12" s="311">
        <f aca="true" t="shared" si="0" ref="L12:L21">J12-K12</f>
        <v>-105.96000000000001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228477.08999999997</v>
      </c>
      <c r="K14" s="297">
        <v>246419.66000000003</v>
      </c>
      <c r="L14" s="309">
        <f t="shared" si="0"/>
        <v>-17942.570000000065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16149.98</v>
      </c>
      <c r="K15" s="297">
        <v>16998.54</v>
      </c>
      <c r="L15" s="309">
        <f t="shared" si="0"/>
        <v>-848.5600000000013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397120.85</v>
      </c>
      <c r="K16" s="297">
        <v>448840.31</v>
      </c>
      <c r="L16" s="309">
        <f t="shared" si="0"/>
        <v>-51719.46000000002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0</v>
      </c>
      <c r="K18" s="297">
        <v>0</v>
      </c>
      <c r="L18" s="309">
        <f t="shared" si="0"/>
        <v>0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11202.380000000001</v>
      </c>
      <c r="K20" s="297">
        <v>232.37</v>
      </c>
      <c r="L20" s="309">
        <f t="shared" si="0"/>
        <v>10970.01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31155.469999999998</v>
      </c>
      <c r="K21" s="297">
        <v>33292.810000000005</v>
      </c>
      <c r="L21" s="309">
        <f t="shared" si="0"/>
        <v>-2137.3400000000074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684320.11</v>
      </c>
      <c r="K22" s="298">
        <f>SUM(K12:K21)</f>
        <v>746103.9900000001</v>
      </c>
      <c r="L22" s="328">
        <f>SUM(L12:L21)</f>
        <v>-61783.88000000009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1500.4</v>
      </c>
      <c r="K25" s="297">
        <v>2166.7099999999996</v>
      </c>
      <c r="L25" s="309">
        <f aca="true" t="shared" si="2" ref="L25:L32">J25-K25</f>
        <v>-666.3099999999995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19.91</v>
      </c>
      <c r="K27" s="297">
        <v>0</v>
      </c>
      <c r="L27" s="309">
        <f t="shared" si="2"/>
        <v>19.91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9457.96</v>
      </c>
      <c r="K29" s="297">
        <v>4104.14</v>
      </c>
      <c r="L29" s="309">
        <f t="shared" si="2"/>
        <v>5353.819999999999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21162.13</v>
      </c>
      <c r="K30" s="297">
        <v>17976.07</v>
      </c>
      <c r="L30" s="309">
        <f t="shared" si="2"/>
        <v>3186.0600000000013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922.6100000000001</v>
      </c>
      <c r="K31" s="297">
        <v>1772.2899999999997</v>
      </c>
      <c r="L31" s="309">
        <f t="shared" si="2"/>
        <v>-849.6799999999996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30354.22</v>
      </c>
      <c r="K32" s="297">
        <v>35865.200000000004</v>
      </c>
      <c r="L32" s="309">
        <f t="shared" si="2"/>
        <v>-5510.980000000003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3581.2700000000004</v>
      </c>
      <c r="K34" s="297">
        <v>1888.95</v>
      </c>
      <c r="L34" s="309">
        <f aca="true" t="shared" si="4" ref="L34:L45">J34-K34</f>
        <v>1692.3200000000004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1762.67</v>
      </c>
      <c r="K37" s="297">
        <v>7350</v>
      </c>
      <c r="L37" s="309">
        <f t="shared" si="4"/>
        <v>-5587.33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63955.979999999996</v>
      </c>
      <c r="K38" s="297">
        <v>54483.159999999996</v>
      </c>
      <c r="L38" s="309">
        <f t="shared" si="4"/>
        <v>9472.82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17954.08</v>
      </c>
      <c r="K41" s="297">
        <v>14808.44</v>
      </c>
      <c r="L41" s="309">
        <f t="shared" si="4"/>
        <v>3145.6400000000012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25261.36</v>
      </c>
      <c r="K43" s="297">
        <v>23283.77</v>
      </c>
      <c r="L43" s="309">
        <f t="shared" si="4"/>
        <v>1977.5900000000001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8559.07</v>
      </c>
      <c r="K44" s="297">
        <v>10457.659999999998</v>
      </c>
      <c r="L44" s="309">
        <f t="shared" si="4"/>
        <v>-1898.5899999999983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184491.65999999997</v>
      </c>
      <c r="K46" s="298">
        <f>SUM(K25:K45)</f>
        <v>174156.38999999998</v>
      </c>
      <c r="L46" s="328">
        <f>SUM(L25:L45)</f>
        <v>10335.270000000002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Q40" sqref="Q40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2.7109375" style="76" customWidth="1"/>
    <col min="11" max="11" width="13.00390625" style="76" customWidth="1"/>
    <col min="12" max="12" width="13.710937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1" t="s">
        <v>183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8">
      <c r="A2" s="404" t="s">
        <v>468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3">
        <v>790</v>
      </c>
      <c r="C12" s="364"/>
      <c r="D12" s="305"/>
      <c r="E12" s="365"/>
      <c r="F12" s="333" t="s">
        <v>598</v>
      </c>
      <c r="G12" s="54"/>
      <c r="H12" s="54"/>
      <c r="I12" s="95"/>
      <c r="J12" s="300">
        <v>16581.37</v>
      </c>
      <c r="K12" s="300">
        <v>12425.05</v>
      </c>
      <c r="L12" s="309">
        <f aca="true" t="shared" si="0" ref="L12:L19">J12-K12</f>
        <v>4156.32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0</v>
      </c>
      <c r="K13" s="300">
        <v>0</v>
      </c>
      <c r="L13" s="309">
        <f t="shared" si="0"/>
        <v>0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7442.120000000001</v>
      </c>
      <c r="K15" s="300">
        <v>11721.560000000001</v>
      </c>
      <c r="L15" s="309">
        <f t="shared" si="0"/>
        <v>-4279.4400000000005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16334.94</v>
      </c>
      <c r="K16" s="300">
        <v>16602.940000000002</v>
      </c>
      <c r="L16" s="309">
        <f t="shared" si="0"/>
        <v>-268.0000000000018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14986.57</v>
      </c>
      <c r="K18" s="300">
        <v>14676.2</v>
      </c>
      <c r="L18" s="309">
        <f t="shared" si="0"/>
        <v>310.369999999999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7104.17</v>
      </c>
      <c r="K19" s="300">
        <v>3931.5</v>
      </c>
      <c r="L19" s="309">
        <f t="shared" si="0"/>
        <v>3172.67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62449.17</v>
      </c>
      <c r="K20" s="298">
        <f>SUM(K12:K19)</f>
        <v>59357.25</v>
      </c>
      <c r="L20" s="298">
        <f>SUM(L12:L19)</f>
        <v>3091.9199999999964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0</v>
      </c>
      <c r="K25" s="300">
        <v>0</v>
      </c>
      <c r="L25" s="309">
        <f>J25-K25</f>
        <v>0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0</v>
      </c>
      <c r="K26" s="300">
        <v>0</v>
      </c>
      <c r="L26" s="309">
        <f>J26-K26</f>
        <v>0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0</v>
      </c>
      <c r="K29" s="298">
        <f>SUM(K23:K28)</f>
        <v>0</v>
      </c>
      <c r="L29" s="298">
        <f>SUM(L23:L28)</f>
        <v>0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586</v>
      </c>
      <c r="G32" s="155"/>
      <c r="H32" s="155"/>
      <c r="I32" s="84"/>
      <c r="J32" s="300">
        <v>242954.27</v>
      </c>
      <c r="K32" s="300">
        <v>237289.26</v>
      </c>
      <c r="L32" s="309">
        <f aca="true" t="shared" si="3" ref="L32:L51">J32-K32</f>
        <v>5665.00999999998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94109.26</v>
      </c>
      <c r="K33" s="300">
        <v>92803.29999999999</v>
      </c>
      <c r="L33" s="309">
        <f t="shared" si="3"/>
        <v>1305.9600000000064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35040.53</v>
      </c>
      <c r="K34" s="300">
        <v>74003.73000000001</v>
      </c>
      <c r="L34" s="309">
        <f t="shared" si="3"/>
        <v>-38963.20000000001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19189.93</v>
      </c>
      <c r="K37" s="300">
        <v>21854.76</v>
      </c>
      <c r="L37" s="309">
        <f t="shared" si="3"/>
        <v>-2664.829999999998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195795.87999999998</v>
      </c>
      <c r="K38" s="300">
        <v>189905.69999999998</v>
      </c>
      <c r="L38" s="309">
        <f t="shared" si="3"/>
        <v>5890.179999999993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323.94</v>
      </c>
      <c r="K39" s="300">
        <v>564.8100000000001</v>
      </c>
      <c r="L39" s="309">
        <f t="shared" si="3"/>
        <v>-240.87000000000006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0</v>
      </c>
      <c r="K40" s="300">
        <v>0</v>
      </c>
      <c r="L40" s="309">
        <f t="shared" si="3"/>
        <v>0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2955.96</v>
      </c>
      <c r="K41" s="300">
        <v>2910.23</v>
      </c>
      <c r="L41" s="309">
        <f t="shared" si="3"/>
        <v>45.73000000000002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2078.14</v>
      </c>
      <c r="K44" s="300">
        <v>3610.6200000000003</v>
      </c>
      <c r="L44" s="309">
        <f t="shared" si="3"/>
        <v>-1532.4800000000005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8865.76</v>
      </c>
      <c r="K46" s="300">
        <v>11933.89</v>
      </c>
      <c r="L46" s="309">
        <f t="shared" si="3"/>
        <v>-3068.129999999999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6">
        <f>SUM(J32:J46)</f>
        <v>601313.6699999998</v>
      </c>
      <c r="K47" s="366">
        <f>SUM(K32:K46)</f>
        <v>634876.3</v>
      </c>
      <c r="L47" s="366">
        <f>SUM(L32:L46)</f>
        <v>-33562.630000000034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0</v>
      </c>
      <c r="K49" s="300">
        <v>0</v>
      </c>
      <c r="L49" s="309">
        <f t="shared" si="3"/>
        <v>0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6">
        <f>SUM(J49:J51)</f>
        <v>0</v>
      </c>
      <c r="K52" s="366">
        <f>SUM(K49:K51)</f>
        <v>0</v>
      </c>
      <c r="L52" s="367">
        <f>SUM(L49:L51)</f>
        <v>0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2009408.8499999999</v>
      </c>
      <c r="K53" s="298">
        <f>+K52+K47+K29+K20+'B2(2)'!K46+'B2(2)'!K22+'B2(1)'!K47+'B2(1)'!K29</f>
        <v>2047936.77</v>
      </c>
      <c r="L53" s="298">
        <f>+L52+L47+L29+L20+'B2(2)'!L46+'B2(2)'!L22+'B2(1)'!L47+'B2(1)'!L29</f>
        <v>-38527.9200000001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2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="85" zoomScaleNormal="85" zoomScalePageLayoutView="0" workbookViewId="0" topLeftCell="A1">
      <selection activeCell="J35" sqref="J34:J35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401" t="s">
        <v>230</v>
      </c>
      <c r="B1" s="402"/>
      <c r="C1" s="402"/>
      <c r="D1" s="402"/>
      <c r="E1" s="402"/>
      <c r="F1" s="402"/>
      <c r="G1" s="403"/>
    </row>
    <row r="2" spans="1:7" ht="17.25">
      <c r="A2" s="404" t="s">
        <v>231</v>
      </c>
      <c r="B2" s="405"/>
      <c r="C2" s="405"/>
      <c r="D2" s="405"/>
      <c r="E2" s="405"/>
      <c r="F2" s="405"/>
      <c r="G2" s="406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120369.09</v>
      </c>
      <c r="D8" s="335">
        <v>120369.09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587</v>
      </c>
      <c r="C9" s="335">
        <f aca="true" t="shared" si="1" ref="C9:C14">SUM(D9:G9)</f>
        <v>-147680</v>
      </c>
      <c r="D9" s="335">
        <v>-147680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588</v>
      </c>
      <c r="C10" s="335">
        <f t="shared" si="1"/>
        <v>29708.39</v>
      </c>
      <c r="D10" s="335">
        <v>29708.39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22520.09</v>
      </c>
      <c r="D11" s="335">
        <v>22520.09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-261503</v>
      </c>
      <c r="D13" s="335">
        <v>-261503</v>
      </c>
      <c r="E13" s="95"/>
      <c r="F13" s="95"/>
      <c r="G13" s="95"/>
    </row>
    <row r="14" spans="1:7" ht="15.75" customHeight="1">
      <c r="A14" s="84">
        <f t="shared" si="0"/>
        <v>7</v>
      </c>
      <c r="B14" s="387" t="s">
        <v>605</v>
      </c>
      <c r="C14" s="335">
        <f t="shared" si="1"/>
        <v>0</v>
      </c>
      <c r="D14" s="335">
        <v>0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-236585.43</v>
      </c>
      <c r="D16" s="336">
        <f>SUM(D8:D15)</f>
        <v>-236585.43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R63"/>
  <sheetViews>
    <sheetView zoomScale="55" zoomScaleNormal="55" zoomScalePageLayoutView="0" workbookViewId="0" topLeftCell="A1">
      <selection activeCell="V29" sqref="V29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401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3"/>
    </row>
    <row r="2" spans="1:15" ht="18" thickBot="1">
      <c r="A2" s="425" t="s">
        <v>243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34"/>
      <c r="C9" s="435"/>
      <c r="D9" s="86"/>
      <c r="E9" s="436"/>
      <c r="F9" s="435"/>
      <c r="G9" s="436"/>
      <c r="H9" s="435"/>
      <c r="I9" s="53"/>
      <c r="J9" s="53"/>
      <c r="K9" s="436"/>
      <c r="L9" s="435"/>
      <c r="M9" s="436"/>
      <c r="N9" s="435"/>
      <c r="O9" s="338" t="s">
        <v>592</v>
      </c>
    </row>
    <row r="10" spans="1:18" ht="12.75">
      <c r="A10" s="153">
        <v>5</v>
      </c>
      <c r="B10" s="436"/>
      <c r="C10" s="435"/>
      <c r="D10" s="86"/>
      <c r="E10" s="436"/>
      <c r="F10" s="435"/>
      <c r="G10" s="436"/>
      <c r="H10" s="435"/>
      <c r="I10" s="53"/>
      <c r="J10" s="53"/>
      <c r="K10" s="436"/>
      <c r="L10" s="435"/>
      <c r="M10" s="436"/>
      <c r="N10" s="435"/>
      <c r="O10" s="86"/>
      <c r="R10" s="290"/>
    </row>
    <row r="11" spans="1:15" ht="12.75">
      <c r="A11" s="153">
        <v>6</v>
      </c>
      <c r="B11" s="436"/>
      <c r="C11" s="435"/>
      <c r="D11" s="86"/>
      <c r="E11" s="436"/>
      <c r="F11" s="435"/>
      <c r="G11" s="436"/>
      <c r="H11" s="435"/>
      <c r="I11" s="40"/>
      <c r="J11" s="44"/>
      <c r="K11" s="436"/>
      <c r="L11" s="435"/>
      <c r="M11" s="436"/>
      <c r="N11" s="435"/>
      <c r="O11" s="86"/>
    </row>
    <row r="12" spans="1:15" ht="13.5" thickBot="1">
      <c r="A12" s="154">
        <v>7</v>
      </c>
      <c r="B12" s="437"/>
      <c r="C12" s="438"/>
      <c r="D12" s="111"/>
      <c r="E12" s="437"/>
      <c r="F12" s="438"/>
      <c r="G12" s="437"/>
      <c r="H12" s="438"/>
      <c r="I12" s="110"/>
      <c r="J12" s="112"/>
      <c r="K12" s="437"/>
      <c r="L12" s="438"/>
      <c r="M12" s="437"/>
      <c r="N12" s="438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9" t="s">
        <v>589</v>
      </c>
      <c r="C17" s="289"/>
      <c r="D17" s="53"/>
      <c r="E17" s="122"/>
      <c r="F17" s="124"/>
      <c r="G17" s="436"/>
      <c r="H17" s="435"/>
      <c r="I17" s="53"/>
      <c r="J17" s="439"/>
      <c r="K17" s="443"/>
      <c r="L17" s="440"/>
      <c r="M17" s="439"/>
      <c r="N17" s="440"/>
      <c r="O17" s="87"/>
    </row>
    <row r="18" spans="1:15" ht="12.75">
      <c r="A18" s="157">
        <v>13</v>
      </c>
      <c r="B18" s="434"/>
      <c r="C18" s="435"/>
      <c r="D18" s="53"/>
      <c r="E18" s="439"/>
      <c r="F18" s="440"/>
      <c r="G18" s="436"/>
      <c r="H18" s="435"/>
      <c r="I18" s="53"/>
      <c r="J18" s="439"/>
      <c r="K18" s="443"/>
      <c r="L18" s="440"/>
      <c r="M18" s="439"/>
      <c r="N18" s="440"/>
      <c r="O18" s="87"/>
    </row>
    <row r="19" spans="1:15" ht="12.75">
      <c r="A19" s="157">
        <v>14</v>
      </c>
      <c r="B19" s="436"/>
      <c r="C19" s="435"/>
      <c r="D19" s="53"/>
      <c r="E19" s="439"/>
      <c r="F19" s="440"/>
      <c r="G19" s="436"/>
      <c r="H19" s="435"/>
      <c r="I19" s="53"/>
      <c r="J19" s="439"/>
      <c r="K19" s="443"/>
      <c r="L19" s="440"/>
      <c r="M19" s="439"/>
      <c r="N19" s="440"/>
      <c r="O19" s="87"/>
    </row>
    <row r="20" spans="1:15" ht="12.75">
      <c r="A20" s="157">
        <v>15</v>
      </c>
      <c r="B20" s="436"/>
      <c r="C20" s="435"/>
      <c r="D20" s="53"/>
      <c r="E20" s="439"/>
      <c r="F20" s="440"/>
      <c r="G20" s="436"/>
      <c r="H20" s="435"/>
      <c r="I20" s="53"/>
      <c r="J20" s="439"/>
      <c r="K20" s="443"/>
      <c r="L20" s="440"/>
      <c r="M20" s="439"/>
      <c r="N20" s="440"/>
      <c r="O20" s="87"/>
    </row>
    <row r="21" spans="1:15" ht="13.5" thickBot="1">
      <c r="A21" s="158">
        <v>16</v>
      </c>
      <c r="B21" s="437"/>
      <c r="C21" s="438"/>
      <c r="D21" s="112"/>
      <c r="E21" s="441"/>
      <c r="F21" s="442"/>
      <c r="G21" s="437"/>
      <c r="H21" s="438"/>
      <c r="I21" s="112"/>
      <c r="J21" s="441"/>
      <c r="K21" s="444"/>
      <c r="L21" s="442"/>
      <c r="M21" s="441"/>
      <c r="N21" s="442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6"/>
      <c r="C26" s="435"/>
      <c r="D26" s="53"/>
      <c r="E26" s="439"/>
      <c r="F26" s="440"/>
      <c r="G26" s="439"/>
      <c r="H26" s="443"/>
      <c r="I26" s="440"/>
      <c r="J26" s="439"/>
      <c r="K26" s="443"/>
      <c r="L26" s="440"/>
      <c r="M26" s="439"/>
      <c r="N26" s="440"/>
      <c r="O26" s="87"/>
      <c r="P26" s="40"/>
    </row>
    <row r="27" spans="1:16" ht="12.75">
      <c r="A27" s="153">
        <v>22</v>
      </c>
      <c r="B27" s="436"/>
      <c r="C27" s="435"/>
      <c r="D27" s="53"/>
      <c r="E27" s="439"/>
      <c r="F27" s="440"/>
      <c r="G27" s="439"/>
      <c r="H27" s="443"/>
      <c r="I27" s="440"/>
      <c r="J27" s="439"/>
      <c r="K27" s="443"/>
      <c r="L27" s="440"/>
      <c r="M27" s="439"/>
      <c r="N27" s="440"/>
      <c r="O27" s="87"/>
      <c r="P27" s="40"/>
    </row>
    <row r="28" spans="1:16" ht="12.75">
      <c r="A28" s="153">
        <v>23</v>
      </c>
      <c r="B28" s="436"/>
      <c r="C28" s="435"/>
      <c r="D28" s="53"/>
      <c r="E28" s="439"/>
      <c r="F28" s="440"/>
      <c r="G28" s="439"/>
      <c r="H28" s="443"/>
      <c r="I28" s="440"/>
      <c r="J28" s="439"/>
      <c r="K28" s="443"/>
      <c r="L28" s="440"/>
      <c r="M28" s="439"/>
      <c r="N28" s="440"/>
      <c r="O28" s="87"/>
      <c r="P28" s="40"/>
    </row>
    <row r="29" spans="1:16" ht="12.75">
      <c r="A29" s="153">
        <v>24</v>
      </c>
      <c r="B29" s="436"/>
      <c r="C29" s="435"/>
      <c r="D29" s="53"/>
      <c r="E29" s="439"/>
      <c r="F29" s="440"/>
      <c r="G29" s="439"/>
      <c r="H29" s="443"/>
      <c r="I29" s="440"/>
      <c r="J29" s="439"/>
      <c r="K29" s="443"/>
      <c r="L29" s="440"/>
      <c r="M29" s="439"/>
      <c r="N29" s="440"/>
      <c r="O29" s="87"/>
      <c r="P29" s="40"/>
    </row>
    <row r="30" spans="1:16" ht="13.5" thickBot="1">
      <c r="A30" s="154">
        <v>25</v>
      </c>
      <c r="B30" s="437"/>
      <c r="C30" s="438"/>
      <c r="D30" s="112"/>
      <c r="E30" s="441"/>
      <c r="F30" s="442"/>
      <c r="G30" s="441"/>
      <c r="H30" s="444"/>
      <c r="I30" s="442"/>
      <c r="J30" s="441"/>
      <c r="K30" s="444"/>
      <c r="L30" s="442"/>
      <c r="M30" s="441"/>
      <c r="N30" s="442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35"/>
    </row>
    <row r="35" spans="1:15" ht="15">
      <c r="A35" s="84">
        <v>30</v>
      </c>
      <c r="B35" s="9" t="s">
        <v>281</v>
      </c>
      <c r="C35" s="9"/>
      <c r="D35" s="9"/>
      <c r="E35" s="436"/>
      <c r="F35" s="445"/>
      <c r="G35" s="445"/>
      <c r="H35" s="435"/>
      <c r="I35" s="53" t="s">
        <v>530</v>
      </c>
      <c r="J35" s="9"/>
      <c r="K35" s="286"/>
      <c r="L35" s="217"/>
      <c r="M35" s="217"/>
      <c r="N35" s="334" t="s">
        <v>590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591</v>
      </c>
      <c r="O36" s="224"/>
    </row>
    <row r="37" spans="1:15" ht="13.5" thickBot="1">
      <c r="A37" s="5">
        <v>32</v>
      </c>
      <c r="B37" s="437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38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28" t="s">
        <v>285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30"/>
    </row>
    <row r="47" spans="1:15" ht="15">
      <c r="A47" s="431" t="s">
        <v>286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3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47"/>
      <c r="G50" s="447"/>
      <c r="H50" s="447"/>
      <c r="I50" s="447"/>
      <c r="J50" s="449" t="s">
        <v>589</v>
      </c>
      <c r="K50" s="450"/>
      <c r="L50" s="450"/>
      <c r="M50" s="450"/>
      <c r="N50" s="450"/>
      <c r="O50" s="451"/>
    </row>
    <row r="51" spans="1:15" ht="12.75">
      <c r="A51" s="153">
        <v>2</v>
      </c>
      <c r="B51" s="30" t="s">
        <v>291</v>
      </c>
      <c r="C51" s="30"/>
      <c r="D51" s="30"/>
      <c r="E51" s="53"/>
      <c r="F51" s="448"/>
      <c r="G51" s="448"/>
      <c r="H51" s="448"/>
      <c r="I51" s="448"/>
      <c r="J51" s="436"/>
      <c r="K51" s="445"/>
      <c r="L51" s="445"/>
      <c r="M51" s="445"/>
      <c r="N51" s="445"/>
      <c r="O51" s="435"/>
    </row>
    <row r="52" spans="1:15" ht="12.75">
      <c r="A52" s="153">
        <v>3</v>
      </c>
      <c r="B52" s="30" t="s">
        <v>292</v>
      </c>
      <c r="C52" s="30"/>
      <c r="D52" s="30"/>
      <c r="E52" s="53"/>
      <c r="F52" s="448"/>
      <c r="G52" s="448"/>
      <c r="H52" s="448"/>
      <c r="I52" s="448"/>
      <c r="J52" s="453"/>
      <c r="K52" s="453"/>
      <c r="L52" s="453"/>
      <c r="M52" s="453"/>
      <c r="N52" s="453"/>
      <c r="O52" s="453"/>
    </row>
    <row r="53" spans="1:15" ht="12.75">
      <c r="A53" s="153">
        <v>4</v>
      </c>
      <c r="B53" s="30" t="s">
        <v>293</v>
      </c>
      <c r="C53" s="30"/>
      <c r="D53" s="30"/>
      <c r="E53" s="53"/>
      <c r="F53" s="448"/>
      <c r="G53" s="448"/>
      <c r="H53" s="448"/>
      <c r="I53" s="448"/>
      <c r="J53" s="453"/>
      <c r="K53" s="453"/>
      <c r="L53" s="453"/>
      <c r="M53" s="453"/>
      <c r="N53" s="453"/>
      <c r="O53" s="453"/>
    </row>
    <row r="54" spans="1:15" ht="12.75">
      <c r="A54" s="153">
        <v>5</v>
      </c>
      <c r="B54" s="30" t="s">
        <v>294</v>
      </c>
      <c r="C54" s="30"/>
      <c r="D54" s="30"/>
      <c r="E54" s="53"/>
      <c r="F54" s="448"/>
      <c r="G54" s="448"/>
      <c r="H54" s="448"/>
      <c r="I54" s="448"/>
      <c r="J54" s="453"/>
      <c r="K54" s="453"/>
      <c r="L54" s="453"/>
      <c r="M54" s="453"/>
      <c r="N54" s="453"/>
      <c r="O54" s="453"/>
    </row>
    <row r="55" spans="1:15" ht="12.75">
      <c r="A55" s="153">
        <v>6</v>
      </c>
      <c r="B55" s="30" t="s">
        <v>291</v>
      </c>
      <c r="C55" s="30"/>
      <c r="D55" s="30"/>
      <c r="E55" s="53"/>
      <c r="F55" s="448"/>
      <c r="G55" s="448"/>
      <c r="H55" s="448"/>
      <c r="I55" s="448"/>
      <c r="J55" s="453"/>
      <c r="K55" s="453"/>
      <c r="L55" s="453"/>
      <c r="M55" s="453"/>
      <c r="N55" s="453"/>
      <c r="O55" s="453"/>
    </row>
    <row r="56" spans="1:15" ht="12.75">
      <c r="A56" s="153">
        <v>7</v>
      </c>
      <c r="B56" s="30" t="s">
        <v>292</v>
      </c>
      <c r="C56" s="30"/>
      <c r="D56" s="30"/>
      <c r="E56" s="53"/>
      <c r="F56" s="448"/>
      <c r="G56" s="448"/>
      <c r="H56" s="448"/>
      <c r="I56" s="448"/>
      <c r="J56" s="453"/>
      <c r="K56" s="453"/>
      <c r="L56" s="453"/>
      <c r="M56" s="453"/>
      <c r="N56" s="453"/>
      <c r="O56" s="453"/>
    </row>
    <row r="57" spans="1:15" ht="12.75">
      <c r="A57" s="153">
        <v>8</v>
      </c>
      <c r="B57" s="30" t="s">
        <v>293</v>
      </c>
      <c r="C57" s="30"/>
      <c r="D57" s="30"/>
      <c r="E57" s="53"/>
      <c r="F57" s="448"/>
      <c r="G57" s="448"/>
      <c r="H57" s="448"/>
      <c r="I57" s="448"/>
      <c r="J57" s="453"/>
      <c r="K57" s="453"/>
      <c r="L57" s="453"/>
      <c r="M57" s="453"/>
      <c r="N57" s="453"/>
      <c r="O57" s="453"/>
    </row>
    <row r="58" spans="1:15" ht="12.75">
      <c r="A58" s="153">
        <v>9</v>
      </c>
      <c r="B58" s="30" t="s">
        <v>295</v>
      </c>
      <c r="C58" s="30"/>
      <c r="D58" s="30"/>
      <c r="E58" s="53"/>
      <c r="F58" s="448"/>
      <c r="G58" s="448"/>
      <c r="H58" s="448"/>
      <c r="I58" s="448"/>
      <c r="J58" s="453"/>
      <c r="K58" s="453"/>
      <c r="L58" s="453"/>
      <c r="M58" s="453"/>
      <c r="N58" s="453"/>
      <c r="O58" s="453"/>
    </row>
    <row r="59" spans="1:15" ht="12.75">
      <c r="A59" s="153">
        <v>10</v>
      </c>
      <c r="B59" s="30" t="s">
        <v>291</v>
      </c>
      <c r="C59" s="30"/>
      <c r="D59" s="30"/>
      <c r="E59" s="53"/>
      <c r="F59" s="448"/>
      <c r="G59" s="448"/>
      <c r="H59" s="448"/>
      <c r="I59" s="448"/>
      <c r="J59" s="453"/>
      <c r="K59" s="453"/>
      <c r="L59" s="453"/>
      <c r="M59" s="453"/>
      <c r="N59" s="453"/>
      <c r="O59" s="453"/>
    </row>
    <row r="60" spans="1:15" ht="12.75">
      <c r="A60" s="153">
        <v>11</v>
      </c>
      <c r="B60" s="30" t="s">
        <v>292</v>
      </c>
      <c r="C60" s="30"/>
      <c r="D60" s="30"/>
      <c r="E60" s="53"/>
      <c r="F60" s="448"/>
      <c r="G60" s="448"/>
      <c r="H60" s="448"/>
      <c r="I60" s="448"/>
      <c r="J60" s="453"/>
      <c r="K60" s="453"/>
      <c r="L60" s="453"/>
      <c r="M60" s="453"/>
      <c r="N60" s="453"/>
      <c r="O60" s="453"/>
    </row>
    <row r="61" spans="1:15" ht="12.75">
      <c r="A61" s="153">
        <v>12</v>
      </c>
      <c r="B61" s="30" t="s">
        <v>293</v>
      </c>
      <c r="C61" s="30"/>
      <c r="D61" s="30"/>
      <c r="E61" s="53"/>
      <c r="F61" s="448"/>
      <c r="G61" s="448"/>
      <c r="H61" s="448"/>
      <c r="I61" s="448"/>
      <c r="J61" s="453"/>
      <c r="K61" s="453"/>
      <c r="L61" s="453"/>
      <c r="M61" s="453"/>
      <c r="N61" s="453"/>
      <c r="O61" s="453"/>
    </row>
    <row r="62" spans="1:15" ht="12.75">
      <c r="A62" s="153">
        <v>13</v>
      </c>
      <c r="B62" s="9" t="s">
        <v>296</v>
      </c>
      <c r="C62" s="9"/>
      <c r="D62" s="9"/>
      <c r="E62" s="54"/>
      <c r="F62" s="448"/>
      <c r="G62" s="448"/>
      <c r="H62" s="448"/>
      <c r="I62" s="448"/>
      <c r="J62" s="453"/>
      <c r="K62" s="453"/>
      <c r="L62" s="453"/>
      <c r="M62" s="453"/>
      <c r="N62" s="453"/>
      <c r="O62" s="453"/>
    </row>
    <row r="63" spans="1:15" ht="13.5" thickBot="1">
      <c r="A63" s="84"/>
      <c r="B63" s="53"/>
      <c r="C63" s="30"/>
      <c r="D63" s="164" t="s">
        <v>297</v>
      </c>
      <c r="E63" s="119"/>
      <c r="F63" s="452"/>
      <c r="G63" s="452"/>
      <c r="H63" s="452"/>
      <c r="I63" s="452"/>
      <c r="J63" s="453"/>
      <c r="K63" s="453"/>
      <c r="L63" s="453"/>
      <c r="M63" s="453"/>
      <c r="N63" s="453"/>
      <c r="O63" s="453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70" zoomScaleNormal="70" zoomScalePageLayoutView="0" workbookViewId="0" topLeftCell="A1">
      <selection activeCell="P35" sqref="P35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401" t="s">
        <v>298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7.25">
      <c r="A2" s="404" t="s">
        <v>299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31" t="s">
        <v>300</v>
      </c>
      <c r="B4" s="432"/>
      <c r="C4" s="432"/>
      <c r="D4" s="432"/>
      <c r="E4" s="432"/>
      <c r="F4" s="432"/>
      <c r="G4" s="432"/>
      <c r="H4" s="432"/>
      <c r="I4" s="432"/>
      <c r="J4" s="432"/>
      <c r="K4" s="433"/>
    </row>
    <row r="5" spans="1:11" ht="13.5" thickBot="1">
      <c r="A5" s="457" t="s">
        <v>301</v>
      </c>
      <c r="B5" s="458"/>
      <c r="C5" s="458"/>
      <c r="D5" s="458"/>
      <c r="E5" s="458"/>
      <c r="F5" s="458"/>
      <c r="G5" s="458"/>
      <c r="H5" s="458"/>
      <c r="I5" s="458"/>
      <c r="J5" s="458"/>
      <c r="K5" s="459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28" t="s">
        <v>524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30"/>
    </row>
    <row r="15" spans="1:11" ht="13.5" thickBot="1">
      <c r="A15" s="457" t="s">
        <v>301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9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54" t="s">
        <v>315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6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40" t="s">
        <v>589</v>
      </c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40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5.75" thickBot="1">
      <c r="A40" s="454" t="s">
        <v>565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6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40" t="s">
        <v>589</v>
      </c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="70" zoomScaleNormal="70" zoomScalePageLayoutView="0" workbookViewId="0" topLeftCell="A1">
      <selection activeCell="V45" sqref="V45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401" t="s">
        <v>330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264"/>
      <c r="M1" s="264"/>
    </row>
    <row r="2" spans="1:13" ht="17.25">
      <c r="A2" s="460" t="s">
        <v>331</v>
      </c>
      <c r="B2" s="461"/>
      <c r="C2" s="461"/>
      <c r="D2" s="461"/>
      <c r="E2" s="461"/>
      <c r="F2" s="461"/>
      <c r="G2" s="461"/>
      <c r="H2" s="461"/>
      <c r="I2" s="461"/>
      <c r="J2" s="461"/>
      <c r="K2" s="462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1"/>
      <c r="F6" s="380">
        <v>1034</v>
      </c>
      <c r="G6" s="381"/>
      <c r="H6" s="382"/>
      <c r="I6" s="380">
        <v>1035</v>
      </c>
      <c r="J6" s="383">
        <v>0</v>
      </c>
      <c r="K6" s="383">
        <v>0</v>
      </c>
    </row>
    <row r="7" spans="1:11" ht="12.75">
      <c r="A7" s="53" t="s">
        <v>338</v>
      </c>
      <c r="B7" s="30"/>
      <c r="C7" s="30"/>
      <c r="D7" s="30"/>
      <c r="E7" s="286"/>
      <c r="F7" s="344">
        <v>93</v>
      </c>
      <c r="G7" s="345"/>
      <c r="H7" s="346"/>
      <c r="I7" s="344">
        <v>87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4">
        <v>5</v>
      </c>
      <c r="G8" s="345"/>
      <c r="H8" s="346"/>
      <c r="I8" s="344">
        <v>4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4">
        <v>18</v>
      </c>
      <c r="G9" s="345"/>
      <c r="H9" s="346"/>
      <c r="I9" s="344">
        <v>18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4">
        <v>1</v>
      </c>
      <c r="G10" s="345"/>
      <c r="H10" s="346"/>
      <c r="I10" s="344">
        <v>1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4">
        <v>0</v>
      </c>
      <c r="G11" s="345"/>
      <c r="H11" s="346"/>
      <c r="I11" s="344">
        <v>0</v>
      </c>
      <c r="J11" s="297">
        <v>0</v>
      </c>
      <c r="K11" s="297">
        <v>0</v>
      </c>
    </row>
    <row r="12" spans="1:11" ht="12.75">
      <c r="A12" s="386" t="s">
        <v>593</v>
      </c>
      <c r="B12" s="40"/>
      <c r="C12" s="30"/>
      <c r="D12" s="30"/>
      <c r="E12" s="286"/>
      <c r="F12" s="344">
        <v>1</v>
      </c>
      <c r="G12" s="345"/>
      <c r="H12" s="346"/>
      <c r="I12" s="344">
        <v>2</v>
      </c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68">
        <f aca="true" t="shared" si="0" ref="F13:K13">SUM(F6:F12)</f>
        <v>1152</v>
      </c>
      <c r="G13" s="369"/>
      <c r="H13" s="370">
        <f t="shared" si="0"/>
        <v>0</v>
      </c>
      <c r="I13" s="368">
        <f t="shared" si="0"/>
        <v>1147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4">
        <v>0</v>
      </c>
      <c r="G14" s="345"/>
      <c r="H14" s="346"/>
      <c r="I14" s="344">
        <v>0</v>
      </c>
      <c r="J14" s="297">
        <v>6</v>
      </c>
      <c r="K14" s="297">
        <v>7</v>
      </c>
    </row>
    <row r="15" spans="1:11" ht="12.75">
      <c r="A15" s="53" t="s">
        <v>345</v>
      </c>
      <c r="B15" s="30"/>
      <c r="C15" s="30"/>
      <c r="D15" s="30"/>
      <c r="E15" s="286"/>
      <c r="F15" s="344">
        <v>0</v>
      </c>
      <c r="G15" s="345"/>
      <c r="H15" s="346"/>
      <c r="I15" s="344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2"/>
      <c r="F16" s="371">
        <f>SUM(F13:F15)</f>
        <v>1152</v>
      </c>
      <c r="G16" s="372"/>
      <c r="H16" s="373">
        <f>SUM(H6:H15)</f>
        <v>0</v>
      </c>
      <c r="I16" s="371">
        <f>SUM(I13:I15)</f>
        <v>1147</v>
      </c>
      <c r="J16" s="298">
        <f>SUM(J13:J15)</f>
        <v>6</v>
      </c>
      <c r="K16" s="298">
        <f>SUM(K13:K15)</f>
        <v>7</v>
      </c>
    </row>
    <row r="17" ht="13.5" thickTop="1"/>
    <row r="19" spans="3:10" ht="17.25">
      <c r="C19" s="401" t="s">
        <v>347</v>
      </c>
      <c r="D19" s="402"/>
      <c r="E19" s="402"/>
      <c r="F19" s="402"/>
      <c r="G19" s="402"/>
      <c r="H19" s="402"/>
      <c r="I19" s="402"/>
      <c r="J19" s="403"/>
    </row>
    <row r="20" spans="3:10" ht="17.25">
      <c r="C20" s="404" t="s">
        <v>348</v>
      </c>
      <c r="D20" s="405"/>
      <c r="E20" s="405"/>
      <c r="F20" s="405"/>
      <c r="G20" s="405"/>
      <c r="H20" s="405"/>
      <c r="I20" s="405"/>
      <c r="J20" s="406"/>
    </row>
    <row r="21" spans="3:10" ht="15.75" customHeight="1">
      <c r="C21" s="460" t="s">
        <v>349</v>
      </c>
      <c r="D21" s="461"/>
      <c r="E21" s="461"/>
      <c r="F21" s="461"/>
      <c r="G21" s="461"/>
      <c r="H21" s="461"/>
      <c r="I21" s="461"/>
      <c r="J21" s="462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4"/>
      <c r="D24" s="375" t="s">
        <v>402</v>
      </c>
      <c r="E24" s="343"/>
      <c r="F24" s="347">
        <v>1283</v>
      </c>
      <c r="G24" s="348"/>
      <c r="H24" s="349"/>
      <c r="I24" s="350"/>
      <c r="J24" s="351"/>
    </row>
    <row r="25" spans="3:10" ht="12.75">
      <c r="C25" s="374"/>
      <c r="D25" s="375" t="s">
        <v>351</v>
      </c>
      <c r="E25" s="286"/>
      <c r="F25" s="346">
        <v>0</v>
      </c>
      <c r="G25" s="344"/>
      <c r="H25" s="345"/>
      <c r="I25" s="346"/>
      <c r="J25" s="344">
        <v>771</v>
      </c>
    </row>
    <row r="26" spans="3:10" ht="12.75">
      <c r="C26" s="374"/>
      <c r="D26" s="375" t="s">
        <v>352</v>
      </c>
      <c r="E26" s="286"/>
      <c r="F26" s="346">
        <v>40</v>
      </c>
      <c r="G26" s="344"/>
      <c r="H26" s="345"/>
      <c r="I26" s="346"/>
      <c r="J26" s="344">
        <v>339</v>
      </c>
    </row>
    <row r="27" spans="3:10" ht="12.75">
      <c r="C27" s="374"/>
      <c r="D27" s="375" t="s">
        <v>599</v>
      </c>
      <c r="E27" s="286"/>
      <c r="F27" s="346">
        <v>6</v>
      </c>
      <c r="G27" s="344"/>
      <c r="H27" s="345"/>
      <c r="I27" s="346"/>
      <c r="J27" s="344">
        <v>4</v>
      </c>
    </row>
    <row r="28" spans="3:10" ht="12.75">
      <c r="C28" s="374"/>
      <c r="D28" s="375" t="s">
        <v>600</v>
      </c>
      <c r="E28" s="286"/>
      <c r="F28" s="346">
        <v>45</v>
      </c>
      <c r="G28" s="344"/>
      <c r="H28" s="345"/>
      <c r="I28" s="346"/>
      <c r="J28" s="344">
        <v>27</v>
      </c>
    </row>
    <row r="29" spans="3:10" ht="12.75">
      <c r="C29" s="374"/>
      <c r="D29" s="375" t="s">
        <v>601</v>
      </c>
      <c r="E29" s="286"/>
      <c r="F29" s="346">
        <v>6</v>
      </c>
      <c r="G29" s="344"/>
      <c r="H29" s="345"/>
      <c r="I29" s="346"/>
      <c r="J29" s="344">
        <v>0</v>
      </c>
    </row>
    <row r="30" spans="3:10" ht="12.75">
      <c r="C30" s="374"/>
      <c r="D30" s="375" t="s">
        <v>602</v>
      </c>
      <c r="E30" s="286"/>
      <c r="F30" s="346">
        <v>2</v>
      </c>
      <c r="G30" s="344"/>
      <c r="H30" s="345"/>
      <c r="I30" s="346"/>
      <c r="J30" s="344">
        <v>4</v>
      </c>
    </row>
    <row r="31" spans="3:10" ht="12.75">
      <c r="C31" s="374"/>
      <c r="D31" s="375" t="s">
        <v>603</v>
      </c>
      <c r="E31" s="286"/>
      <c r="F31" s="346">
        <v>3</v>
      </c>
      <c r="G31" s="344"/>
      <c r="H31" s="345"/>
      <c r="I31" s="346"/>
      <c r="J31" s="344">
        <v>5</v>
      </c>
    </row>
    <row r="32" spans="3:10" ht="12.75">
      <c r="C32" s="374"/>
      <c r="D32" s="375" t="s">
        <v>604</v>
      </c>
      <c r="E32" s="286"/>
      <c r="F32" s="346">
        <v>1</v>
      </c>
      <c r="G32" s="344"/>
      <c r="H32" s="345"/>
      <c r="I32" s="346"/>
      <c r="J32" s="344">
        <v>1</v>
      </c>
    </row>
    <row r="33" spans="3:10" ht="12.75">
      <c r="C33" s="374"/>
      <c r="D33" s="375" t="s">
        <v>84</v>
      </c>
      <c r="E33" s="286"/>
      <c r="F33" s="346">
        <v>0</v>
      </c>
      <c r="G33" s="344"/>
      <c r="H33" s="345"/>
      <c r="I33" s="346"/>
      <c r="J33" s="344">
        <v>3</v>
      </c>
    </row>
    <row r="34" spans="3:10" ht="13.5" thickBot="1">
      <c r="C34" s="376"/>
      <c r="D34" s="377" t="s">
        <v>297</v>
      </c>
      <c r="E34" s="342"/>
      <c r="F34" s="373">
        <f>SUM(F24:F33)</f>
        <v>1386</v>
      </c>
      <c r="G34" s="371"/>
      <c r="H34" s="372"/>
      <c r="I34" s="373"/>
      <c r="J34" s="371">
        <f>SUM(J24:J33)</f>
        <v>1154</v>
      </c>
    </row>
    <row r="35" ht="13.5" thickTop="1"/>
    <row r="37" spans="1:11" ht="17.25">
      <c r="A37" s="401" t="s">
        <v>353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3"/>
    </row>
    <row r="38" spans="1:11" ht="18" thickBot="1">
      <c r="A38" s="425" t="s">
        <v>354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7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8"/>
      <c r="J42" s="388">
        <v>0</v>
      </c>
      <c r="K42" s="389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6"/>
      <c r="J43" s="388">
        <v>0</v>
      </c>
      <c r="K43" s="344"/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6"/>
      <c r="J44" s="388">
        <v>0</v>
      </c>
      <c r="K44" s="344"/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6"/>
      <c r="J45" s="388">
        <v>0</v>
      </c>
      <c r="K45" s="344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2"/>
      <c r="J46" s="352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2"/>
      <c r="J47" s="352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8"/>
      <c r="J48" s="388">
        <v>1136</v>
      </c>
      <c r="K48" s="389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6"/>
      <c r="J49" s="388">
        <v>148</v>
      </c>
      <c r="K49" s="344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6"/>
      <c r="J50" s="388">
        <v>73</v>
      </c>
      <c r="K50" s="344"/>
    </row>
    <row r="51" spans="1:11" ht="12.75">
      <c r="A51" s="54"/>
      <c r="B51" s="9"/>
      <c r="C51" s="9"/>
      <c r="D51" s="9"/>
      <c r="E51" s="9"/>
      <c r="F51" s="9"/>
      <c r="G51" s="9"/>
      <c r="H51" s="9"/>
      <c r="I51" s="353"/>
      <c r="J51" s="353"/>
      <c r="K51" s="309"/>
    </row>
  </sheetData>
  <sheetProtection/>
  <mergeCells count="7"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401" t="s">
        <v>360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3" ht="18">
      <c r="A2" s="431" t="s">
        <v>594</v>
      </c>
      <c r="B2" s="432"/>
      <c r="C2" s="432"/>
      <c r="D2" s="432"/>
      <c r="E2" s="432"/>
      <c r="F2" s="432"/>
      <c r="G2" s="432"/>
      <c r="H2" s="432"/>
      <c r="I2" s="432"/>
      <c r="J2" s="432"/>
      <c r="K2" s="433"/>
      <c r="M2" s="308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69" t="s">
        <v>336</v>
      </c>
      <c r="B4" s="470"/>
      <c r="C4" s="471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66" t="s">
        <v>501</v>
      </c>
      <c r="B5" s="467"/>
      <c r="C5" s="468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9">
        <v>18896</v>
      </c>
      <c r="E6" s="300">
        <v>16401</v>
      </c>
      <c r="F6" s="353">
        <v>18096</v>
      </c>
      <c r="G6" s="300">
        <v>21933</v>
      </c>
      <c r="H6" s="300">
        <v>26925</v>
      </c>
      <c r="I6" s="300">
        <v>29512</v>
      </c>
      <c r="J6" s="300">
        <v>27898</v>
      </c>
      <c r="K6" s="367">
        <f aca="true" t="shared" si="0" ref="K6:K11">SUM(D6:J6)</f>
        <v>159661</v>
      </c>
      <c r="M6"/>
    </row>
    <row r="7" spans="1:13" ht="12.75">
      <c r="A7" s="53" t="s">
        <v>339</v>
      </c>
      <c r="B7" s="30"/>
      <c r="C7" s="86"/>
      <c r="D7" s="311">
        <v>1386</v>
      </c>
      <c r="E7" s="297">
        <v>960</v>
      </c>
      <c r="F7" s="356">
        <v>1012</v>
      </c>
      <c r="G7" s="297">
        <v>1145</v>
      </c>
      <c r="H7" s="297">
        <v>1344</v>
      </c>
      <c r="I7" s="297">
        <v>1357</v>
      </c>
      <c r="J7" s="297">
        <v>967</v>
      </c>
      <c r="K7" s="312">
        <f t="shared" si="0"/>
        <v>8171</v>
      </c>
      <c r="M7"/>
    </row>
    <row r="8" spans="1:13" ht="12.75">
      <c r="A8" s="53" t="s">
        <v>340</v>
      </c>
      <c r="B8" s="30"/>
      <c r="C8" s="86"/>
      <c r="D8" s="311">
        <v>1252</v>
      </c>
      <c r="E8" s="297">
        <v>1353</v>
      </c>
      <c r="F8" s="356">
        <v>1959</v>
      </c>
      <c r="G8" s="297">
        <v>2374</v>
      </c>
      <c r="H8" s="297">
        <v>3266</v>
      </c>
      <c r="I8" s="297">
        <v>3528</v>
      </c>
      <c r="J8" s="297">
        <v>3784</v>
      </c>
      <c r="K8" s="312">
        <f t="shared" si="0"/>
        <v>17516</v>
      </c>
      <c r="M8"/>
    </row>
    <row r="9" spans="1:13" ht="12.75">
      <c r="A9" s="53" t="s">
        <v>341</v>
      </c>
      <c r="B9" s="30"/>
      <c r="C9" s="86"/>
      <c r="D9" s="311">
        <v>15</v>
      </c>
      <c r="E9" s="297">
        <v>26</v>
      </c>
      <c r="F9" s="356">
        <v>55</v>
      </c>
      <c r="G9" s="297">
        <v>55</v>
      </c>
      <c r="H9" s="297">
        <v>106</v>
      </c>
      <c r="I9" s="297">
        <v>76</v>
      </c>
      <c r="J9" s="297">
        <v>140</v>
      </c>
      <c r="K9" s="312">
        <f t="shared" si="0"/>
        <v>473</v>
      </c>
      <c r="M9"/>
    </row>
    <row r="10" spans="1:13" ht="12.75">
      <c r="A10" s="53" t="s">
        <v>342</v>
      </c>
      <c r="B10" s="30"/>
      <c r="C10" s="86"/>
      <c r="D10" s="311">
        <v>0</v>
      </c>
      <c r="E10" s="297">
        <v>0</v>
      </c>
      <c r="F10" s="356">
        <v>0</v>
      </c>
      <c r="G10" s="297">
        <v>0</v>
      </c>
      <c r="H10" s="297">
        <v>0</v>
      </c>
      <c r="I10" s="297">
        <v>0</v>
      </c>
      <c r="J10" s="297">
        <v>0</v>
      </c>
      <c r="K10" s="312">
        <f t="shared" si="0"/>
        <v>0</v>
      </c>
      <c r="M10" s="354"/>
    </row>
    <row r="11" spans="1:13" ht="12.75">
      <c r="A11" s="355" t="s">
        <v>593</v>
      </c>
      <c r="B11" s="30"/>
      <c r="C11" s="86"/>
      <c r="D11" s="311">
        <v>26912</v>
      </c>
      <c r="E11" s="297">
        <v>21239</v>
      </c>
      <c r="F11" s="356">
        <v>22212</v>
      </c>
      <c r="G11" s="297">
        <v>25743</v>
      </c>
      <c r="H11" s="297">
        <v>405</v>
      </c>
      <c r="I11" s="297">
        <v>62222</v>
      </c>
      <c r="J11" s="297">
        <v>34019</v>
      </c>
      <c r="K11" s="312">
        <f t="shared" si="0"/>
        <v>192752</v>
      </c>
      <c r="M11" s="337"/>
    </row>
    <row r="12" spans="1:13" ht="13.5" thickBot="1">
      <c r="A12" s="53"/>
      <c r="B12" s="30"/>
      <c r="C12" s="242" t="s">
        <v>297</v>
      </c>
      <c r="D12" s="298">
        <f aca="true" t="shared" si="1" ref="D12:J12">SUM(D6:D11)</f>
        <v>48461</v>
      </c>
      <c r="E12" s="298">
        <f t="shared" si="1"/>
        <v>39979</v>
      </c>
      <c r="F12" s="384">
        <f t="shared" si="1"/>
        <v>43334</v>
      </c>
      <c r="G12" s="298">
        <f t="shared" si="1"/>
        <v>51250</v>
      </c>
      <c r="H12" s="298">
        <f t="shared" si="1"/>
        <v>32046</v>
      </c>
      <c r="I12" s="298">
        <f t="shared" si="1"/>
        <v>96695</v>
      </c>
      <c r="J12" s="298">
        <f t="shared" si="1"/>
        <v>66808</v>
      </c>
      <c r="K12" s="328">
        <f>SUM(K6:K11)</f>
        <v>378573</v>
      </c>
      <c r="M12" s="354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4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4"/>
    </row>
    <row r="15" spans="1:13" ht="12.75">
      <c r="A15" s="463" t="s">
        <v>336</v>
      </c>
      <c r="B15" s="464"/>
      <c r="C15" s="465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4"/>
    </row>
    <row r="16" spans="1:13" ht="13.5" thickBot="1">
      <c r="A16" s="466" t="s">
        <v>501</v>
      </c>
      <c r="B16" s="467"/>
      <c r="C16" s="468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4"/>
    </row>
    <row r="17" spans="1:13" ht="12.75">
      <c r="A17" s="281" t="s">
        <v>502</v>
      </c>
      <c r="B17" s="282"/>
      <c r="C17" s="241"/>
      <c r="D17" s="300">
        <v>23748</v>
      </c>
      <c r="E17" s="300">
        <v>29646</v>
      </c>
      <c r="F17" s="357">
        <v>20300</v>
      </c>
      <c r="G17" s="300">
        <v>22566</v>
      </c>
      <c r="H17" s="300">
        <v>17221</v>
      </c>
      <c r="I17" s="366">
        <f aca="true" t="shared" si="2" ref="I17:I22">SUM(D17:H17)</f>
        <v>113481</v>
      </c>
      <c r="J17" s="366">
        <f aca="true" t="shared" si="3" ref="J17:J22">+I17+K6</f>
        <v>273142</v>
      </c>
      <c r="K17" s="300">
        <v>292574</v>
      </c>
      <c r="M17" s="354"/>
    </row>
    <row r="18" spans="1:13" ht="12.75">
      <c r="A18" s="53" t="s">
        <v>339</v>
      </c>
      <c r="B18" s="30"/>
      <c r="C18" s="86"/>
      <c r="D18" s="297">
        <v>1068</v>
      </c>
      <c r="E18" s="297">
        <v>1427</v>
      </c>
      <c r="F18" s="358">
        <v>852</v>
      </c>
      <c r="G18" s="297">
        <v>1078</v>
      </c>
      <c r="H18" s="297">
        <v>1052</v>
      </c>
      <c r="I18" s="329">
        <f t="shared" si="2"/>
        <v>5477</v>
      </c>
      <c r="J18" s="329">
        <f t="shared" si="3"/>
        <v>13648</v>
      </c>
      <c r="K18" s="297">
        <v>13508</v>
      </c>
      <c r="M18" s="354"/>
    </row>
    <row r="19" spans="1:13" ht="12.75">
      <c r="A19" s="53" t="s">
        <v>340</v>
      </c>
      <c r="B19" s="30"/>
      <c r="C19" s="86"/>
      <c r="D19" s="297">
        <v>2966</v>
      </c>
      <c r="E19" s="297">
        <v>3198</v>
      </c>
      <c r="F19" s="358">
        <v>2327</v>
      </c>
      <c r="G19" s="297">
        <v>1865</v>
      </c>
      <c r="H19" s="297">
        <v>1487</v>
      </c>
      <c r="I19" s="329">
        <f t="shared" si="2"/>
        <v>11843</v>
      </c>
      <c r="J19" s="329">
        <f t="shared" si="3"/>
        <v>29359</v>
      </c>
      <c r="K19" s="297">
        <v>32596</v>
      </c>
      <c r="M19" s="354"/>
    </row>
    <row r="20" spans="1:13" ht="12.75">
      <c r="A20" s="53" t="s">
        <v>341</v>
      </c>
      <c r="B20" s="30"/>
      <c r="C20" s="86"/>
      <c r="D20" s="297">
        <v>78</v>
      </c>
      <c r="E20" s="297">
        <v>121</v>
      </c>
      <c r="F20" s="358">
        <v>51</v>
      </c>
      <c r="G20" s="297">
        <v>154</v>
      </c>
      <c r="H20" s="297">
        <v>4</v>
      </c>
      <c r="I20" s="329">
        <f t="shared" si="2"/>
        <v>408</v>
      </c>
      <c r="J20" s="329">
        <f t="shared" si="3"/>
        <v>881</v>
      </c>
      <c r="K20" s="297">
        <v>1077</v>
      </c>
      <c r="M20" s="354"/>
    </row>
    <row r="21" spans="1:13" ht="12.75">
      <c r="A21" s="53" t="s">
        <v>342</v>
      </c>
      <c r="B21" s="30"/>
      <c r="C21" s="86"/>
      <c r="D21" s="297">
        <v>0</v>
      </c>
      <c r="E21" s="297">
        <v>0</v>
      </c>
      <c r="F21" s="358">
        <v>0</v>
      </c>
      <c r="G21" s="297">
        <v>0</v>
      </c>
      <c r="H21" s="297">
        <v>0</v>
      </c>
      <c r="I21" s="329">
        <f t="shared" si="2"/>
        <v>0</v>
      </c>
      <c r="J21" s="329">
        <f t="shared" si="3"/>
        <v>0</v>
      </c>
      <c r="K21" s="297">
        <v>134</v>
      </c>
      <c r="M21" s="354"/>
    </row>
    <row r="22" spans="1:13" ht="12.75">
      <c r="A22" s="355" t="s">
        <v>593</v>
      </c>
      <c r="B22" s="30"/>
      <c r="C22" s="86"/>
      <c r="D22" s="297">
        <v>29327</v>
      </c>
      <c r="E22" s="297">
        <v>35878</v>
      </c>
      <c r="F22" s="358">
        <v>22642</v>
      </c>
      <c r="G22" s="297">
        <v>26480</v>
      </c>
      <c r="H22" s="297">
        <v>21618</v>
      </c>
      <c r="I22" s="329">
        <f t="shared" si="2"/>
        <v>135945</v>
      </c>
      <c r="J22" s="329">
        <f t="shared" si="3"/>
        <v>328697</v>
      </c>
      <c r="K22" s="297">
        <v>329915</v>
      </c>
      <c r="M22" s="337"/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57187</v>
      </c>
      <c r="E23" s="298">
        <f t="shared" si="4"/>
        <v>70270</v>
      </c>
      <c r="F23" s="385">
        <f t="shared" si="4"/>
        <v>46172</v>
      </c>
      <c r="G23" s="298">
        <f t="shared" si="4"/>
        <v>52143</v>
      </c>
      <c r="H23" s="298">
        <f t="shared" si="4"/>
        <v>41382</v>
      </c>
      <c r="I23" s="298">
        <f t="shared" si="4"/>
        <v>267154</v>
      </c>
      <c r="J23" s="298">
        <f t="shared" si="4"/>
        <v>645727</v>
      </c>
      <c r="K23" s="298">
        <f t="shared" si="4"/>
        <v>669804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90" t="s">
        <v>608</v>
      </c>
      <c r="H27" s="40"/>
      <c r="I27" s="378">
        <f>('D4-6'!K16+'D4-6'!I16)*4.1333</f>
        <v>4769.8282</v>
      </c>
      <c r="J27" s="390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390"/>
      <c r="J28" s="390"/>
      <c r="K28" s="46"/>
    </row>
    <row r="29" spans="1:11" ht="12.75">
      <c r="A29" s="54"/>
      <c r="B29" s="9"/>
      <c r="C29" s="334" t="s">
        <v>607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400" t="s">
        <v>377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59"/>
      <c r="I7" s="359"/>
      <c r="J7" s="359"/>
      <c r="K7" s="360">
        <f>+'A-1d'!H33</f>
        <v>47862.85</v>
      </c>
    </row>
    <row r="8" spans="1:11" ht="13.5" thickTop="1">
      <c r="A8" s="285"/>
      <c r="H8" s="40"/>
      <c r="I8" s="40"/>
      <c r="J8" s="40"/>
      <c r="K8" s="352"/>
    </row>
    <row r="9" spans="1:11" ht="13.5" thickBot="1">
      <c r="A9" s="285">
        <v>100.3</v>
      </c>
      <c r="B9" s="76" t="s">
        <v>538</v>
      </c>
      <c r="G9" s="76" t="s">
        <v>379</v>
      </c>
      <c r="H9" s="359"/>
      <c r="I9" s="359"/>
      <c r="J9" s="359"/>
      <c r="K9" s="360">
        <f>+'A-1d'!H12</f>
        <v>378548.010000001</v>
      </c>
    </row>
    <row r="10" spans="1:11" ht="13.5" thickTop="1">
      <c r="A10" s="285"/>
      <c r="H10" s="40"/>
      <c r="I10" s="40"/>
      <c r="J10" s="40"/>
      <c r="K10" s="352"/>
    </row>
    <row r="11" spans="1:11" ht="13.5" thickBot="1">
      <c r="A11" s="285">
        <v>241</v>
      </c>
      <c r="B11" s="76" t="s">
        <v>540</v>
      </c>
      <c r="G11" s="76" t="s">
        <v>379</v>
      </c>
      <c r="H11" s="359"/>
      <c r="I11" s="359"/>
      <c r="J11" s="359"/>
      <c r="K11" s="360">
        <f>+'A-1d'!H29</f>
        <v>474051.92</v>
      </c>
    </row>
    <row r="12" spans="1:11" ht="13.5" thickTop="1">
      <c r="A12" s="285"/>
      <c r="H12" s="40"/>
      <c r="I12" s="40"/>
      <c r="J12" s="40"/>
      <c r="K12" s="352"/>
    </row>
    <row r="13" spans="1:11" ht="13.5" thickBot="1">
      <c r="A13" s="285">
        <v>265</v>
      </c>
      <c r="B13" s="76" t="s">
        <v>541</v>
      </c>
      <c r="G13" s="76" t="s">
        <v>379</v>
      </c>
      <c r="H13" s="359"/>
      <c r="I13" s="359"/>
      <c r="J13" s="359"/>
      <c r="K13" s="360">
        <f>+'A-1d'!H28</f>
        <v>1453178.25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82" t="s">
        <v>516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</row>
    <row r="2" spans="1:12" ht="14.25" thickBot="1">
      <c r="A2" s="485" t="s">
        <v>523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7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552</v>
      </c>
      <c r="B5" s="184"/>
      <c r="C5" s="185"/>
      <c r="D5" s="481" t="s">
        <v>595</v>
      </c>
      <c r="E5" s="481"/>
      <c r="F5" s="481"/>
      <c r="G5" s="481"/>
      <c r="H5" s="481"/>
      <c r="I5" s="481"/>
      <c r="J5" s="481"/>
      <c r="K5" s="481"/>
      <c r="L5" s="361"/>
    </row>
    <row r="6" spans="1:12" s="97" customFormat="1" ht="13.5">
      <c r="A6" s="174"/>
      <c r="D6" s="473" t="s">
        <v>563</v>
      </c>
      <c r="E6" s="473"/>
      <c r="F6" s="473"/>
      <c r="G6" s="473"/>
      <c r="H6" s="473"/>
      <c r="I6" s="473"/>
      <c r="J6" s="473"/>
      <c r="K6" s="473"/>
      <c r="L6" s="474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453</v>
      </c>
      <c r="B8" s="479" t="s">
        <v>580</v>
      </c>
      <c r="C8" s="479"/>
      <c r="D8" s="479"/>
      <c r="E8" s="479"/>
      <c r="F8" s="479"/>
      <c r="G8" s="479"/>
      <c r="H8" s="479"/>
      <c r="I8" s="479"/>
      <c r="J8" s="479"/>
      <c r="K8" s="479"/>
      <c r="L8" s="186" t="s">
        <v>559</v>
      </c>
    </row>
    <row r="9" spans="1:12" s="97" customFormat="1" ht="13.5">
      <c r="A9" s="174"/>
      <c r="B9" s="473" t="s">
        <v>558</v>
      </c>
      <c r="C9" s="473"/>
      <c r="D9" s="473"/>
      <c r="E9" s="473"/>
      <c r="F9" s="473"/>
      <c r="G9" s="473"/>
      <c r="H9" s="473"/>
      <c r="I9" s="473"/>
      <c r="J9" s="473"/>
      <c r="K9" s="473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453</v>
      </c>
      <c r="B11" s="479" t="s">
        <v>581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80"/>
    </row>
    <row r="12" spans="1:12" s="97" customFormat="1" ht="13.5">
      <c r="A12" s="174"/>
      <c r="B12" s="473" t="s">
        <v>553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4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560</v>
      </c>
      <c r="B14" s="479" t="s">
        <v>577</v>
      </c>
      <c r="C14" s="479"/>
      <c r="D14" s="479"/>
      <c r="E14" s="479"/>
      <c r="F14" s="479"/>
      <c r="G14" s="479"/>
      <c r="H14" s="479"/>
      <c r="I14" s="479"/>
      <c r="J14" s="479"/>
      <c r="K14" s="479"/>
      <c r="L14" s="480"/>
    </row>
    <row r="15" spans="1:12" s="97" customFormat="1" ht="13.5">
      <c r="A15" s="174"/>
      <c r="B15" s="473" t="s">
        <v>561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4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75" t="s">
        <v>596</v>
      </c>
      <c r="C23" s="475"/>
      <c r="D23" s="475"/>
      <c r="E23" s="475"/>
      <c r="F23" s="475"/>
      <c r="G23" s="184"/>
      <c r="H23" s="476"/>
      <c r="I23" s="476"/>
      <c r="J23" s="476"/>
      <c r="K23" s="476"/>
      <c r="L23" s="186"/>
    </row>
    <row r="24" spans="1:12" s="97" customFormat="1" ht="13.5">
      <c r="A24" s="174"/>
      <c r="B24" s="472" t="s">
        <v>562</v>
      </c>
      <c r="C24" s="472"/>
      <c r="D24" s="472"/>
      <c r="E24" s="472"/>
      <c r="F24" s="472"/>
      <c r="G24" s="184"/>
      <c r="H24" s="472" t="s">
        <v>380</v>
      </c>
      <c r="I24" s="472"/>
      <c r="J24" s="472"/>
      <c r="K24" s="472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77" t="s">
        <v>597</v>
      </c>
      <c r="C27" s="477"/>
      <c r="D27" s="477"/>
      <c r="E27" s="477"/>
      <c r="F27" s="477"/>
      <c r="G27" s="184"/>
      <c r="H27" s="478" t="s">
        <v>606</v>
      </c>
      <c r="I27" s="479"/>
      <c r="J27" s="479"/>
      <c r="K27" s="479"/>
      <c r="L27" s="186"/>
    </row>
    <row r="28" spans="1:12" s="97" customFormat="1" ht="13.5">
      <c r="A28" s="174"/>
      <c r="B28" s="472" t="s">
        <v>557</v>
      </c>
      <c r="C28" s="472"/>
      <c r="D28" s="472"/>
      <c r="E28" s="472"/>
      <c r="F28" s="472"/>
      <c r="G28" s="184"/>
      <c r="H28" s="472" t="s">
        <v>381</v>
      </c>
      <c r="I28" s="472"/>
      <c r="J28" s="472"/>
      <c r="K28" s="472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400" t="s">
        <v>382</v>
      </c>
      <c r="B1" s="400"/>
      <c r="C1" s="400"/>
      <c r="D1" s="400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400" t="s">
        <v>503</v>
      </c>
      <c r="B1" s="400"/>
    </row>
    <row r="3" ht="13.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401" t="s">
        <v>10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11</v>
      </c>
      <c r="B2" s="405"/>
      <c r="C2" s="405"/>
      <c r="D2" s="405"/>
      <c r="E2" s="405"/>
      <c r="F2" s="405"/>
      <c r="G2" s="405"/>
      <c r="H2" s="405"/>
      <c r="I2" s="406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713.62</v>
      </c>
      <c r="F9" s="297">
        <v>0</v>
      </c>
      <c r="G9" s="297">
        <v>0</v>
      </c>
      <c r="H9" s="297">
        <v>0</v>
      </c>
      <c r="I9" s="297">
        <f>SUM(E9:H9)</f>
        <v>713.62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440</v>
      </c>
      <c r="F10" s="297">
        <v>0</v>
      </c>
      <c r="G10" s="297">
        <v>0</v>
      </c>
      <c r="H10" s="297">
        <v>0</v>
      </c>
      <c r="I10" s="297">
        <f>SUM(E10:H10)</f>
        <v>440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363389.57</v>
      </c>
      <c r="F11" s="297">
        <v>26647.3</v>
      </c>
      <c r="G11" s="297">
        <v>0</v>
      </c>
      <c r="H11" s="297">
        <v>0</v>
      </c>
      <c r="I11" s="297">
        <f>SUM(E11:H11)</f>
        <v>390036.87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364543.19</v>
      </c>
      <c r="F12" s="298">
        <f>SUM(F9:F11)</f>
        <v>26647.3</v>
      </c>
      <c r="G12" s="298">
        <f>SUM(G9:G11)</f>
        <v>0</v>
      </c>
      <c r="H12" s="298">
        <f>SUM(H9:H11)</f>
        <v>0</v>
      </c>
      <c r="I12" s="298">
        <f>SUM(I9:I11)</f>
        <v>391190.49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64027.68</v>
      </c>
      <c r="F15" s="300">
        <v>0</v>
      </c>
      <c r="G15" s="300">
        <v>0</v>
      </c>
      <c r="H15" s="300">
        <v>0</v>
      </c>
      <c r="I15" s="300">
        <f>SUM(E15:H15)</f>
        <v>64027.68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64027.68</v>
      </c>
      <c r="F16" s="298">
        <f>SUM(F15)</f>
        <v>0</v>
      </c>
      <c r="G16" s="298">
        <f>SUM(G15)</f>
        <v>0</v>
      </c>
      <c r="H16" s="298">
        <f>SUM(H15)</f>
        <v>0</v>
      </c>
      <c r="I16" s="298">
        <f>SUM(I15)</f>
        <v>64027.68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0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96174.71</v>
      </c>
      <c r="F20" s="297">
        <v>0</v>
      </c>
      <c r="G20" s="297">
        <v>0</v>
      </c>
      <c r="H20" s="297">
        <v>0</v>
      </c>
      <c r="I20" s="297">
        <f t="shared" si="1"/>
        <v>96174.71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0</v>
      </c>
      <c r="F23" s="297">
        <v>0</v>
      </c>
      <c r="G23" s="297">
        <v>0</v>
      </c>
      <c r="H23" s="297">
        <v>0</v>
      </c>
      <c r="I23" s="297">
        <f t="shared" si="1"/>
        <v>0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21154.37</v>
      </c>
      <c r="F24" s="297">
        <v>0</v>
      </c>
      <c r="G24" s="297">
        <v>0</v>
      </c>
      <c r="H24" s="297">
        <v>0</v>
      </c>
      <c r="I24" s="297">
        <f t="shared" si="1"/>
        <v>21154.37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0</v>
      </c>
      <c r="F25" s="297">
        <v>0</v>
      </c>
      <c r="G25" s="297">
        <v>0</v>
      </c>
      <c r="H25" s="297">
        <v>0</v>
      </c>
      <c r="I25" s="297">
        <f t="shared" si="1"/>
        <v>0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117329.08</v>
      </c>
      <c r="F26" s="296">
        <f>SUM(F19:F25)</f>
        <v>0</v>
      </c>
      <c r="G26" s="296">
        <f>SUM(G19:G25)</f>
        <v>0</v>
      </c>
      <c r="H26" s="296">
        <f>SUM(H19:H25)</f>
        <v>0</v>
      </c>
      <c r="I26" s="296">
        <f>SUM(I19:I25)</f>
        <v>117329.08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507267.94999999995</v>
      </c>
      <c r="F29" s="300">
        <v>0</v>
      </c>
      <c r="G29" s="300">
        <v>0</v>
      </c>
      <c r="H29" s="300">
        <v>-5339.870000000003</v>
      </c>
      <c r="I29" s="300">
        <f>SUM(E29:H29)</f>
        <v>501928.07999999996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7241069.58</v>
      </c>
      <c r="F32" s="300">
        <v>3000</v>
      </c>
      <c r="G32" s="300">
        <v>-1500</v>
      </c>
      <c r="H32" s="300">
        <v>-263242.3000000001</v>
      </c>
      <c r="I32" s="300">
        <f>SUM(E32:H32)</f>
        <v>6979327.28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95234.79999999999</v>
      </c>
      <c r="F33" s="300">
        <v>0</v>
      </c>
      <c r="G33" s="300">
        <v>0</v>
      </c>
      <c r="H33" s="300">
        <v>-23191.649999999998</v>
      </c>
      <c r="I33" s="300">
        <f>SUM(E33:H33)</f>
        <v>72043.15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7843572.33</v>
      </c>
      <c r="F34" s="296">
        <f>SUM(F29:F33)</f>
        <v>3000</v>
      </c>
      <c r="G34" s="296">
        <f>SUM(G29:G33)</f>
        <v>-1500</v>
      </c>
      <c r="H34" s="296">
        <f>SUM(H29:H33)</f>
        <v>-291773.8200000001</v>
      </c>
      <c r="I34" s="296">
        <f>SUM(I29:I33)</f>
        <v>7553298.510000001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1652897.2600000002</v>
      </c>
      <c r="F37" s="300">
        <v>0</v>
      </c>
      <c r="G37" s="300">
        <v>0</v>
      </c>
      <c r="H37" s="300">
        <v>-76521.13</v>
      </c>
      <c r="I37" s="300">
        <f>SUM(E37:H37)</f>
        <v>1576376.1300000004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5146088.55</v>
      </c>
      <c r="F38" s="300">
        <v>0</v>
      </c>
      <c r="G38" s="300">
        <v>0</v>
      </c>
      <c r="H38" s="300">
        <v>-231925.64000000004</v>
      </c>
      <c r="I38" s="300">
        <f>SUM(E38:H38)</f>
        <v>4914162.91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6798985.8100000005</v>
      </c>
      <c r="F39" s="296">
        <f>SUM(F37:F38)</f>
        <v>0</v>
      </c>
      <c r="G39" s="296">
        <f>SUM(G37:G38)</f>
        <v>0</v>
      </c>
      <c r="H39" s="296">
        <f>SUM(H37:H38)</f>
        <v>-308446.77</v>
      </c>
      <c r="I39" s="296">
        <f>SUM(I37:I38)</f>
        <v>6490539.040000001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E32" sqref="E32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401" t="s">
        <v>10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528</v>
      </c>
      <c r="B2" s="405"/>
      <c r="C2" s="405"/>
      <c r="D2" s="405"/>
      <c r="E2" s="405"/>
      <c r="F2" s="405"/>
      <c r="G2" s="405"/>
      <c r="H2" s="405"/>
      <c r="I2" s="406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0</v>
      </c>
      <c r="F9" s="300">
        <v>0</v>
      </c>
      <c r="G9" s="300">
        <v>0</v>
      </c>
      <c r="H9" s="300">
        <v>0</v>
      </c>
      <c r="I9" s="300">
        <f>SUM(E9:H9)</f>
        <v>0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3566945.56</v>
      </c>
      <c r="F10" s="300">
        <v>-173728.56</v>
      </c>
      <c r="G10" s="300">
        <v>-70000</v>
      </c>
      <c r="H10" s="300">
        <v>-165920.27</v>
      </c>
      <c r="I10" s="300">
        <f aca="true" t="shared" si="1" ref="I10:I17">SUM(E10:H10)</f>
        <v>3157296.73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5453461.080000001</v>
      </c>
      <c r="F11" s="300">
        <v>701914.1600000001</v>
      </c>
      <c r="G11" s="300">
        <v>-114837.76</v>
      </c>
      <c r="H11" s="300">
        <v>0</v>
      </c>
      <c r="I11" s="300">
        <f t="shared" si="1"/>
        <v>6040537.480000001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0</v>
      </c>
      <c r="F12" s="300">
        <v>3951.16</v>
      </c>
      <c r="G12" s="300">
        <v>0</v>
      </c>
      <c r="H12" s="300">
        <v>0</v>
      </c>
      <c r="I12" s="300">
        <f t="shared" si="1"/>
        <v>3951.16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502172.06</v>
      </c>
      <c r="F13" s="300">
        <v>0</v>
      </c>
      <c r="G13" s="300">
        <v>-3488.25</v>
      </c>
      <c r="H13" s="300">
        <v>0</v>
      </c>
      <c r="I13" s="300">
        <f t="shared" si="1"/>
        <v>498683.81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247150.8</v>
      </c>
      <c r="F14" s="300">
        <v>6022.31</v>
      </c>
      <c r="G14" s="300">
        <v>-2956.3500000000004</v>
      </c>
      <c r="H14" s="300">
        <v>0</v>
      </c>
      <c r="I14" s="300">
        <f t="shared" si="1"/>
        <v>250216.75999999998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495580.73</v>
      </c>
      <c r="F16" s="300">
        <v>34280.47000000001</v>
      </c>
      <c r="G16" s="300">
        <v>-3185.37</v>
      </c>
      <c r="H16" s="300">
        <v>0</v>
      </c>
      <c r="I16" s="300">
        <f t="shared" si="1"/>
        <v>526675.83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0</v>
      </c>
      <c r="F17" s="300">
        <v>0</v>
      </c>
      <c r="G17" s="300">
        <v>0</v>
      </c>
      <c r="H17" s="300">
        <v>0</v>
      </c>
      <c r="I17" s="300">
        <f t="shared" si="1"/>
        <v>0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10265310.230000002</v>
      </c>
      <c r="F18" s="298">
        <f>SUM(F9:F17)</f>
        <v>572439.5400000002</v>
      </c>
      <c r="G18" s="298">
        <f>SUM(G9:G17)</f>
        <v>-194467.73</v>
      </c>
      <c r="H18" s="298">
        <f>SUM(H9:H17)</f>
        <v>-165920.27</v>
      </c>
      <c r="I18" s="298">
        <f>SUM(I9:I17)</f>
        <v>10477361.770000001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117256.6</v>
      </c>
      <c r="F21" s="300">
        <v>0</v>
      </c>
      <c r="G21" s="300">
        <v>0</v>
      </c>
      <c r="H21" s="300">
        <v>0</v>
      </c>
      <c r="I21" s="300">
        <f aca="true" t="shared" si="2" ref="I21:I29">SUM(E21:H21)</f>
        <v>117256.6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50356.780000000006</v>
      </c>
      <c r="F22" s="300">
        <v>0</v>
      </c>
      <c r="G22" s="300">
        <v>0</v>
      </c>
      <c r="H22" s="300">
        <v>0</v>
      </c>
      <c r="I22" s="300">
        <f t="shared" si="2"/>
        <v>50356.780000000006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179832.59</v>
      </c>
      <c r="F23" s="300">
        <v>0</v>
      </c>
      <c r="G23" s="300">
        <v>-17516.53</v>
      </c>
      <c r="H23" s="300">
        <v>0</v>
      </c>
      <c r="I23" s="300">
        <f t="shared" si="2"/>
        <v>162316.06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0</v>
      </c>
      <c r="F25" s="300">
        <v>0</v>
      </c>
      <c r="G25" s="300">
        <v>0</v>
      </c>
      <c r="H25" s="300">
        <v>0</v>
      </c>
      <c r="I25" s="300">
        <f t="shared" si="2"/>
        <v>0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9768.05</v>
      </c>
      <c r="F26" s="300">
        <v>6216.03</v>
      </c>
      <c r="G26" s="300">
        <v>-6877.27</v>
      </c>
      <c r="H26" s="300">
        <v>0</v>
      </c>
      <c r="I26" s="300">
        <f t="shared" si="2"/>
        <v>9106.809999999998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71617.37999999999</v>
      </c>
      <c r="F27" s="300">
        <v>0</v>
      </c>
      <c r="G27" s="300">
        <v>0</v>
      </c>
      <c r="H27" s="300">
        <v>0</v>
      </c>
      <c r="I27" s="300">
        <f t="shared" si="2"/>
        <v>71617.37999999999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25663.19</v>
      </c>
      <c r="F28" s="300">
        <v>3020.4</v>
      </c>
      <c r="G28" s="300">
        <v>0</v>
      </c>
      <c r="H28" s="300">
        <v>0</v>
      </c>
      <c r="I28" s="300">
        <f t="shared" si="2"/>
        <v>28683.59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0</v>
      </c>
      <c r="F29" s="300">
        <v>0</v>
      </c>
      <c r="G29" s="300">
        <v>0</v>
      </c>
      <c r="H29" s="300">
        <v>0</v>
      </c>
      <c r="I29" s="300">
        <f t="shared" si="2"/>
        <v>0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454494.58999999997</v>
      </c>
      <c r="F30" s="298">
        <f>SUM(F21:F29)</f>
        <v>9236.43</v>
      </c>
      <c r="G30" s="298">
        <f>SUM(G21:G29)</f>
        <v>-24393.8</v>
      </c>
      <c r="H30" s="298">
        <f>SUM(H21:H29)</f>
        <v>0</v>
      </c>
      <c r="I30" s="298">
        <f>SUM(I21:I29)</f>
        <v>439337.22000000003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807.56</v>
      </c>
      <c r="F33" s="300">
        <v>0</v>
      </c>
      <c r="G33" s="300">
        <v>0</v>
      </c>
      <c r="H33" s="300">
        <v>0</v>
      </c>
      <c r="I33" s="300">
        <f>SUM(E33:H33)</f>
        <v>807.56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2130</v>
      </c>
      <c r="F34" s="300">
        <v>0</v>
      </c>
      <c r="G34" s="300">
        <v>0</v>
      </c>
      <c r="H34" s="300">
        <v>0</v>
      </c>
      <c r="I34" s="300">
        <f>SUM(E34:H34)</f>
        <v>2130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2937.56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2937.56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25911200.470000003</v>
      </c>
      <c r="F37" s="301">
        <f>+F36+F30+F18+'A-1a'!F39+'A-1a'!F34+'A-1a'!F26+'A-1a'!F16+'A-1a'!F12</f>
        <v>611323.2700000003</v>
      </c>
      <c r="G37" s="301">
        <f>+G36+G30+G18+'A-1a'!G39+'A-1a'!G34+'A-1a'!G26+'A-1a'!G16+'A-1a'!G12</f>
        <v>-220361.53</v>
      </c>
      <c r="H37" s="301">
        <f>+H36+H30+H18+'A-1a'!H39+'A-1a'!H34+'A-1a'!H26+'A-1a'!H16+'A-1a'!H12</f>
        <v>-766140.8600000001</v>
      </c>
      <c r="I37" s="301">
        <f>+I36+I30+I18+'A-1a'!I39+'A-1a'!I34+'A-1a'!I26+'A-1a'!I16+'A-1a'!I12</f>
        <v>25536021.35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70" zoomScaleNormal="70" zoomScalePageLayoutView="0" workbookViewId="0" topLeftCell="A1">
      <selection activeCell="O29" sqref="O29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8" width="14.28125" style="76" customWidth="1"/>
    <col min="9" max="9" width="16.00390625" style="76" customWidth="1"/>
    <col min="10" max="16384" width="9.140625" style="76" customWidth="1"/>
  </cols>
  <sheetData>
    <row r="1" spans="1:9" ht="17.25">
      <c r="A1" s="401" t="s">
        <v>403</v>
      </c>
      <c r="B1" s="402"/>
      <c r="C1" s="402"/>
      <c r="D1" s="402"/>
      <c r="E1" s="402"/>
      <c r="F1" s="402"/>
      <c r="G1" s="402"/>
      <c r="H1" s="402"/>
      <c r="I1" s="403"/>
    </row>
    <row r="2" spans="1:9" ht="17.25">
      <c r="A2" s="404" t="s">
        <v>448</v>
      </c>
      <c r="B2" s="405"/>
      <c r="C2" s="405"/>
      <c r="D2" s="405"/>
      <c r="E2" s="405"/>
      <c r="F2" s="405"/>
      <c r="G2" s="405"/>
      <c r="H2" s="405"/>
      <c r="I2" s="406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0"/>
      <c r="D9" s="410"/>
      <c r="E9" s="410"/>
      <c r="F9" s="410"/>
      <c r="G9" s="410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25556174.56</v>
      </c>
      <c r="I11" s="302">
        <v>25977594.470000003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378548.010000001</v>
      </c>
      <c r="I12" s="302">
        <v>310150.7600000004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/>
      <c r="I13" s="302">
        <v>0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25934722.57</v>
      </c>
      <c r="I14" s="295">
        <f>SUM(I11:I13)</f>
        <v>26287745.230000004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6876998.04</v>
      </c>
      <c r="I17" s="302">
        <v>6946959.099999999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6876998.04</v>
      </c>
      <c r="I19" s="295">
        <f>SUM(I17:I18)</f>
        <v>6946959.099999999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1554093</v>
      </c>
      <c r="I22" s="302">
        <v>1061172.1627280002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3465</v>
      </c>
      <c r="I23" s="302">
        <v>3909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-375176.78</v>
      </c>
      <c r="I24" s="302">
        <v>-375172.1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1182381.22</v>
      </c>
      <c r="I25" s="295">
        <f>SUM(I22:I24)</f>
        <v>689909.0627280002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1453178.25</v>
      </c>
      <c r="I28" s="302">
        <v>1324488.8199999998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474051.92</v>
      </c>
      <c r="I29" s="302">
        <v>489381.25999999995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1927230.17</v>
      </c>
      <c r="I31" s="295">
        <f>SUM(I28:I30)</f>
        <v>1813870.0799999998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47862.85</v>
      </c>
      <c r="I33" s="302">
        <v>52760.87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9365</v>
      </c>
      <c r="I35" s="302">
        <v>9365</v>
      </c>
      <c r="J35" s="303"/>
    </row>
    <row r="36" spans="1:10" ht="12.75">
      <c r="A36" s="306">
        <v>21.1</v>
      </c>
      <c r="B36" s="153"/>
      <c r="C36" s="287" t="s">
        <v>583</v>
      </c>
      <c r="D36" s="225"/>
      <c r="E36" s="225"/>
      <c r="F36" s="225"/>
      <c r="G36" s="288"/>
      <c r="H36" s="311">
        <v>135178.92</v>
      </c>
      <c r="I36" s="302">
        <v>203512.24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16140519.910000002</v>
      </c>
      <c r="I38" s="295">
        <f>+I14-I19-I25-I31+I33+I35+I36</f>
        <v>17102645.09727201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1" t="s">
        <v>419</v>
      </c>
      <c r="D42" s="412"/>
      <c r="E42" s="412"/>
      <c r="F42" s="412"/>
      <c r="G42" s="412"/>
      <c r="H42" s="87"/>
      <c r="I42" s="87"/>
    </row>
    <row r="43" spans="1:9" ht="12.75">
      <c r="A43" s="53"/>
      <c r="B43" s="153"/>
      <c r="C43" s="413"/>
      <c r="D43" s="414"/>
      <c r="E43" s="414"/>
      <c r="F43" s="414"/>
      <c r="G43" s="415"/>
      <c r="H43" s="30"/>
      <c r="I43" s="87"/>
    </row>
    <row r="44" spans="1:9" ht="12.75">
      <c r="A44" s="157">
        <v>24</v>
      </c>
      <c r="B44" s="153"/>
      <c r="C44" s="407" t="s">
        <v>420</v>
      </c>
      <c r="D44" s="408"/>
      <c r="E44" s="408"/>
      <c r="F44" s="408"/>
      <c r="G44" s="409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M1" sqref="M1:P16384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401" t="s">
        <v>74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17.25">
      <c r="A2" s="404" t="s">
        <v>75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6862204.050000002</v>
      </c>
      <c r="I9" s="307">
        <v>76420.68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1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771415.0199999999</v>
      </c>
      <c r="I11" s="297">
        <v>35995.14</v>
      </c>
      <c r="J11" s="87"/>
      <c r="K11" s="297">
        <v>0</v>
      </c>
    </row>
    <row r="12" spans="1:11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50493.719999999994</v>
      </c>
      <c r="I12" s="297">
        <v>0</v>
      </c>
      <c r="J12" s="87"/>
      <c r="K12" s="297">
        <v>0</v>
      </c>
    </row>
    <row r="13" spans="1:11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53772.53</v>
      </c>
      <c r="I13" s="297">
        <v>0</v>
      </c>
      <c r="J13" s="87"/>
      <c r="K13" s="297">
        <v>0</v>
      </c>
    </row>
    <row r="14" spans="1:11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0</v>
      </c>
      <c r="I14" s="297">
        <v>0</v>
      </c>
      <c r="J14" s="87"/>
      <c r="K14" s="297">
        <v>0</v>
      </c>
    </row>
    <row r="15" spans="1:11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0</v>
      </c>
      <c r="I15" s="297">
        <v>0</v>
      </c>
      <c r="J15" s="87"/>
      <c r="K15" s="297">
        <v>0</v>
      </c>
    </row>
    <row r="16" spans="1:11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875681.2699999999</v>
      </c>
      <c r="I16" s="329">
        <f>SUM(I10:I15)</f>
        <v>35995.14</v>
      </c>
      <c r="J16" s="87"/>
      <c r="K16" s="86"/>
    </row>
    <row r="17" spans="1:11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</row>
    <row r="18" spans="1:11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220361.52999999982</v>
      </c>
      <c r="I18" s="297">
        <v>0</v>
      </c>
      <c r="J18" s="87"/>
      <c r="K18" s="297">
        <v>0</v>
      </c>
    </row>
    <row r="19" spans="1:11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6949.29</v>
      </c>
      <c r="I19" s="297">
        <v>0</v>
      </c>
      <c r="J19" s="87"/>
      <c r="K19" s="297">
        <v>0</v>
      </c>
    </row>
    <row r="20" spans="1:11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766140.8600000001</v>
      </c>
      <c r="I20" s="297">
        <v>0</v>
      </c>
      <c r="J20" s="87"/>
      <c r="K20" s="297">
        <v>0</v>
      </c>
    </row>
    <row r="21" spans="1:11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993451.6799999999</v>
      </c>
      <c r="I21" s="329">
        <f>SUM(I17:I20)</f>
        <v>0</v>
      </c>
      <c r="J21" s="87"/>
      <c r="K21" s="86"/>
    </row>
    <row r="22" spans="1:11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6744433.6400000015</v>
      </c>
      <c r="I22" s="329">
        <f>+I9+I16-I21</f>
        <v>112415.81999999999</v>
      </c>
      <c r="J22" s="87"/>
      <c r="K22" s="86"/>
    </row>
    <row r="23" spans="1:11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</row>
    <row r="24" spans="1:11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</row>
    <row r="25" spans="1:11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</row>
    <row r="26" spans="1:11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P46" sqref="P46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6.57421875" style="76" bestFit="1" customWidth="1"/>
    <col min="9" max="9" width="14.00390625" style="76" bestFit="1" customWidth="1"/>
    <col min="10" max="10" width="14.00390625" style="76" customWidth="1"/>
    <col min="11" max="11" width="10.421875" style="76" bestFit="1" customWidth="1"/>
    <col min="12" max="12" width="16.28125" style="76" bestFit="1" customWidth="1"/>
    <col min="13" max="16384" width="9.140625" style="76" customWidth="1"/>
  </cols>
  <sheetData>
    <row r="1" spans="1:12" ht="17.25">
      <c r="A1" s="401" t="s">
        <v>108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109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416" t="s">
        <v>110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8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0</v>
      </c>
      <c r="I13" s="309">
        <v>0</v>
      </c>
      <c r="J13" s="309">
        <v>0</v>
      </c>
      <c r="K13" s="309">
        <v>0</v>
      </c>
      <c r="L13" s="309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-75372.92000000001</v>
      </c>
      <c r="I14" s="309">
        <v>-1115.64</v>
      </c>
      <c r="J14" s="309">
        <v>0</v>
      </c>
      <c r="K14" s="309">
        <v>0</v>
      </c>
      <c r="L14" s="309">
        <f aca="true" t="shared" si="0" ref="L14:L19">SUM(H14:K14)</f>
        <v>-76488.56000000001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0</v>
      </c>
      <c r="I17" s="309">
        <v>0</v>
      </c>
      <c r="J17" s="309">
        <v>0</v>
      </c>
      <c r="K17" s="309">
        <v>0</v>
      </c>
      <c r="L17" s="309">
        <f t="shared" si="0"/>
        <v>0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-3457.2</v>
      </c>
      <c r="I18" s="309">
        <v>-408.23999999999995</v>
      </c>
      <c r="J18" s="309">
        <v>0</v>
      </c>
      <c r="K18" s="309">
        <v>0</v>
      </c>
      <c r="L18" s="309">
        <f t="shared" si="0"/>
        <v>-3865.4399999999996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0</v>
      </c>
      <c r="I19" s="309">
        <v>0</v>
      </c>
      <c r="J19" s="309">
        <v>0</v>
      </c>
      <c r="K19" s="309">
        <v>0</v>
      </c>
      <c r="L19" s="309">
        <f t="shared" si="0"/>
        <v>0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-78830.12000000001</v>
      </c>
      <c r="I20" s="328">
        <f>SUM(I13:I19)</f>
        <v>-1523.88</v>
      </c>
      <c r="J20" s="328">
        <f>SUM(J13:J19)</f>
        <v>0</v>
      </c>
      <c r="K20" s="328">
        <f>SUM(K13:K19)</f>
        <v>0</v>
      </c>
      <c r="L20" s="328">
        <f>SUM(L13:L19)</f>
        <v>-80354.00000000001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-129228.78999999998</v>
      </c>
      <c r="I23" s="309">
        <v>-12986.04</v>
      </c>
      <c r="J23" s="309">
        <v>5339.87</v>
      </c>
      <c r="K23" s="309">
        <v>0</v>
      </c>
      <c r="L23" s="309">
        <f>SUM(H23:K23)</f>
        <v>-136874.96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-1665588.8799999997</v>
      </c>
      <c r="I26" s="309">
        <v>-304124.87999999995</v>
      </c>
      <c r="J26" s="309">
        <v>264742.3</v>
      </c>
      <c r="K26" s="309">
        <v>302</v>
      </c>
      <c r="L26" s="309">
        <f>SUM(H26:K26)</f>
        <v>-1704669.4599999995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-18219.84</v>
      </c>
      <c r="I27" s="309">
        <v>-4190.28</v>
      </c>
      <c r="J27" s="309">
        <v>23191.649999999998</v>
      </c>
      <c r="K27" s="309">
        <v>0</v>
      </c>
      <c r="L27" s="311">
        <f>SUM(H27:K27)</f>
        <v>781.5299999999988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-1813037.5099999998</v>
      </c>
      <c r="I28" s="328">
        <f>SUM(I23:I27)</f>
        <v>-321301.19999999995</v>
      </c>
      <c r="J28" s="328">
        <f>SUM(J23:J27)</f>
        <v>293273.82</v>
      </c>
      <c r="K28" s="328">
        <f>SUM(K23:K27)</f>
        <v>302</v>
      </c>
      <c r="L28" s="328">
        <f>SUM(L23:L27)</f>
        <v>-1840762.8899999994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2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-274302.87999999995</v>
      </c>
      <c r="I31" s="309">
        <v>-40330.68</v>
      </c>
      <c r="J31" s="309">
        <v>76521.13</v>
      </c>
      <c r="K31" s="309">
        <v>0</v>
      </c>
      <c r="L31" s="309">
        <f>SUM(H31:K31)</f>
        <v>-238112.42999999993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-2409505.75</v>
      </c>
      <c r="I32" s="309">
        <v>-194522.15999999995</v>
      </c>
      <c r="J32" s="309">
        <v>231925.64000000004</v>
      </c>
      <c r="K32" s="309">
        <v>0</v>
      </c>
      <c r="L32" s="309">
        <f>SUM(H32:K32)</f>
        <v>-2372102.27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-2683808.63</v>
      </c>
      <c r="I33" s="328">
        <f>SUM(I31:I32)</f>
        <v>-234852.83999999994</v>
      </c>
      <c r="J33" s="328">
        <f>SUM(J31:J32)</f>
        <v>308446.77</v>
      </c>
      <c r="K33" s="328">
        <f>SUM(K31:K32)</f>
        <v>0</v>
      </c>
      <c r="L33" s="328">
        <f>SUM(L31:L32)</f>
        <v>-2610214.7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0</v>
      </c>
      <c r="I36" s="309">
        <v>0</v>
      </c>
      <c r="J36" s="309">
        <v>0</v>
      </c>
      <c r="K36" s="309">
        <v>0</v>
      </c>
      <c r="L36" s="309">
        <f aca="true" t="shared" si="1" ref="L36:L44">SUM(H36:K36)</f>
        <v>0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-296634.08</v>
      </c>
      <c r="I37" s="309">
        <v>-85250.04</v>
      </c>
      <c r="J37" s="309">
        <v>235920.27</v>
      </c>
      <c r="K37" s="309">
        <v>0</v>
      </c>
      <c r="L37" s="309">
        <f t="shared" si="1"/>
        <v>-145963.85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-1259065.7400000002</v>
      </c>
      <c r="I38" s="309">
        <v>-110705.28000000001</v>
      </c>
      <c r="J38" s="309">
        <v>114837.76</v>
      </c>
      <c r="K38" s="309">
        <v>2895.49</v>
      </c>
      <c r="L38" s="309">
        <f t="shared" si="1"/>
        <v>-1252037.7700000003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0</v>
      </c>
      <c r="J39" s="309">
        <v>0</v>
      </c>
      <c r="K39" s="309">
        <v>0</v>
      </c>
      <c r="L39" s="309">
        <f t="shared" si="1"/>
        <v>0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-194507.42999999996</v>
      </c>
      <c r="I40" s="309">
        <v>-17626.2</v>
      </c>
      <c r="J40" s="309">
        <v>3488.25</v>
      </c>
      <c r="K40" s="309">
        <v>0</v>
      </c>
      <c r="L40" s="309">
        <f t="shared" si="1"/>
        <v>-208645.37999999998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-115789.78</v>
      </c>
      <c r="I41" s="309">
        <v>-26766.480000000007</v>
      </c>
      <c r="J41" s="309">
        <v>2956.35</v>
      </c>
      <c r="K41" s="309">
        <v>2162.29</v>
      </c>
      <c r="L41" s="309">
        <f t="shared" si="1"/>
        <v>-137437.62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-95291.35</v>
      </c>
      <c r="I43" s="309">
        <v>-9961.200000000003</v>
      </c>
      <c r="J43" s="309">
        <v>3185.37</v>
      </c>
      <c r="K43" s="309">
        <v>1169.51</v>
      </c>
      <c r="L43" s="309">
        <f t="shared" si="1"/>
        <v>-100897.67000000001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0</v>
      </c>
      <c r="I44" s="309">
        <v>0</v>
      </c>
      <c r="J44" s="309">
        <v>0</v>
      </c>
      <c r="K44" s="309">
        <v>0</v>
      </c>
      <c r="L44" s="309">
        <f t="shared" si="1"/>
        <v>0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-1961288.3800000004</v>
      </c>
      <c r="I45" s="328">
        <f>SUM(I36:I44)</f>
        <v>-250309.20000000004</v>
      </c>
      <c r="J45" s="328">
        <f>SUM(J36:J44)</f>
        <v>360387.99999999994</v>
      </c>
      <c r="K45" s="328">
        <f>SUM(K36:K44)</f>
        <v>6227.29</v>
      </c>
      <c r="L45" s="328">
        <f>SUM(L36:L44)</f>
        <v>-1844982.29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-60735.52</v>
      </c>
      <c r="I48" s="309">
        <v>-2708.6399999999994</v>
      </c>
      <c r="J48" s="309">
        <v>0</v>
      </c>
      <c r="K48" s="309">
        <v>0</v>
      </c>
      <c r="L48" s="309">
        <f aca="true" t="shared" si="2" ref="L48:L58">SUM(H48:K48)</f>
        <v>-63444.159999999996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-48449.74</v>
      </c>
      <c r="I49" s="309">
        <v>-1277.88</v>
      </c>
      <c r="J49" s="309">
        <v>0</v>
      </c>
      <c r="K49" s="309">
        <v>0</v>
      </c>
      <c r="L49" s="309">
        <f t="shared" si="2"/>
        <v>-49727.619999999995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-126061.38999999998</v>
      </c>
      <c r="I50" s="309">
        <v>-53772.53</v>
      </c>
      <c r="J50" s="309">
        <v>17516.53</v>
      </c>
      <c r="K50" s="309">
        <v>0</v>
      </c>
      <c r="L50" s="309">
        <f t="shared" si="2"/>
        <v>-162317.38999999998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0</v>
      </c>
      <c r="I52" s="309">
        <v>0</v>
      </c>
      <c r="J52" s="309">
        <v>0</v>
      </c>
      <c r="K52" s="309">
        <v>0</v>
      </c>
      <c r="L52" s="309">
        <f t="shared" si="2"/>
        <v>0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-5958.84</v>
      </c>
      <c r="I53" s="309">
        <v>-2343.36</v>
      </c>
      <c r="J53" s="309">
        <v>6877.27</v>
      </c>
      <c r="K53" s="309">
        <v>420</v>
      </c>
      <c r="L53" s="309">
        <f t="shared" si="2"/>
        <v>-1004.9300000000003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-56552</v>
      </c>
      <c r="I54" s="309">
        <v>-6810.839999999999</v>
      </c>
      <c r="J54" s="309">
        <v>0</v>
      </c>
      <c r="K54" s="309">
        <v>0</v>
      </c>
      <c r="L54" s="309">
        <f t="shared" si="2"/>
        <v>-63362.84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-24953</v>
      </c>
      <c r="I55" s="309">
        <v>-708.8999999999965</v>
      </c>
      <c r="J55" s="309">
        <v>0</v>
      </c>
      <c r="K55" s="309">
        <v>0</v>
      </c>
      <c r="L55" s="309">
        <f t="shared" si="2"/>
        <v>-25661.899999999998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0</v>
      </c>
      <c r="I56" s="309">
        <v>0</v>
      </c>
      <c r="J56" s="309">
        <v>0</v>
      </c>
      <c r="K56" s="309">
        <v>0</v>
      </c>
      <c r="L56" s="309">
        <f t="shared" si="2"/>
        <v>0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-638</v>
      </c>
      <c r="I57" s="309">
        <v>-15.96</v>
      </c>
      <c r="J57" s="309">
        <v>0</v>
      </c>
      <c r="K57" s="309">
        <v>0</v>
      </c>
      <c r="L57" s="309">
        <f t="shared" si="2"/>
        <v>-653.96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-1890.92</v>
      </c>
      <c r="I58" s="309">
        <v>-56.04000000000001</v>
      </c>
      <c r="J58" s="309">
        <v>0</v>
      </c>
      <c r="K58" s="309">
        <v>0</v>
      </c>
      <c r="L58" s="309">
        <f t="shared" si="2"/>
        <v>-1946.96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-325239.41</v>
      </c>
      <c r="I59" s="312">
        <f>SUM(I48:I58)</f>
        <v>-67694.15</v>
      </c>
      <c r="J59" s="312">
        <f>SUM(J48:J58)</f>
        <v>24393.8</v>
      </c>
      <c r="K59" s="312">
        <f>SUM(K48:K58)</f>
        <v>420</v>
      </c>
      <c r="L59" s="312">
        <f>SUM(L48:L58)</f>
        <v>-368119.76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-6862204.050000001</v>
      </c>
      <c r="I60" s="328">
        <f>+I20+I28+I33+I45+I59</f>
        <v>-875681.27</v>
      </c>
      <c r="J60" s="328">
        <f>+J20+J28+J33+J45+J59</f>
        <v>986502.3900000001</v>
      </c>
      <c r="K60" s="328">
        <f>+K20+K28+K33+K45+K59</f>
        <v>6949.29</v>
      </c>
      <c r="L60" s="328">
        <f>+L20+L28+L33+L45+L59</f>
        <v>-6744433.64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1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70" zoomScaleNormal="70" zoomScalePageLayoutView="0" workbookViewId="0" topLeftCell="A1">
      <selection activeCell="L40" sqref="L40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19" t="s">
        <v>124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ht="15.75" customHeight="1">
      <c r="A2" s="422" t="s">
        <v>125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1098586.3</v>
      </c>
      <c r="I11" s="314">
        <v>1076679.2000000002</v>
      </c>
      <c r="J11" s="315">
        <f>H11-I11</f>
        <v>21907.09999999986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40025.84</v>
      </c>
      <c r="I12" s="314">
        <v>45525.9</v>
      </c>
      <c r="J12" s="315">
        <f>H12-I12</f>
        <v>-5500.060000000005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115881</v>
      </c>
      <c r="I13" s="314">
        <v>131839.77</v>
      </c>
      <c r="J13" s="314">
        <f>H13-I13</f>
        <v>-15958.76999999999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1254493.1400000001</v>
      </c>
      <c r="I14" s="319">
        <f>SUM(I11:I13)</f>
        <v>1254044.87</v>
      </c>
      <c r="J14" s="319">
        <f>SUM(J11:J13)</f>
        <v>448.26999999986583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4319.93</v>
      </c>
      <c r="I21" s="314">
        <v>3929.4799999999996</v>
      </c>
      <c r="J21" s="316">
        <f>H21-I21</f>
        <v>390.4500000000007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4319.93</v>
      </c>
      <c r="I23" s="319">
        <f>SUM(I21:I22)</f>
        <v>3929.4799999999996</v>
      </c>
      <c r="J23" s="321">
        <f>SUM(J21:J22)</f>
        <v>390.4500000000007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2708.27</v>
      </c>
      <c r="I24" s="314">
        <v>2595.14</v>
      </c>
      <c r="J24" s="316">
        <f aca="true" t="shared" si="1" ref="J24:J29">H24-I24</f>
        <v>113.13000000000011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588978.18</v>
      </c>
      <c r="I27" s="314">
        <v>647936.83</v>
      </c>
      <c r="J27" s="316">
        <f t="shared" si="1"/>
        <v>-58958.64999999991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-705.33</v>
      </c>
      <c r="I29" s="314">
        <v>-2204.52</v>
      </c>
      <c r="J29" s="316">
        <f t="shared" si="1"/>
        <v>1499.19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590981.1200000001</v>
      </c>
      <c r="I30" s="319">
        <f>SUM(I24:I29)</f>
        <v>648327.45</v>
      </c>
      <c r="J30" s="321">
        <f>SUM(J24:J29)</f>
        <v>-57346.32999999991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1849794.1900000004</v>
      </c>
      <c r="I31" s="319">
        <f>+I30+I23+I19+I14</f>
        <v>1906301.8</v>
      </c>
      <c r="J31" s="321">
        <f>+J30+J23+J19+J14</f>
        <v>-56507.61000000004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1605.33</v>
      </c>
      <c r="I34" s="314">
        <v>1344.67</v>
      </c>
      <c r="J34" s="318">
        <f>H34-I34</f>
        <v>260.65999999999985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-11671.5</v>
      </c>
      <c r="I37" s="314">
        <v>11060.19</v>
      </c>
      <c r="J37" s="318">
        <f>H37-I37</f>
        <v>-22731.690000000002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-10066.17</v>
      </c>
      <c r="I38" s="322">
        <f>SUM(I34:I37)</f>
        <v>12404.86</v>
      </c>
      <c r="J38" s="322">
        <f>SUM(J34:J37)</f>
        <v>-22471.030000000002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1839728.0200000005</v>
      </c>
      <c r="I39" s="323">
        <f>+I31+I38</f>
        <v>1918706.6600000001</v>
      </c>
      <c r="J39" s="324">
        <f>+J31+J38</f>
        <v>-78978.64000000004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5">
      <selection activeCell="J32" sqref="J32:K46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401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17.25">
      <c r="A2" s="404" t="s">
        <v>144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1392.2800000000002</v>
      </c>
      <c r="K12" s="300">
        <v>2174.9</v>
      </c>
      <c r="L12" s="309">
        <f>J12-K12</f>
        <v>-782.6199999999999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67792.53</v>
      </c>
      <c r="K14" s="300">
        <v>59278.87</v>
      </c>
      <c r="L14" s="309">
        <f>J14-K14</f>
        <v>8513.659999999996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22639.05</v>
      </c>
      <c r="K15" s="300">
        <v>7488.32</v>
      </c>
      <c r="L15" s="309">
        <f>J15-K15</f>
        <v>15150.73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157533.12</v>
      </c>
      <c r="K16" s="300">
        <v>174929.3</v>
      </c>
      <c r="L16" s="309">
        <f>J16-K16</f>
        <v>-17396.179999999993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811.9499999999999</v>
      </c>
      <c r="K19" s="300">
        <v>997.72</v>
      </c>
      <c r="L19" s="309">
        <f aca="true" t="shared" si="1" ref="L19:L28">J19-K19</f>
        <v>-185.7700000000001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0</v>
      </c>
      <c r="K21" s="300">
        <v>0</v>
      </c>
      <c r="L21" s="309">
        <f t="shared" si="1"/>
        <v>0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22199.61</v>
      </c>
      <c r="K22" s="300">
        <v>43503.56</v>
      </c>
      <c r="L22" s="309">
        <f t="shared" si="1"/>
        <v>-21303.949999999997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0</v>
      </c>
      <c r="K24" s="300">
        <v>0</v>
      </c>
      <c r="L24" s="309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17750</v>
      </c>
      <c r="K26" s="300">
        <v>0</v>
      </c>
      <c r="L26" s="309">
        <f t="shared" si="1"/>
        <v>17750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0</v>
      </c>
      <c r="K27" s="300">
        <v>0</v>
      </c>
      <c r="L27" s="309">
        <f t="shared" si="1"/>
        <v>0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0</v>
      </c>
      <c r="K28" s="300">
        <v>25.26</v>
      </c>
      <c r="L28" s="311">
        <f t="shared" si="1"/>
        <v>-25.26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290118.54</v>
      </c>
      <c r="K29" s="298">
        <f>SUM(K12:K28)</f>
        <v>288397.93</v>
      </c>
      <c r="L29" s="328">
        <f>SUM(L12:L28)</f>
        <v>1720.6100000000063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0</v>
      </c>
      <c r="K32" s="300">
        <v>0</v>
      </c>
      <c r="L32" s="327">
        <f>J32-K32</f>
        <v>0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333.61999999999995</v>
      </c>
      <c r="K37" s="300">
        <v>711.5500000000001</v>
      </c>
      <c r="L37" s="327">
        <f t="shared" si="3"/>
        <v>-377.9300000000001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1075.1799999999998</v>
      </c>
      <c r="K38" s="300">
        <v>737.35</v>
      </c>
      <c r="L38" s="327">
        <f t="shared" si="3"/>
        <v>337.8299999999998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141656.6</v>
      </c>
      <c r="K39" s="300">
        <v>131584.62</v>
      </c>
      <c r="L39" s="327">
        <f t="shared" si="3"/>
        <v>10071.98000000001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32.92</v>
      </c>
      <c r="K41" s="300">
        <v>0</v>
      </c>
      <c r="L41" s="327">
        <f t="shared" si="3"/>
        <v>32.92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210.57999999999998</v>
      </c>
      <c r="K43" s="300">
        <v>0</v>
      </c>
      <c r="L43" s="327">
        <f t="shared" si="3"/>
        <v>210.57999999999998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43406.8</v>
      </c>
      <c r="K45" s="300">
        <v>12011.39</v>
      </c>
      <c r="L45" s="327">
        <f t="shared" si="3"/>
        <v>31395.410000000003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186715.7</v>
      </c>
      <c r="K47" s="296">
        <f>SUM(K32:K46)</f>
        <v>145044.90999999997</v>
      </c>
      <c r="L47" s="379">
        <f>SUM(L32:L46)</f>
        <v>41670.790000000015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2013-01-28T19:31:10Z</cp:lastPrinted>
  <dcterms:created xsi:type="dcterms:W3CDTF">1999-02-02T21:59:05Z</dcterms:created>
  <dcterms:modified xsi:type="dcterms:W3CDTF">2013-05-07T17:20:54Z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