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472" windowHeight="5892" tabRatio="945" activeTab="0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'D4-6'!$A$1:$K$51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<sst xmlns="http://schemas.openxmlformats.org/spreadsheetml/2006/main" count="1091" uniqueCount="609">
  <si>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</si>
  <si>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</si>
  <si>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</si>
  <si>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</si>
  <si>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</si>
  <si>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</si>
  <si>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</si>
  <si>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</si>
  <si>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</si>
  <si>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</si>
  <si>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</si>
  <si>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</si>
  <si>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</si>
  <si>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</si>
  <si>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</si>
  <si>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</si>
  <si>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</si>
  <si>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</si>
  <si>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</si>
  <si>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</si>
  <si>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</si>
  <si>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</si>
  <si>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</si>
  <si>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</si>
  <si>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</si>
  <si>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</si>
  <si>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</si>
  <si>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</si>
  <si>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</si>
  <si>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</si>
  <si>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</si>
  <si>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</si>
  <si>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</si>
  <si>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</si>
  <si>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</si>
  <si>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</si>
  <si>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</si>
  <si>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</si>
  <si>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</si>
  <si>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</si>
  <si>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</si>
  <si>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</si>
  <si>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</si>
  <si>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</si>
  <si>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</si>
  <si>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</si>
  <si>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</si>
  <si>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</si>
  <si>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</si>
  <si>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</si>
  <si>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</si>
  <si>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</si>
  <si>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</si>
  <si>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</si>
  <si>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</si>
  <si>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</si>
  <si>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</si>
  <si>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</si>
  <si>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</si>
  <si>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</si>
  <si>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</si>
  <si>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</si>
  <si>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</si>
  <si>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</si>
  <si>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</si>
  <si>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</si>
  <si>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</si>
  <si>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</si>
  <si>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</si>
  <si>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</si>
  <si>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</si>
  <si>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</si>
  <si>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</si>
  <si>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</si>
  <si>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</si>
  <si>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</si>
  <si>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</si>
  <si>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</si>
  <si>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</si>
  <si>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</si>
  <si>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</si>
  <si>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</si>
  <si>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</si>
  <si>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</si>
  <si>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</si>
  <si>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</si>
  <si>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</si>
  <si>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</si>
  <si>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</si>
  <si>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</si>
  <si>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</si>
  <si>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</si>
  <si>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</si>
  <si>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</si>
  <si>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</si>
  <si>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</si>
  <si>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</si>
  <si>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</si>
  <si>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</si>
  <si>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</si>
  <si>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</si>
  <si>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</si>
  <si>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</si>
  <si>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</si>
  <si>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</si>
  <si>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</si>
  <si>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</si>
  <si>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</si>
  <si>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</si>
  <si>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</si>
  <si>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</si>
  <si>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</si>
  <si>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</si>
  <si>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</si>
  <si>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</si>
  <si>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</si>
  <si>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</si>
  <si>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</si>
  <si>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</si>
  <si>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</si>
  <si>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</si>
  <si>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</si>
  <si>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</si>
  <si>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</si>
  <si>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</si>
  <si>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</si>
  <si>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</si>
  <si>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</si>
  <si>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</si>
  <si>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</si>
  <si>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</si>
  <si>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</si>
  <si>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</si>
  <si>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</si>
  <si>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</si>
  <si>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</si>
  <si>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</si>
  <si>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</si>
  <si>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</si>
  <si>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</si>
  <si>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</si>
  <si>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</si>
  <si>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</si>
  <si>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</si>
  <si>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</si>
  <si>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</si>
  <si>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</si>
  <si>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</si>
  <si>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</si>
  <si>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</si>
  <si>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</si>
  <si>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</si>
  <si>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</si>
  <si>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</si>
  <si>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</si>
  <si>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</si>
  <si>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</si>
  <si>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</si>
  <si>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</si>
  <si>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</si>
  <si>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</si>
  <si>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</si>
  <si>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</si>
  <si>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</si>
  <si>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</si>
  <si>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</si>
  <si>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</si>
  <si>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</si>
  <si>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</si>
  <si>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</si>
  <si>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</si>
  <si>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</si>
  <si>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</si>
  <si>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</si>
  <si>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</si>
  <si>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</si>
  <si>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</si>
  <si>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</si>
  <si>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</si>
  <si>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</si>
  <si>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</si>
  <si>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</si>
  <si>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</si>
  <si>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</si>
  <si>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</si>
  <si>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</si>
  <si>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</si>
  <si>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</si>
  <si>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</si>
  <si>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</si>
  <si>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</si>
  <si>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</si>
  <si>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</si>
  <si>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</si>
  <si>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</si>
  <si>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</si>
  <si>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</si>
  <si>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</si>
  <si>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</si>
  <si>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</si>
  <si>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</si>
  <si>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</si>
  <si>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</si>
  <si>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</si>
  <si>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</si>
  <si>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</si>
  <si>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</si>
  <si>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</si>
  <si>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</si>
  <si>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</si>
  <si>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</si>
  <si>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</si>
  <si>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</si>
  <si>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</si>
  <si>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</si>
  <si>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</si>
  <si>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</si>
  <si>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</si>
  <si>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</si>
  <si>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</si>
  <si>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</si>
  <si>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</si>
  <si>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</si>
  <si>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</si>
  <si>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</si>
  <si>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</si>
  <si>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</si>
  <si>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</si>
  <si>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</si>
  <si>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</si>
  <si>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</si>
  <si>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</si>
  <si>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</si>
  <si>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</si>
  <si>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</si>
  <si>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</si>
  <si>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</si>
  <si>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</si>
  <si>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</si>
  <si>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</si>
  <si>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</si>
  <si>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</si>
  <si>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</si>
  <si>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</si>
  <si>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</si>
  <si>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</si>
  <si>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</si>
  <si>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</si>
  <si>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</si>
  <si>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</si>
  <si>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</si>
  <si>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</si>
  <si>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</si>
  <si>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</si>
  <si>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</si>
  <si>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</si>
  <si>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</si>
  <si>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</si>
  <si>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</si>
  <si>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</si>
  <si>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</si>
  <si>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</si>
  <si>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</si>
  <si>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</si>
  <si>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</si>
  <si>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</si>
  <si>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</si>
  <si>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</si>
  <si>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</si>
  <si>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</si>
  <si>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</si>
  <si>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</si>
  <si>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</si>
  <si>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</si>
  <si>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</si>
  <si>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</si>
  <si>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</si>
  <si>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</si>
  <si>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</si>
  <si>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</si>
  <si>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</si>
  <si>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</si>
  <si>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</si>
  <si>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</si>
  <si>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</si>
  <si>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</si>
  <si>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</si>
  <si>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</si>
  <si>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</si>
  <si>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</si>
  <si>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</si>
  <si>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</si>
  <si>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</si>
  <si>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</si>
  <si>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</si>
  <si>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</si>
  <si>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</si>
  <si>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</si>
  <si>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</si>
  <si>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</si>
  <si>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</si>
  <si>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</si>
  <si>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</si>
  <si>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</si>
  <si>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</si>
  <si>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</si>
  <si>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</si>
  <si>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</si>
  <si>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</si>
  <si>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</si>
  <si>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</si>
  <si>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</si>
  <si>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</si>
  <si>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</si>
  <si>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</si>
  <si>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</si>
  <si>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</si>
  <si>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</si>
  <si>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</si>
  <si>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</si>
  <si>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</si>
  <si>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</si>
  <si>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</si>
  <si>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</si>
  <si>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</si>
  <si>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</si>
  <si>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</si>
  <si>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</si>
  <si>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</si>
  <si>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</si>
  <si>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</si>
  <si>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</si>
  <si>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</si>
  <si>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</si>
  <si>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</si>
  <si>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</si>
  <si>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</si>
  <si>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</si>
  <si>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</si>
  <si>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</si>
  <si>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</si>
  <si>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</si>
  <si>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</si>
  <si>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</si>
  <si>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</si>
  <si>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</si>
  <si>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</si>
  <si>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</si>
  <si>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</si>
  <si>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</si>
  <si>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</si>
  <si>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</si>
  <si>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</si>
  <si>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</si>
  <si>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</si>
  <si>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</si>
  <si>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</si>
  <si>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</si>
  <si>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</si>
  <si>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</si>
  <si>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</si>
  <si>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</si>
  <si>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</si>
  <si>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</si>
  <si>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</si>
  <si>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</si>
  <si>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</si>
  <si>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</si>
  <si>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</si>
  <si>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</si>
  <si>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</si>
  <si>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</si>
  <si>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</si>
  <si>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</si>
  <si>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</si>
  <si>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</si>
  <si>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</si>
  <si>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</si>
  <si>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</si>
  <si>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</si>
  <si>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</si>
  <si>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</si>
  <si>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</si>
  <si>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</si>
  <si>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</si>
  <si>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</si>
  <si>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</si>
  <si>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</si>
  <si>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</si>
  <si>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</si>
  <si>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</si>
  <si>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</si>
  <si>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</si>
  <si>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</si>
  <si>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</si>
  <si>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</si>
  <si>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</si>
  <si>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</si>
  <si>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</si>
  <si>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</si>
  <si>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</si>
  <si>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</si>
  <si>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</si>
  <si>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</si>
  <si>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</si>
  <si>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</si>
  <si>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</si>
  <si>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</si>
  <si>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</si>
  <si>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</si>
  <si>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</si>
  <si>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</si>
  <si>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</si>
  <si>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</si>
  <si>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</si>
  <si>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</si>
  <si>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</si>
  <si>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</si>
  <si>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</si>
  <si>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</si>
  <si>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</si>
  <si>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</si>
  <si>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</si>
  <si>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</si>
  <si>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</si>
  <si>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</si>
  <si>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</si>
  <si>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</si>
  <si>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</si>
  <si>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</si>
  <si>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</si>
  <si>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</si>
  <si>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</si>
  <si>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</si>
  <si>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</si>
  <si>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</si>
  <si>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</si>
  <si>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</si>
  <si>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</si>
  <si>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</si>
  <si>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</si>
  <si>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</si>
  <si>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</si>
  <si>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</si>
  <si>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</si>
  <si>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</si>
  <si>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</si>
  <si>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</si>
  <si>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</si>
  <si>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</si>
  <si>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</si>
  <si>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</si>
  <si>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</si>
  <si>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</si>
  <si>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</si>
  <si>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</si>
  <si>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</si>
  <si>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</si>
  <si>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</si>
  <si>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</si>
  <si>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</si>
  <si>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</si>
  <si>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</si>
  <si>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</si>
  <si>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</si>
  <si>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</si>
  <si>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</si>
  <si>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</si>
  <si>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</si>
  <si>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</si>
  <si>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</si>
  <si>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</si>
  <si>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</si>
  <si>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</si>
  <si>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</si>
  <si>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</si>
  <si>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</si>
  <si>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</si>
  <si>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</si>
  <si>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</si>
  <si>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</si>
  <si>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</si>
  <si>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</si>
  <si>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</si>
  <si>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</si>
  <si>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</si>
  <si>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</si>
  <si>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</si>
  <si>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</si>
  <si>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</si>
  <si>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</si>
  <si>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</si>
  <si>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</si>
  <si>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</si>
  <si>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</si>
  <si>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</si>
  <si>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</si>
  <si>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</si>
  <si>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</si>
  <si>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</si>
  <si>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</si>
  <si>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</si>
  <si>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</si>
  <si>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</si>
  <si>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</si>
  <si>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</si>
  <si>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</si>
  <si>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</si>
  <si>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</si>
  <si>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</si>
  <si>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</si>
  <si>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</si>
  <si>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</si>
  <si>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</si>
  <si>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</si>
  <si>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</si>
  <si>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</si>
  <si>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</si>
  <si>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</si>
  <si>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</si>
  <si>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</si>
  <si>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</si>
  <si>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</si>
  <si>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</si>
  <si>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</si>
  <si>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</si>
  <si>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</si>
  <si>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</si>
  <si>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</si>
  <si>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</si>
  <si>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</si>
  <si>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</si>
  <si>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</si>
  <si>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</si>
  <si>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</si>
  <si>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</si>
  <si>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</si>
  <si>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</si>
  <si>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</si>
  <si>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</si>
  <si>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</si>
  <si>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</si>
  <si>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</si>
  <si>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</si>
  <si>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</si>
  <si>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</si>
  <si>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</si>
  <si>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</si>
  <si>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</si>
  <si>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</si>
  <si>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</si>
  <si>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</si>
  <si>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</si>
  <si>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</si>
  <si>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</si>
  <si>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</si>
  <si>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</si>
  <si>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</si>
  <si>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</si>
  <si>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</si>
  <si>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</si>
  <si>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</si>
  <si>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</si>
  <si>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</si>
  <si>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</si>
  <si>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</si>
  <si>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</si>
  <si>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</si>
  <si>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</si>
  <si>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</si>
  <si>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</si>
  <si>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</si>
  <si>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</si>
  <si>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</si>
  <si>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</si>
  <si>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</si>
  <si>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</si>
  <si>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Los Angeles</t>
  </si>
  <si>
    <t>Claremont</t>
  </si>
  <si>
    <t>Claremont,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</si>
  <si>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</si>
  <si>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</si>
  <si>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</si>
  <si>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</si>
  <si>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</si>
  <si>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</si>
  <si>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</si>
  <si>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</si>
  <si>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</si>
  <si>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</si>
  <si>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</si>
  <si>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</si>
  <si>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</si>
  <si>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</si>
  <si>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</si>
  <si>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</si>
  <si>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</si>
  <si>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</si>
  <si>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</si>
  <si>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</si>
  <si>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</si>
  <si>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</si>
  <si>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</si>
  <si>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</si>
  <si>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</si>
  <si>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915 West Foothill Blvd, Suite E, Claremont, CA 91711</t>
  </si>
  <si>
    <t>May 2, 2013</t>
  </si>
  <si>
    <t>* Assumes 4.1333 per household.</t>
  </si>
  <si>
    <t>Total population served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</si>
</sst>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65" fillId="0" borderId="0" xfId="0" applyFont="1" applyAlignment="1">
      <alignment/>
    </xf>
    <xf numFmtId="0" fontId="0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49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4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64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4" fillId="0" borderId="15" xfId="0" applyFont="1" applyFill="1" applyBorder="1" applyAlignment="1">
      <alignment/>
    </xf>
    <xf numFmtId="0" fontId="65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tabSelected="1" zoomScale="70" zoomScaleNormal="70" zoomScalePageLayoutView="0" workbookViewId="0" topLeftCell="A1">
      <selection activeCell="G42" sqref="G42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2.5">
      <c r="A11" s="395">
        <v>2012</v>
      </c>
      <c r="B11" s="396"/>
      <c r="C11" s="396"/>
      <c r="D11" s="396"/>
      <c r="E11" s="396"/>
      <c r="F11" s="396"/>
      <c r="G11" s="396"/>
      <c r="H11" s="396"/>
      <c r="I11" s="396"/>
      <c r="J11" s="397"/>
    </row>
    <row r="12" spans="1:10" ht="22.5">
      <c r="A12" s="395" t="s">
        <v>1</v>
      </c>
      <c r="B12" s="396"/>
      <c r="C12" s="396"/>
      <c r="D12" s="396"/>
      <c r="E12" s="396"/>
      <c r="F12" s="396"/>
      <c r="G12" s="396"/>
      <c r="H12" s="396"/>
      <c r="I12" s="396"/>
      <c r="J12" s="397"/>
    </row>
    <row r="13" spans="1:10" ht="22.5">
      <c r="A13" s="395" t="s">
        <v>2</v>
      </c>
      <c r="B13" s="396"/>
      <c r="C13" s="396"/>
      <c r="D13" s="396"/>
      <c r="E13" s="396"/>
      <c r="F13" s="396"/>
      <c r="G13" s="396"/>
      <c r="H13" s="396"/>
      <c r="I13" s="396"/>
      <c r="J13" s="397"/>
    </row>
    <row r="14" spans="1:10" ht="22.5">
      <c r="A14" s="395" t="s">
        <v>3</v>
      </c>
      <c r="B14" s="396"/>
      <c r="C14" s="396"/>
      <c r="D14" s="396"/>
      <c r="E14" s="396"/>
      <c r="F14" s="396"/>
      <c r="G14" s="396"/>
      <c r="H14" s="396"/>
      <c r="I14" s="396"/>
      <c r="J14" s="397"/>
    </row>
    <row r="15" spans="1:10" ht="22.5">
      <c r="A15" s="395" t="s">
        <v>2</v>
      </c>
      <c r="B15" s="396"/>
      <c r="C15" s="396"/>
      <c r="D15" s="396"/>
      <c r="E15" s="396"/>
      <c r="F15" s="396"/>
      <c r="G15" s="396"/>
      <c r="H15" s="396"/>
      <c r="I15" s="396"/>
      <c r="J15" s="397"/>
    </row>
    <row r="16" spans="1:10" ht="17.25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7.25">
      <c r="A17" s="209"/>
      <c r="B17" s="292" t="s">
        <v>580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398"/>
      <c r="C18" s="398"/>
      <c r="D18" s="398"/>
      <c r="E18" s="398"/>
      <c r="F18" s="398"/>
      <c r="G18" s="398"/>
      <c r="H18" s="398"/>
      <c r="I18" s="398"/>
      <c r="J18" s="204"/>
    </row>
    <row r="19" spans="1:10" ht="12.75">
      <c r="A19" s="199"/>
      <c r="B19" s="399" t="s">
        <v>4</v>
      </c>
      <c r="C19" s="399"/>
      <c r="D19" s="399"/>
      <c r="E19" s="399"/>
      <c r="F19" s="399"/>
      <c r="G19" s="399"/>
      <c r="H19" s="399"/>
      <c r="I19" s="399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400" t="s">
        <v>578</v>
      </c>
      <c r="E22" s="398"/>
      <c r="F22" s="200" t="s">
        <v>550</v>
      </c>
      <c r="G22" s="291" t="s">
        <v>579</v>
      </c>
      <c r="H22" s="291"/>
      <c r="I22" s="291" t="s">
        <v>577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2.5">
      <c r="A28" s="395" t="s">
        <v>7</v>
      </c>
      <c r="B28" s="396"/>
      <c r="C28" s="396"/>
      <c r="D28" s="396"/>
      <c r="E28" s="396"/>
      <c r="F28" s="396"/>
      <c r="G28" s="396"/>
      <c r="H28" s="396"/>
      <c r="I28" s="396"/>
      <c r="J28" s="397"/>
    </row>
    <row r="29" spans="1:10" ht="22.5">
      <c r="A29" s="395" t="s">
        <v>8</v>
      </c>
      <c r="B29" s="396"/>
      <c r="C29" s="396"/>
      <c r="D29" s="396"/>
      <c r="E29" s="396"/>
      <c r="F29" s="396"/>
      <c r="G29" s="396"/>
      <c r="H29" s="396"/>
      <c r="I29" s="396"/>
      <c r="J29" s="397"/>
    </row>
    <row r="30" spans="1:10" ht="22.5">
      <c r="A30" s="395" t="s">
        <v>9</v>
      </c>
      <c r="B30" s="396"/>
      <c r="C30" s="396"/>
      <c r="D30" s="396"/>
      <c r="E30" s="396"/>
      <c r="F30" s="396"/>
      <c r="G30" s="396"/>
      <c r="H30" s="396"/>
      <c r="I30" s="396"/>
      <c r="J30" s="397"/>
    </row>
    <row r="31" spans="1:10" ht="22.5">
      <c r="A31" s="395" t="s">
        <v>574</v>
      </c>
      <c r="B31" s="396"/>
      <c r="C31" s="396"/>
      <c r="D31" s="396"/>
      <c r="E31" s="396"/>
      <c r="F31" s="396"/>
      <c r="G31" s="396"/>
      <c r="H31" s="396"/>
      <c r="I31" s="396"/>
      <c r="J31" s="397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392" t="s">
        <v>575</v>
      </c>
      <c r="B34" s="393"/>
      <c r="C34" s="393"/>
      <c r="D34" s="393"/>
      <c r="E34" s="393"/>
      <c r="F34" s="393"/>
      <c r="G34" s="393"/>
      <c r="H34" s="393"/>
      <c r="I34" s="393"/>
      <c r="J34" s="394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11:J11"/>
    <mergeCell ref="A12:J12"/>
    <mergeCell ref="A13:J13"/>
    <mergeCell ref="A14:J14"/>
    <mergeCell ref="A30:J30"/>
    <mergeCell ref="A31:J31"/>
    <mergeCell ref="A34:J34"/>
    <mergeCell ref="A15:J15"/>
    <mergeCell ref="B18:I18"/>
    <mergeCell ref="A28:J28"/>
    <mergeCell ref="A29:J29"/>
    <mergeCell ref="B19:I19"/>
    <mergeCell ref="D22:E2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J24" sqref="J24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7.25">
      <c r="A1" s="402" t="s">
        <v>143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4"/>
    </row>
    <row r="2" spans="1:12" ht="17.25">
      <c r="A2" s="405" t="s">
        <v>468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7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7">
        <v>793.26</v>
      </c>
      <c r="K12" s="297">
        <v>2064.24</v>
      </c>
      <c r="L12" s="311">
        <f aca="true" t="shared" si="0" ref="L12:L21">J12-K12</f>
        <v>-1270.9799999999998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297"/>
      <c r="L13" s="309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300">
        <v>75413.06</v>
      </c>
      <c r="K14" s="297">
        <v>105734.78</v>
      </c>
      <c r="L14" s="309">
        <f t="shared" si="0"/>
        <v>-30321.72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300">
        <v>32.9</v>
      </c>
      <c r="K15" s="297">
        <v>324.17</v>
      </c>
      <c r="L15" s="309">
        <f t="shared" si="0"/>
        <v>-291.27000000000004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300">
        <v>31467.11</v>
      </c>
      <c r="K16" s="297">
        <v>52214.7</v>
      </c>
      <c r="L16" s="309">
        <f t="shared" si="0"/>
        <v>-20747.589999999997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300"/>
      <c r="K17" s="300"/>
      <c r="L17" s="309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300">
        <v>1112.85</v>
      </c>
      <c r="K18" s="297">
        <v>732.28</v>
      </c>
      <c r="L18" s="309">
        <f t="shared" si="0"/>
        <v>380.56999999999994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300"/>
      <c r="K19" s="297"/>
      <c r="L19" s="309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300">
        <v>28492.789999999997</v>
      </c>
      <c r="K20" s="297">
        <v>47155.740000000005</v>
      </c>
      <c r="L20" s="309">
        <f t="shared" si="0"/>
        <v>-18662.950000000008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300">
        <v>39402.67999999999</v>
      </c>
      <c r="K21" s="297">
        <v>20331.58</v>
      </c>
      <c r="L21" s="309">
        <f t="shared" si="0"/>
        <v>19071.09999999999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8">
        <f>SUM(J12:J21)</f>
        <v>176714.65</v>
      </c>
      <c r="K22" s="298">
        <f>SUM(K12:K21)</f>
        <v>228557.49000000005</v>
      </c>
      <c r="L22" s="328">
        <f>SUM(L12:L21)</f>
        <v>-51842.84000000001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300"/>
      <c r="K23" s="300"/>
      <c r="L23" s="309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300"/>
      <c r="K24" s="300"/>
      <c r="L24" s="309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300">
        <v>25911.319999999996</v>
      </c>
      <c r="K25" s="297">
        <v>27066.03</v>
      </c>
      <c r="L25" s="309">
        <f aca="true" t="shared" si="2" ref="L25:L32">J25-K25</f>
        <v>-1154.7100000000028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300"/>
      <c r="K26" s="297"/>
      <c r="L26" s="309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300">
        <v>0</v>
      </c>
      <c r="K27" s="297">
        <v>99.57000000000001</v>
      </c>
      <c r="L27" s="309">
        <f t="shared" si="2"/>
        <v>-99.57000000000001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300"/>
      <c r="K28" s="297"/>
      <c r="L28" s="309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300">
        <v>8849.82</v>
      </c>
      <c r="K29" s="297">
        <v>9662.21</v>
      </c>
      <c r="L29" s="309">
        <f t="shared" si="2"/>
        <v>-812.3899999999994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300">
        <v>35350.21</v>
      </c>
      <c r="K30" s="297">
        <v>26850</v>
      </c>
      <c r="L30" s="309">
        <f t="shared" si="2"/>
        <v>8500.21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300">
        <v>70905.18</v>
      </c>
      <c r="K31" s="297">
        <v>61530.29</v>
      </c>
      <c r="L31" s="309">
        <f t="shared" si="2"/>
        <v>9374.889999999992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300">
        <v>56695.93</v>
      </c>
      <c r="K32" s="297">
        <v>64721.98</v>
      </c>
      <c r="L32" s="309">
        <f t="shared" si="2"/>
        <v>-8026.050000000003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300"/>
      <c r="K33" s="300"/>
      <c r="L33" s="309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300">
        <v>26652.100000000002</v>
      </c>
      <c r="K34" s="297">
        <v>19213.789999999997</v>
      </c>
      <c r="L34" s="309">
        <f aca="true" t="shared" si="4" ref="L34:L45">J34-K34</f>
        <v>7438.310000000005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300"/>
      <c r="K35" s="297"/>
      <c r="L35" s="309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300">
        <v>0</v>
      </c>
      <c r="K36" s="297">
        <v>0</v>
      </c>
      <c r="L36" s="309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300">
        <v>27971.899999999998</v>
      </c>
      <c r="K37" s="297">
        <v>7339.199999999999</v>
      </c>
      <c r="L37" s="309">
        <f t="shared" si="4"/>
        <v>20632.699999999997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300">
        <v>308111.96</v>
      </c>
      <c r="K38" s="297">
        <v>183634.41999999998</v>
      </c>
      <c r="L38" s="309">
        <f t="shared" si="4"/>
        <v>124477.54000000004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300"/>
      <c r="K39" s="297"/>
      <c r="L39" s="309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300">
        <v>0</v>
      </c>
      <c r="K40" s="297">
        <v>0</v>
      </c>
      <c r="L40" s="309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300">
        <v>76065.06999999999</v>
      </c>
      <c r="K41" s="297">
        <v>84407.73</v>
      </c>
      <c r="L41" s="309">
        <f t="shared" si="4"/>
        <v>-8342.660000000003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300"/>
      <c r="K42" s="297"/>
      <c r="L42" s="309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300">
        <v>62372.58</v>
      </c>
      <c r="K43" s="297">
        <v>75146.81000000001</v>
      </c>
      <c r="L43" s="309">
        <f t="shared" si="4"/>
        <v>-12774.23000000001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300">
        <v>23799.26</v>
      </c>
      <c r="K44" s="297">
        <v>14718.989999999998</v>
      </c>
      <c r="L44" s="309">
        <f t="shared" si="4"/>
        <v>9080.27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300">
        <v>0</v>
      </c>
      <c r="K45" s="297">
        <v>0</v>
      </c>
      <c r="L45" s="309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8">
        <f>SUM(J25:J45)</f>
        <v>722685.33</v>
      </c>
      <c r="K46" s="298">
        <f>SUM(K25:K45)</f>
        <v>574391.02</v>
      </c>
      <c r="L46" s="328">
        <f>SUM(L25:L45)</f>
        <v>148294.31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O33" sqref="O33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0" width="12.7109375" style="76" customWidth="1"/>
    <col min="11" max="11" width="13.00390625" style="76" customWidth="1"/>
    <col min="12" max="12" width="13.7109375" style="76" bestFit="1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2" t="s">
        <v>183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4"/>
    </row>
    <row r="2" spans="1:12" ht="18">
      <c r="A2" s="405" t="s">
        <v>468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7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3">
        <v>790</v>
      </c>
      <c r="C12" s="364"/>
      <c r="D12" s="305"/>
      <c r="E12" s="365"/>
      <c r="F12" s="333" t="s">
        <v>597</v>
      </c>
      <c r="G12" s="54"/>
      <c r="H12" s="54"/>
      <c r="I12" s="95"/>
      <c r="J12" s="300">
        <v>212305.94</v>
      </c>
      <c r="K12" s="300">
        <v>158474.38</v>
      </c>
      <c r="L12" s="309">
        <f aca="true" t="shared" si="0" ref="L12:L19">J12-K12</f>
        <v>53831.56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300">
        <v>4048.38</v>
      </c>
      <c r="K13" s="300">
        <v>1653.75</v>
      </c>
      <c r="L13" s="309">
        <f t="shared" si="0"/>
        <v>2394.63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300"/>
      <c r="K14" s="300"/>
      <c r="L14" s="309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300">
        <v>78805.87</v>
      </c>
      <c r="K15" s="300">
        <v>76493.83000000002</v>
      </c>
      <c r="L15" s="309">
        <f t="shared" si="0"/>
        <v>2312.039999999979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300">
        <v>110317.94</v>
      </c>
      <c r="K16" s="300">
        <v>101481.15</v>
      </c>
      <c r="L16" s="309">
        <f t="shared" si="0"/>
        <v>8836.790000000008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300"/>
      <c r="K17" s="300"/>
      <c r="L17" s="309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300">
        <v>34583.53</v>
      </c>
      <c r="K18" s="300">
        <v>37397.08</v>
      </c>
      <c r="L18" s="309">
        <f t="shared" si="0"/>
        <v>-2813.550000000003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300">
        <v>62817.7</v>
      </c>
      <c r="K19" s="300">
        <v>32761.9</v>
      </c>
      <c r="L19" s="309">
        <f t="shared" si="0"/>
        <v>30055.799999999996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8">
        <f>SUM(J12:J19)</f>
        <v>502879.36000000004</v>
      </c>
      <c r="K20" s="298">
        <f>SUM(K12:K19)</f>
        <v>408262.09</v>
      </c>
      <c r="L20" s="298">
        <f>SUM(L12:L19)</f>
        <v>94617.26999999999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300"/>
      <c r="K21" s="300"/>
      <c r="L21" s="309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300"/>
      <c r="K22" s="300"/>
      <c r="L22" s="309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300">
        <v>0</v>
      </c>
      <c r="K23" s="300">
        <v>0</v>
      </c>
      <c r="L23" s="309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300"/>
      <c r="K24" s="300"/>
      <c r="L24" s="309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300">
        <v>0</v>
      </c>
      <c r="K25" s="300">
        <v>0</v>
      </c>
      <c r="L25" s="309">
        <f>J25-K25</f>
        <v>0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300">
        <v>3045.5</v>
      </c>
      <c r="K26" s="300">
        <v>4928.39</v>
      </c>
      <c r="L26" s="309">
        <f>J26-K26</f>
        <v>-1882.8900000000003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300">
        <v>0</v>
      </c>
      <c r="K27" s="300">
        <v>0</v>
      </c>
      <c r="L27" s="309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300">
        <v>0</v>
      </c>
      <c r="K28" s="300">
        <v>0</v>
      </c>
      <c r="L28" s="309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8">
        <f>SUM(J23:J28)</f>
        <v>3045.5</v>
      </c>
      <c r="K29" s="298">
        <f>SUM(K23:K28)</f>
        <v>4928.39</v>
      </c>
      <c r="L29" s="298">
        <f>SUM(L23:L28)</f>
        <v>-1882.8900000000003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300"/>
      <c r="K30" s="300"/>
      <c r="L30" s="309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300"/>
      <c r="K31" s="300"/>
      <c r="L31" s="309"/>
    </row>
    <row r="32" spans="1:12" ht="12.75">
      <c r="A32" s="84"/>
      <c r="B32" s="330">
        <v>790.1</v>
      </c>
      <c r="C32" s="331"/>
      <c r="D32" s="331"/>
      <c r="E32" s="332"/>
      <c r="F32" s="333" t="s">
        <v>585</v>
      </c>
      <c r="G32" s="155"/>
      <c r="H32" s="155"/>
      <c r="I32" s="84"/>
      <c r="J32" s="300">
        <v>2695237.26</v>
      </c>
      <c r="K32" s="300">
        <v>2642453.58</v>
      </c>
      <c r="L32" s="309">
        <f aca="true" t="shared" si="3" ref="L32:L51">J32-K32</f>
        <v>52783.6799999997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300">
        <v>39118.8</v>
      </c>
      <c r="K33" s="300">
        <v>37720.12</v>
      </c>
      <c r="L33" s="309">
        <f t="shared" si="3"/>
        <v>1398.6800000000003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300">
        <v>34806.770000000004</v>
      </c>
      <c r="K34" s="300">
        <v>87101.91</v>
      </c>
      <c r="L34" s="309">
        <f t="shared" si="3"/>
        <v>-52295.14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300">
        <v>0</v>
      </c>
      <c r="K35" s="300">
        <v>0</v>
      </c>
      <c r="L35" s="309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300"/>
      <c r="K36" s="300"/>
      <c r="L36" s="309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300">
        <v>37069.76</v>
      </c>
      <c r="K37" s="300">
        <v>41461.38</v>
      </c>
      <c r="L37" s="309">
        <f t="shared" si="3"/>
        <v>-4391.619999999995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300">
        <v>350553.10000000003</v>
      </c>
      <c r="K38" s="300">
        <v>337864.7</v>
      </c>
      <c r="L38" s="309">
        <f t="shared" si="3"/>
        <v>12688.400000000023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300">
        <v>692.49</v>
      </c>
      <c r="K39" s="300">
        <v>662.5</v>
      </c>
      <c r="L39" s="309">
        <f t="shared" si="3"/>
        <v>29.99000000000001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300">
        <v>0</v>
      </c>
      <c r="K40" s="300">
        <v>0</v>
      </c>
      <c r="L40" s="309">
        <f t="shared" si="3"/>
        <v>0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300">
        <v>355577.6</v>
      </c>
      <c r="K41" s="300">
        <v>31191.68</v>
      </c>
      <c r="L41" s="309">
        <f t="shared" si="3"/>
        <v>324385.92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300"/>
      <c r="K42" s="300"/>
      <c r="L42" s="309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300"/>
      <c r="K43" s="300"/>
      <c r="L43" s="309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300">
        <v>1105.68</v>
      </c>
      <c r="K44" s="300">
        <v>1156.98</v>
      </c>
      <c r="L44" s="309">
        <f t="shared" si="3"/>
        <v>-51.299999999999955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300"/>
      <c r="K45" s="300"/>
      <c r="L45" s="309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300">
        <v>49824.01</v>
      </c>
      <c r="K46" s="300">
        <v>49217.81</v>
      </c>
      <c r="L46" s="309">
        <f t="shared" si="3"/>
        <v>606.2000000000044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6">
        <f>SUM(J32:J46)</f>
        <v>3563985.4699999997</v>
      </c>
      <c r="K47" s="366">
        <f>SUM(K32:K46)</f>
        <v>3228830.6600000006</v>
      </c>
      <c r="L47" s="366">
        <f>SUM(L32:L46)</f>
        <v>335154.80999999976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300"/>
      <c r="K48" s="300"/>
      <c r="L48" s="309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300">
        <v>23580.95</v>
      </c>
      <c r="K49" s="300">
        <v>23585.21</v>
      </c>
      <c r="L49" s="309">
        <f t="shared" si="3"/>
        <v>-4.259999999998399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300">
        <v>0</v>
      </c>
      <c r="K50" s="300">
        <v>0</v>
      </c>
      <c r="L50" s="309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300">
        <v>0</v>
      </c>
      <c r="K51" s="300">
        <v>0</v>
      </c>
      <c r="L51" s="309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6">
        <f>SUM(J49:J51)</f>
        <v>23580.95</v>
      </c>
      <c r="K52" s="366">
        <f>SUM(K49:K51)</f>
        <v>23585.21</v>
      </c>
      <c r="L52" s="367">
        <f>SUM(L49:L51)</f>
        <v>-4.259999999998399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8">
        <f>+J52+J47+J29+J20+'B2(2)'!J46+'B2(2)'!J22+'B2(1)'!J47+'B2(1)'!J29</f>
        <v>9998672.629999999</v>
      </c>
      <c r="K53" s="298">
        <f>+K52+K47+K29+K20+'B2(2)'!K46+'B2(2)'!K22+'B2(1)'!K47+'B2(1)'!K29</f>
        <v>8818993.010000002</v>
      </c>
      <c r="L53" s="298">
        <f>+L52+L47+L29+L20+'B2(2)'!L46+'B2(2)'!L22+'B2(1)'!L47+'B2(1)'!L29</f>
        <v>1179679.6199999996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2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="85" zoomScaleNormal="85" zoomScalePageLayoutView="0" workbookViewId="0" topLeftCell="A1">
      <selection activeCell="K12" sqref="K12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7.25">
      <c r="A1" s="402" t="s">
        <v>230</v>
      </c>
      <c r="B1" s="403"/>
      <c r="C1" s="403"/>
      <c r="D1" s="403"/>
      <c r="E1" s="403"/>
      <c r="F1" s="403"/>
      <c r="G1" s="404"/>
    </row>
    <row r="2" spans="1:7" ht="17.25">
      <c r="A2" s="405" t="s">
        <v>231</v>
      </c>
      <c r="B2" s="406"/>
      <c r="C2" s="406"/>
      <c r="D2" s="406"/>
      <c r="E2" s="406"/>
      <c r="F2" s="406"/>
      <c r="G2" s="407"/>
    </row>
    <row r="3" spans="1:7" ht="1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4" t="s">
        <v>238</v>
      </c>
      <c r="C8" s="335">
        <f>SUM(D8:G8)</f>
        <v>314234.92</v>
      </c>
      <c r="D8" s="335">
        <v>314234.92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4" t="s">
        <v>586</v>
      </c>
      <c r="C9" s="335">
        <f aca="true" t="shared" si="1" ref="C9:C14">SUM(D9:G9)</f>
        <v>271190</v>
      </c>
      <c r="D9" s="335">
        <v>271190</v>
      </c>
      <c r="E9" s="95"/>
      <c r="F9" s="95"/>
      <c r="G9" s="95"/>
    </row>
    <row r="10" spans="1:7" ht="15.75" customHeight="1">
      <c r="A10" s="84">
        <f t="shared" si="0"/>
        <v>3</v>
      </c>
      <c r="B10" s="334" t="s">
        <v>587</v>
      </c>
      <c r="C10" s="335">
        <f t="shared" si="1"/>
        <v>58565.98</v>
      </c>
      <c r="D10" s="335">
        <v>58565.98</v>
      </c>
      <c r="E10" s="95"/>
      <c r="F10" s="95"/>
      <c r="G10" s="95"/>
    </row>
    <row r="11" spans="1:7" ht="15.75" customHeight="1">
      <c r="A11" s="84">
        <f t="shared" si="0"/>
        <v>4</v>
      </c>
      <c r="B11" s="334" t="s">
        <v>239</v>
      </c>
      <c r="C11" s="335">
        <f t="shared" si="1"/>
        <v>19270.08</v>
      </c>
      <c r="D11" s="335">
        <v>19270.08</v>
      </c>
      <c r="E11" s="95"/>
      <c r="F11" s="95"/>
      <c r="G11" s="95"/>
    </row>
    <row r="12" spans="1:7" ht="15.75" customHeight="1">
      <c r="A12" s="84">
        <f t="shared" si="0"/>
        <v>5</v>
      </c>
      <c r="B12" s="334" t="s">
        <v>240</v>
      </c>
      <c r="C12" s="335">
        <f t="shared" si="1"/>
        <v>0</v>
      </c>
      <c r="D12" s="335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4" t="s">
        <v>241</v>
      </c>
      <c r="C13" s="335">
        <f t="shared" si="1"/>
        <v>480207</v>
      </c>
      <c r="D13" s="335">
        <v>480207</v>
      </c>
      <c r="E13" s="95"/>
      <c r="F13" s="95"/>
      <c r="G13" s="95"/>
    </row>
    <row r="14" spans="1:7" ht="15.75" customHeight="1">
      <c r="A14" s="84">
        <f t="shared" si="0"/>
        <v>7</v>
      </c>
      <c r="B14" s="386" t="s">
        <v>604</v>
      </c>
      <c r="C14" s="335">
        <f t="shared" si="1"/>
        <v>504634.25</v>
      </c>
      <c r="D14" s="335">
        <v>504634.25</v>
      </c>
      <c r="E14" s="95"/>
      <c r="F14" s="95"/>
      <c r="G14" s="95"/>
    </row>
    <row r="15" spans="1:7" ht="15.75" customHeight="1">
      <c r="A15" s="84"/>
      <c r="B15" s="9"/>
      <c r="C15" s="95"/>
      <c r="D15" s="326"/>
      <c r="E15" s="95"/>
      <c r="F15" s="95"/>
      <c r="G15" s="95"/>
    </row>
    <row r="16" spans="1:7" ht="15.75" customHeight="1" thickBot="1">
      <c r="A16" s="84"/>
      <c r="B16" s="152" t="s">
        <v>495</v>
      </c>
      <c r="C16" s="301">
        <f>SUM(C8:C15)</f>
        <v>1648102.23</v>
      </c>
      <c r="D16" s="336">
        <f>SUM(D8:D15)</f>
        <v>1648102.23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63"/>
  <sheetViews>
    <sheetView zoomScale="55" zoomScaleNormal="55" zoomScalePageLayoutView="0" workbookViewId="0" topLeftCell="A1">
      <selection activeCell="Q25" sqref="Q25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7.25">
      <c r="A1" s="402" t="s">
        <v>242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/>
    </row>
    <row r="2" spans="1:15" ht="18" thickBot="1">
      <c r="A2" s="446" t="s">
        <v>243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8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5" ht="12.75">
      <c r="A9" s="153">
        <v>4</v>
      </c>
      <c r="B9" s="445"/>
      <c r="C9" s="438"/>
      <c r="D9" s="86"/>
      <c r="E9" s="436"/>
      <c r="F9" s="438"/>
      <c r="G9" s="436"/>
      <c r="H9" s="438"/>
      <c r="I9" s="53"/>
      <c r="J9" s="53"/>
      <c r="K9" s="436"/>
      <c r="L9" s="438"/>
      <c r="M9" s="436"/>
      <c r="N9" s="438"/>
      <c r="O9" s="338" t="s">
        <v>591</v>
      </c>
    </row>
    <row r="10" spans="1:15" ht="12.75">
      <c r="A10" s="153">
        <v>5</v>
      </c>
      <c r="B10" s="436"/>
      <c r="C10" s="438"/>
      <c r="D10" s="86"/>
      <c r="E10" s="436"/>
      <c r="F10" s="438"/>
      <c r="G10" s="436"/>
      <c r="H10" s="438"/>
      <c r="I10" s="53"/>
      <c r="J10" s="53"/>
      <c r="K10" s="436"/>
      <c r="L10" s="438"/>
      <c r="M10" s="436"/>
      <c r="N10" s="438"/>
      <c r="O10" s="86"/>
    </row>
    <row r="11" spans="1:15" ht="12.75">
      <c r="A11" s="153">
        <v>6</v>
      </c>
      <c r="B11" s="436"/>
      <c r="C11" s="438"/>
      <c r="D11" s="86"/>
      <c r="E11" s="436"/>
      <c r="F11" s="438"/>
      <c r="G11" s="436"/>
      <c r="H11" s="438"/>
      <c r="I11" s="40"/>
      <c r="J11" s="44"/>
      <c r="K11" s="436"/>
      <c r="L11" s="438"/>
      <c r="M11" s="436"/>
      <c r="N11" s="438"/>
      <c r="O11" s="86"/>
    </row>
    <row r="12" spans="1:15" ht="13.5" thickBot="1">
      <c r="A12" s="154">
        <v>7</v>
      </c>
      <c r="B12" s="429"/>
      <c r="C12" s="431"/>
      <c r="D12" s="111"/>
      <c r="E12" s="429"/>
      <c r="F12" s="431"/>
      <c r="G12" s="429"/>
      <c r="H12" s="431"/>
      <c r="I12" s="110"/>
      <c r="J12" s="112"/>
      <c r="K12" s="429"/>
      <c r="L12" s="431"/>
      <c r="M12" s="429"/>
      <c r="N12" s="431"/>
      <c r="O12" s="111"/>
    </row>
    <row r="13" spans="1:15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</row>
    <row r="14" spans="1:15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</row>
    <row r="15" spans="1:15" ht="1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</row>
    <row r="16" spans="1:15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</row>
    <row r="17" spans="1:15" ht="12.75">
      <c r="A17" s="157">
        <v>12</v>
      </c>
      <c r="B17" s="339" t="s">
        <v>588</v>
      </c>
      <c r="C17" s="289"/>
      <c r="D17" s="53"/>
      <c r="E17" s="122"/>
      <c r="F17" s="124"/>
      <c r="G17" s="436"/>
      <c r="H17" s="438"/>
      <c r="I17" s="53"/>
      <c r="J17" s="439"/>
      <c r="K17" s="440"/>
      <c r="L17" s="441"/>
      <c r="M17" s="439"/>
      <c r="N17" s="441"/>
      <c r="O17" s="87"/>
    </row>
    <row r="18" spans="1:15" ht="12.75">
      <c r="A18" s="157">
        <v>13</v>
      </c>
      <c r="B18" s="445"/>
      <c r="C18" s="438"/>
      <c r="D18" s="53"/>
      <c r="E18" s="439"/>
      <c r="F18" s="441"/>
      <c r="G18" s="436"/>
      <c r="H18" s="438"/>
      <c r="I18" s="53"/>
      <c r="J18" s="439"/>
      <c r="K18" s="440"/>
      <c r="L18" s="441"/>
      <c r="M18" s="439"/>
      <c r="N18" s="441"/>
      <c r="O18" s="87"/>
    </row>
    <row r="19" spans="1:15" ht="12.75">
      <c r="A19" s="157">
        <v>14</v>
      </c>
      <c r="B19" s="436"/>
      <c r="C19" s="438"/>
      <c r="D19" s="53"/>
      <c r="E19" s="439"/>
      <c r="F19" s="441"/>
      <c r="G19" s="436"/>
      <c r="H19" s="438"/>
      <c r="I19" s="53"/>
      <c r="J19" s="439"/>
      <c r="K19" s="440"/>
      <c r="L19" s="441"/>
      <c r="M19" s="439"/>
      <c r="N19" s="441"/>
      <c r="O19" s="87"/>
    </row>
    <row r="20" spans="1:15" ht="12.75">
      <c r="A20" s="157">
        <v>15</v>
      </c>
      <c r="B20" s="436"/>
      <c r="C20" s="438"/>
      <c r="D20" s="53"/>
      <c r="E20" s="439"/>
      <c r="F20" s="441"/>
      <c r="G20" s="436"/>
      <c r="H20" s="438"/>
      <c r="I20" s="53"/>
      <c r="J20" s="439"/>
      <c r="K20" s="440"/>
      <c r="L20" s="441"/>
      <c r="M20" s="439"/>
      <c r="N20" s="441"/>
      <c r="O20" s="87"/>
    </row>
    <row r="21" spans="1:15" ht="13.5" thickBot="1">
      <c r="A21" s="158">
        <v>16</v>
      </c>
      <c r="B21" s="429"/>
      <c r="C21" s="431"/>
      <c r="D21" s="112"/>
      <c r="E21" s="442"/>
      <c r="F21" s="444"/>
      <c r="G21" s="429"/>
      <c r="H21" s="431"/>
      <c r="I21" s="112"/>
      <c r="J21" s="442"/>
      <c r="K21" s="443"/>
      <c r="L21" s="444"/>
      <c r="M21" s="442"/>
      <c r="N21" s="444"/>
      <c r="O21" s="159"/>
    </row>
    <row r="22" spans="1:15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</row>
    <row r="23" spans="1:15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</row>
    <row r="24" spans="1:15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</row>
    <row r="25" spans="1:15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</row>
    <row r="26" spans="1:16" ht="12.75">
      <c r="A26" s="153">
        <v>21</v>
      </c>
      <c r="B26" s="436"/>
      <c r="C26" s="438"/>
      <c r="D26" s="53"/>
      <c r="E26" s="439"/>
      <c r="F26" s="441"/>
      <c r="G26" s="439"/>
      <c r="H26" s="440"/>
      <c r="I26" s="441"/>
      <c r="J26" s="439"/>
      <c r="K26" s="440"/>
      <c r="L26" s="441"/>
      <c r="M26" s="439"/>
      <c r="N26" s="441"/>
      <c r="O26" s="87"/>
      <c r="P26" s="40"/>
    </row>
    <row r="27" spans="1:16" ht="12.75">
      <c r="A27" s="153">
        <v>22</v>
      </c>
      <c r="B27" s="436"/>
      <c r="C27" s="438"/>
      <c r="D27" s="53"/>
      <c r="E27" s="439"/>
      <c r="F27" s="441"/>
      <c r="G27" s="439"/>
      <c r="H27" s="440"/>
      <c r="I27" s="441"/>
      <c r="J27" s="439"/>
      <c r="K27" s="440"/>
      <c r="L27" s="441"/>
      <c r="M27" s="439"/>
      <c r="N27" s="441"/>
      <c r="O27" s="87"/>
      <c r="P27" s="40"/>
    </row>
    <row r="28" spans="1:16" ht="12.75">
      <c r="A28" s="153">
        <v>23</v>
      </c>
      <c r="B28" s="436"/>
      <c r="C28" s="438"/>
      <c r="D28" s="53"/>
      <c r="E28" s="439"/>
      <c r="F28" s="441"/>
      <c r="G28" s="439"/>
      <c r="H28" s="440"/>
      <c r="I28" s="441"/>
      <c r="J28" s="439"/>
      <c r="K28" s="440"/>
      <c r="L28" s="441"/>
      <c r="M28" s="439"/>
      <c r="N28" s="441"/>
      <c r="O28" s="87"/>
      <c r="P28" s="40"/>
    </row>
    <row r="29" spans="1:16" ht="12.75">
      <c r="A29" s="153">
        <v>24</v>
      </c>
      <c r="B29" s="436"/>
      <c r="C29" s="438"/>
      <c r="D29" s="53"/>
      <c r="E29" s="439"/>
      <c r="F29" s="441"/>
      <c r="G29" s="439"/>
      <c r="H29" s="440"/>
      <c r="I29" s="441"/>
      <c r="J29" s="439"/>
      <c r="K29" s="440"/>
      <c r="L29" s="441"/>
      <c r="M29" s="439"/>
      <c r="N29" s="441"/>
      <c r="O29" s="87"/>
      <c r="P29" s="40"/>
    </row>
    <row r="30" spans="1:16" ht="13.5" thickBot="1">
      <c r="A30" s="154">
        <v>25</v>
      </c>
      <c r="B30" s="429"/>
      <c r="C30" s="431"/>
      <c r="D30" s="112"/>
      <c r="E30" s="442"/>
      <c r="F30" s="444"/>
      <c r="G30" s="442"/>
      <c r="H30" s="443"/>
      <c r="I30" s="444"/>
      <c r="J30" s="442"/>
      <c r="K30" s="443"/>
      <c r="L30" s="444"/>
      <c r="M30" s="442"/>
      <c r="N30" s="444"/>
      <c r="O30" s="159"/>
      <c r="P30" s="40"/>
    </row>
    <row r="31" spans="1:15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</row>
    <row r="32" spans="1:15" ht="1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</row>
    <row r="34" spans="1:15" ht="12.75">
      <c r="A34" s="84">
        <v>29</v>
      </c>
      <c r="B34" s="9" t="s">
        <v>280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8"/>
    </row>
    <row r="35" spans="1:15" ht="15">
      <c r="A35" s="84">
        <v>30</v>
      </c>
      <c r="B35" s="9" t="s">
        <v>281</v>
      </c>
      <c r="C35" s="9"/>
      <c r="D35" s="9"/>
      <c r="E35" s="436"/>
      <c r="F35" s="437"/>
      <c r="G35" s="437"/>
      <c r="H35" s="438"/>
      <c r="I35" s="53" t="s">
        <v>530</v>
      </c>
      <c r="J35" s="9"/>
      <c r="K35" s="286"/>
      <c r="L35" s="217"/>
      <c r="M35" s="217"/>
      <c r="N35" s="334" t="s">
        <v>589</v>
      </c>
      <c r="O35" s="224"/>
    </row>
    <row r="36" spans="1:15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4" t="s">
        <v>590</v>
      </c>
      <c r="O36" s="224"/>
    </row>
    <row r="37" spans="1:15" ht="13.5" thickBot="1">
      <c r="A37" s="5">
        <v>32</v>
      </c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1"/>
    </row>
    <row r="38" spans="1:15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</row>
    <row r="39" spans="1:15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</row>
    <row r="40" spans="1:15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</row>
    <row r="41" spans="1:15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</row>
    <row r="42" spans="1:15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</row>
    <row r="43" spans="1:15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</row>
    <row r="44" spans="1:15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</row>
    <row r="45" spans="1:15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">
      <c r="A46" s="449" t="s">
        <v>285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1"/>
    </row>
    <row r="47" spans="1:15" ht="15">
      <c r="A47" s="452" t="s">
        <v>286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4"/>
    </row>
    <row r="48" spans="1:15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</row>
    <row r="49" spans="1:15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</row>
    <row r="50" spans="1:15" ht="12.75">
      <c r="A50" s="84">
        <v>1</v>
      </c>
      <c r="B50" s="9" t="s">
        <v>290</v>
      </c>
      <c r="C50" s="9"/>
      <c r="D50" s="9"/>
      <c r="E50" s="54"/>
      <c r="F50" s="432"/>
      <c r="G50" s="432"/>
      <c r="H50" s="432"/>
      <c r="I50" s="432"/>
      <c r="J50" s="433" t="s">
        <v>588</v>
      </c>
      <c r="K50" s="434"/>
      <c r="L50" s="434"/>
      <c r="M50" s="434"/>
      <c r="N50" s="434"/>
      <c r="O50" s="435"/>
    </row>
    <row r="51" spans="1:15" ht="12.75">
      <c r="A51" s="153">
        <v>2</v>
      </c>
      <c r="B51" s="30" t="s">
        <v>291</v>
      </c>
      <c r="C51" s="30"/>
      <c r="D51" s="30"/>
      <c r="E51" s="53"/>
      <c r="F51" s="427"/>
      <c r="G51" s="427"/>
      <c r="H51" s="427"/>
      <c r="I51" s="427"/>
      <c r="J51" s="436"/>
      <c r="K51" s="437"/>
      <c r="L51" s="437"/>
      <c r="M51" s="437"/>
      <c r="N51" s="437"/>
      <c r="O51" s="438"/>
    </row>
    <row r="52" spans="1:15" ht="12.75">
      <c r="A52" s="153">
        <v>3</v>
      </c>
      <c r="B52" s="30" t="s">
        <v>292</v>
      </c>
      <c r="C52" s="30"/>
      <c r="D52" s="30"/>
      <c r="E52" s="53"/>
      <c r="F52" s="427"/>
      <c r="G52" s="427"/>
      <c r="H52" s="427"/>
      <c r="I52" s="427"/>
      <c r="J52" s="426"/>
      <c r="K52" s="426"/>
      <c r="L52" s="426"/>
      <c r="M52" s="426"/>
      <c r="N52" s="426"/>
      <c r="O52" s="426"/>
    </row>
    <row r="53" spans="1:15" ht="12.75">
      <c r="A53" s="153">
        <v>4</v>
      </c>
      <c r="B53" s="30" t="s">
        <v>293</v>
      </c>
      <c r="C53" s="30"/>
      <c r="D53" s="30"/>
      <c r="E53" s="53"/>
      <c r="F53" s="427"/>
      <c r="G53" s="427"/>
      <c r="H53" s="427"/>
      <c r="I53" s="427"/>
      <c r="J53" s="426"/>
      <c r="K53" s="426"/>
      <c r="L53" s="426"/>
      <c r="M53" s="426"/>
      <c r="N53" s="426"/>
      <c r="O53" s="426"/>
    </row>
    <row r="54" spans="1:15" ht="12.75">
      <c r="A54" s="153">
        <v>5</v>
      </c>
      <c r="B54" s="30" t="s">
        <v>294</v>
      </c>
      <c r="C54" s="30"/>
      <c r="D54" s="30"/>
      <c r="E54" s="53"/>
      <c r="F54" s="427"/>
      <c r="G54" s="427"/>
      <c r="H54" s="427"/>
      <c r="I54" s="427"/>
      <c r="J54" s="426"/>
      <c r="K54" s="426"/>
      <c r="L54" s="426"/>
      <c r="M54" s="426"/>
      <c r="N54" s="426"/>
      <c r="O54" s="426"/>
    </row>
    <row r="55" spans="1:15" ht="12.75">
      <c r="A55" s="153">
        <v>6</v>
      </c>
      <c r="B55" s="30" t="s">
        <v>291</v>
      </c>
      <c r="C55" s="30"/>
      <c r="D55" s="30"/>
      <c r="E55" s="53"/>
      <c r="F55" s="427"/>
      <c r="G55" s="427"/>
      <c r="H55" s="427"/>
      <c r="I55" s="427"/>
      <c r="J55" s="426"/>
      <c r="K55" s="426"/>
      <c r="L55" s="426"/>
      <c r="M55" s="426"/>
      <c r="N55" s="426"/>
      <c r="O55" s="426"/>
    </row>
    <row r="56" spans="1:15" ht="12.75">
      <c r="A56" s="153">
        <v>7</v>
      </c>
      <c r="B56" s="30" t="s">
        <v>292</v>
      </c>
      <c r="C56" s="30"/>
      <c r="D56" s="30"/>
      <c r="E56" s="53"/>
      <c r="F56" s="427"/>
      <c r="G56" s="427"/>
      <c r="H56" s="427"/>
      <c r="I56" s="427"/>
      <c r="J56" s="426"/>
      <c r="K56" s="426"/>
      <c r="L56" s="426"/>
      <c r="M56" s="426"/>
      <c r="N56" s="426"/>
      <c r="O56" s="426"/>
    </row>
    <row r="57" spans="1:15" ht="12.75">
      <c r="A57" s="153">
        <v>8</v>
      </c>
      <c r="B57" s="30" t="s">
        <v>293</v>
      </c>
      <c r="C57" s="30"/>
      <c r="D57" s="30"/>
      <c r="E57" s="53"/>
      <c r="F57" s="427"/>
      <c r="G57" s="427"/>
      <c r="H57" s="427"/>
      <c r="I57" s="427"/>
      <c r="J57" s="426"/>
      <c r="K57" s="426"/>
      <c r="L57" s="426"/>
      <c r="M57" s="426"/>
      <c r="N57" s="426"/>
      <c r="O57" s="426"/>
    </row>
    <row r="58" spans="1:15" ht="12.75">
      <c r="A58" s="153">
        <v>9</v>
      </c>
      <c r="B58" s="30" t="s">
        <v>295</v>
      </c>
      <c r="C58" s="30"/>
      <c r="D58" s="30"/>
      <c r="E58" s="53"/>
      <c r="F58" s="427"/>
      <c r="G58" s="427"/>
      <c r="H58" s="427"/>
      <c r="I58" s="427"/>
      <c r="J58" s="426"/>
      <c r="K58" s="426"/>
      <c r="L58" s="426"/>
      <c r="M58" s="426"/>
      <c r="N58" s="426"/>
      <c r="O58" s="426"/>
    </row>
    <row r="59" spans="1:15" ht="12.75">
      <c r="A59" s="153">
        <v>10</v>
      </c>
      <c r="B59" s="30" t="s">
        <v>291</v>
      </c>
      <c r="C59" s="30"/>
      <c r="D59" s="30"/>
      <c r="E59" s="53"/>
      <c r="F59" s="427"/>
      <c r="G59" s="427"/>
      <c r="H59" s="427"/>
      <c r="I59" s="427"/>
      <c r="J59" s="426"/>
      <c r="K59" s="426"/>
      <c r="L59" s="426"/>
      <c r="M59" s="426"/>
      <c r="N59" s="426"/>
      <c r="O59" s="426"/>
    </row>
    <row r="60" spans="1:15" ht="12.75">
      <c r="A60" s="153">
        <v>11</v>
      </c>
      <c r="B60" s="30" t="s">
        <v>292</v>
      </c>
      <c r="C60" s="30"/>
      <c r="D60" s="30"/>
      <c r="E60" s="53"/>
      <c r="F60" s="427"/>
      <c r="G60" s="427"/>
      <c r="H60" s="427"/>
      <c r="I60" s="427"/>
      <c r="J60" s="426"/>
      <c r="K60" s="426"/>
      <c r="L60" s="426"/>
      <c r="M60" s="426"/>
      <c r="N60" s="426"/>
      <c r="O60" s="426"/>
    </row>
    <row r="61" spans="1:15" ht="12.75">
      <c r="A61" s="153">
        <v>12</v>
      </c>
      <c r="B61" s="30" t="s">
        <v>293</v>
      </c>
      <c r="C61" s="30"/>
      <c r="D61" s="30"/>
      <c r="E61" s="53"/>
      <c r="F61" s="427"/>
      <c r="G61" s="427"/>
      <c r="H61" s="427"/>
      <c r="I61" s="427"/>
      <c r="J61" s="426"/>
      <c r="K61" s="426"/>
      <c r="L61" s="426"/>
      <c r="M61" s="426"/>
      <c r="N61" s="426"/>
      <c r="O61" s="426"/>
    </row>
    <row r="62" spans="1:15" ht="12.75">
      <c r="A62" s="153">
        <v>13</v>
      </c>
      <c r="B62" s="9" t="s">
        <v>296</v>
      </c>
      <c r="C62" s="9"/>
      <c r="D62" s="9"/>
      <c r="E62" s="54"/>
      <c r="F62" s="427"/>
      <c r="G62" s="427"/>
      <c r="H62" s="427"/>
      <c r="I62" s="427"/>
      <c r="J62" s="426"/>
      <c r="K62" s="426"/>
      <c r="L62" s="426"/>
      <c r="M62" s="426"/>
      <c r="N62" s="426"/>
      <c r="O62" s="426"/>
    </row>
    <row r="63" spans="1:15" ht="13.5" thickBot="1">
      <c r="A63" s="84"/>
      <c r="B63" s="53"/>
      <c r="C63" s="30"/>
      <c r="D63" s="164" t="s">
        <v>297</v>
      </c>
      <c r="E63" s="119"/>
      <c r="F63" s="428"/>
      <c r="G63" s="428"/>
      <c r="H63" s="428"/>
      <c r="I63" s="428"/>
      <c r="J63" s="426"/>
      <c r="K63" s="426"/>
      <c r="L63" s="426"/>
      <c r="M63" s="426"/>
      <c r="N63" s="426"/>
      <c r="O63" s="426"/>
    </row>
    <row r="64" ht="13.5" thickTop="1"/>
  </sheetData>
  <sheetProtection/>
  <mergeCells count="103"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  <mergeCell ref="E11:F11"/>
    <mergeCell ref="E12:F12"/>
    <mergeCell ref="G9:H9"/>
    <mergeCell ref="G10:H10"/>
    <mergeCell ref="G11:H11"/>
    <mergeCell ref="G12:H12"/>
    <mergeCell ref="K9:L9"/>
    <mergeCell ref="K10:L10"/>
    <mergeCell ref="K11:L11"/>
    <mergeCell ref="K12:L12"/>
    <mergeCell ref="M9:N9"/>
    <mergeCell ref="M10:N10"/>
    <mergeCell ref="M11:N11"/>
    <mergeCell ref="M12:N12"/>
    <mergeCell ref="B21:C21"/>
    <mergeCell ref="E18:F18"/>
    <mergeCell ref="E19:F19"/>
    <mergeCell ref="E20:F20"/>
    <mergeCell ref="E21:F21"/>
    <mergeCell ref="B18:C18"/>
    <mergeCell ref="B19:C19"/>
    <mergeCell ref="B20:C20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J26:L26"/>
    <mergeCell ref="J27:L27"/>
    <mergeCell ref="J28:L28"/>
    <mergeCell ref="J29:L29"/>
    <mergeCell ref="M29:N29"/>
    <mergeCell ref="M30:N30"/>
    <mergeCell ref="M28:N28"/>
    <mergeCell ref="C34:O34"/>
    <mergeCell ref="E35:H35"/>
    <mergeCell ref="G29:I29"/>
    <mergeCell ref="G30:I30"/>
    <mergeCell ref="J30:L30"/>
    <mergeCell ref="B29:C29"/>
    <mergeCell ref="B30:C30"/>
    <mergeCell ref="B37:O37"/>
    <mergeCell ref="F50:I50"/>
    <mergeCell ref="F51:I51"/>
    <mergeCell ref="J50:O50"/>
    <mergeCell ref="J51:O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J63:O63"/>
    <mergeCell ref="J57:O57"/>
    <mergeCell ref="J58:O58"/>
    <mergeCell ref="J59:O59"/>
    <mergeCell ref="J60:O60"/>
    <mergeCell ref="J61:O61"/>
    <mergeCell ref="J62:O62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5"/>
  <sheetViews>
    <sheetView zoomScale="70" zoomScaleNormal="70" zoomScalePageLayoutView="0" workbookViewId="0" topLeftCell="A1">
      <selection activeCell="O19" sqref="O19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7.25">
      <c r="A1" s="402" t="s">
        <v>298</v>
      </c>
      <c r="B1" s="403"/>
      <c r="C1" s="403"/>
      <c r="D1" s="403"/>
      <c r="E1" s="403"/>
      <c r="F1" s="403"/>
      <c r="G1" s="403"/>
      <c r="H1" s="403"/>
      <c r="I1" s="403"/>
      <c r="J1" s="403"/>
      <c r="K1" s="404"/>
    </row>
    <row r="2" spans="1:11" ht="17.25">
      <c r="A2" s="405" t="s">
        <v>299</v>
      </c>
      <c r="B2" s="406"/>
      <c r="C2" s="406"/>
      <c r="D2" s="406"/>
      <c r="E2" s="406"/>
      <c r="F2" s="406"/>
      <c r="G2" s="406"/>
      <c r="H2" s="406"/>
      <c r="I2" s="406"/>
      <c r="J2" s="406"/>
      <c r="K2" s="407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">
      <c r="A4" s="452" t="s">
        <v>300</v>
      </c>
      <c r="B4" s="453"/>
      <c r="C4" s="453"/>
      <c r="D4" s="453"/>
      <c r="E4" s="453"/>
      <c r="F4" s="453"/>
      <c r="G4" s="453"/>
      <c r="H4" s="453"/>
      <c r="I4" s="453"/>
      <c r="J4" s="453"/>
      <c r="K4" s="454"/>
    </row>
    <row r="5" spans="1:11" ht="13.5" thickBot="1">
      <c r="A5" s="458" t="s">
        <v>301</v>
      </c>
      <c r="B5" s="459"/>
      <c r="C5" s="459"/>
      <c r="D5" s="459"/>
      <c r="E5" s="459"/>
      <c r="F5" s="459"/>
      <c r="G5" s="459"/>
      <c r="H5" s="459"/>
      <c r="I5" s="459"/>
      <c r="J5" s="459"/>
      <c r="K5" s="460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">
      <c r="A14" s="449" t="s">
        <v>524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1"/>
    </row>
    <row r="15" spans="1:11" ht="13.5" thickBot="1">
      <c r="A15" s="458" t="s">
        <v>301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60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5.75" thickBot="1">
      <c r="A24" s="455" t="s">
        <v>315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7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153">
        <v>16</v>
      </c>
      <c r="B32" s="53" t="s">
        <v>321</v>
      </c>
      <c r="C32" s="30"/>
      <c r="D32" s="87"/>
      <c r="E32" s="87"/>
      <c r="F32" s="340" t="s">
        <v>588</v>
      </c>
      <c r="G32" s="87"/>
      <c r="H32" s="87"/>
      <c r="I32" s="87"/>
      <c r="J32" s="87"/>
      <c r="K32" s="87"/>
    </row>
    <row r="33" spans="1:11" ht="12.75">
      <c r="A33" s="153">
        <v>17</v>
      </c>
      <c r="B33" s="53" t="s">
        <v>322</v>
      </c>
      <c r="C33" s="30"/>
      <c r="D33" s="87"/>
      <c r="E33" s="87"/>
      <c r="F33" s="340"/>
      <c r="G33" s="87"/>
      <c r="H33" s="87"/>
      <c r="I33" s="87"/>
      <c r="J33" s="87"/>
      <c r="K33" s="87"/>
    </row>
    <row r="34" spans="1:11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</row>
    <row r="38" spans="1:11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</row>
    <row r="39" spans="1:11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5.75" thickBot="1">
      <c r="A40" s="455" t="s">
        <v>565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7"/>
    </row>
    <row r="41" spans="1:11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</row>
    <row r="42" spans="1:11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</row>
    <row r="43" spans="1:11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</row>
    <row r="44" spans="1:11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2.75">
      <c r="A49" s="153">
        <v>28</v>
      </c>
      <c r="B49" s="87" t="s">
        <v>321</v>
      </c>
      <c r="C49" s="87"/>
      <c r="D49" s="87"/>
      <c r="E49" s="87"/>
      <c r="F49" s="340" t="s">
        <v>588</v>
      </c>
      <c r="G49" s="87"/>
      <c r="H49" s="87"/>
      <c r="I49" s="87"/>
      <c r="J49" s="87"/>
      <c r="K49" s="87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1"/>
  <sheetViews>
    <sheetView zoomScale="70" zoomScaleNormal="70" zoomScalePageLayoutView="0" workbookViewId="0" topLeftCell="A1">
      <selection activeCell="S16" sqref="S16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7.25">
      <c r="A1" s="402" t="s">
        <v>330</v>
      </c>
      <c r="B1" s="403"/>
      <c r="C1" s="403"/>
      <c r="D1" s="403"/>
      <c r="E1" s="403"/>
      <c r="F1" s="403"/>
      <c r="G1" s="403"/>
      <c r="H1" s="403"/>
      <c r="I1" s="403"/>
      <c r="J1" s="403"/>
      <c r="K1" s="404"/>
      <c r="L1" s="264"/>
      <c r="M1" s="264"/>
    </row>
    <row r="2" spans="1:13" ht="17.25">
      <c r="A2" s="461" t="s">
        <v>331</v>
      </c>
      <c r="B2" s="462"/>
      <c r="C2" s="462"/>
      <c r="D2" s="462"/>
      <c r="E2" s="462"/>
      <c r="F2" s="462"/>
      <c r="G2" s="462"/>
      <c r="H2" s="462"/>
      <c r="I2" s="462"/>
      <c r="J2" s="462"/>
      <c r="K2" s="463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41"/>
      <c r="F6" s="380">
        <v>9763</v>
      </c>
      <c r="G6" s="381"/>
      <c r="H6" s="382"/>
      <c r="I6" s="380">
        <v>9753</v>
      </c>
      <c r="J6" s="383">
        <v>0</v>
      </c>
      <c r="K6" s="383">
        <v>0</v>
      </c>
    </row>
    <row r="7" spans="1:11" ht="12.75">
      <c r="A7" s="53" t="s">
        <v>338</v>
      </c>
      <c r="B7" s="30"/>
      <c r="C7" s="30"/>
      <c r="D7" s="30"/>
      <c r="E7" s="286"/>
      <c r="F7" s="344">
        <v>776</v>
      </c>
      <c r="G7" s="345"/>
      <c r="H7" s="346"/>
      <c r="I7" s="344">
        <v>791</v>
      </c>
      <c r="J7" s="297">
        <v>0</v>
      </c>
      <c r="K7" s="297">
        <v>0</v>
      </c>
    </row>
    <row r="8" spans="1:11" ht="12.75">
      <c r="A8" s="53" t="s">
        <v>339</v>
      </c>
      <c r="B8" s="30"/>
      <c r="C8" s="30"/>
      <c r="D8" s="30"/>
      <c r="E8" s="286"/>
      <c r="F8" s="344">
        <v>10</v>
      </c>
      <c r="G8" s="345"/>
      <c r="H8" s="346"/>
      <c r="I8" s="344">
        <v>9</v>
      </c>
      <c r="J8" s="297">
        <v>0</v>
      </c>
      <c r="K8" s="297">
        <v>0</v>
      </c>
    </row>
    <row r="9" spans="1:11" ht="12.75">
      <c r="A9" s="53" t="s">
        <v>340</v>
      </c>
      <c r="B9" s="30"/>
      <c r="C9" s="30"/>
      <c r="D9" s="30"/>
      <c r="E9" s="286"/>
      <c r="F9" s="344">
        <v>24</v>
      </c>
      <c r="G9" s="345"/>
      <c r="H9" s="346"/>
      <c r="I9" s="344">
        <v>24</v>
      </c>
      <c r="J9" s="297">
        <v>0</v>
      </c>
      <c r="K9" s="297">
        <v>0</v>
      </c>
    </row>
    <row r="10" spans="1:11" ht="12.75">
      <c r="A10" s="53" t="s">
        <v>341</v>
      </c>
      <c r="B10" s="30"/>
      <c r="C10" s="30"/>
      <c r="D10" s="30"/>
      <c r="E10" s="286"/>
      <c r="F10" s="344">
        <v>266</v>
      </c>
      <c r="G10" s="345"/>
      <c r="H10" s="346"/>
      <c r="I10" s="344">
        <v>266</v>
      </c>
      <c r="J10" s="297">
        <v>0</v>
      </c>
      <c r="K10" s="297">
        <v>0</v>
      </c>
    </row>
    <row r="11" spans="1:11" ht="12.75">
      <c r="A11" s="53" t="s">
        <v>342</v>
      </c>
      <c r="B11" s="30"/>
      <c r="C11" s="30"/>
      <c r="D11" s="30"/>
      <c r="E11" s="286"/>
      <c r="F11" s="344">
        <v>69</v>
      </c>
      <c r="G11" s="345"/>
      <c r="H11" s="346"/>
      <c r="I11" s="344">
        <v>63</v>
      </c>
      <c r="J11" s="297">
        <v>0</v>
      </c>
      <c r="K11" s="297">
        <v>0</v>
      </c>
    </row>
    <row r="12" spans="1:11" ht="12.75">
      <c r="A12" s="44"/>
      <c r="B12" s="40"/>
      <c r="C12" s="30"/>
      <c r="D12" s="30"/>
      <c r="E12" s="286"/>
      <c r="F12" s="344">
        <v>0</v>
      </c>
      <c r="G12" s="345"/>
      <c r="H12" s="346"/>
      <c r="I12" s="344"/>
      <c r="J12" s="297"/>
      <c r="K12" s="297">
        <v>0</v>
      </c>
    </row>
    <row r="13" spans="1:11" ht="12.75">
      <c r="A13" s="53" t="s">
        <v>343</v>
      </c>
      <c r="B13" s="30"/>
      <c r="C13" s="30"/>
      <c r="D13" s="30"/>
      <c r="E13" s="286"/>
      <c r="F13" s="368">
        <f aca="true" t="shared" si="0" ref="F13:K13">SUM(F6:F12)</f>
        <v>10908</v>
      </c>
      <c r="G13" s="369"/>
      <c r="H13" s="370">
        <f t="shared" si="0"/>
        <v>0</v>
      </c>
      <c r="I13" s="368">
        <f t="shared" si="0"/>
        <v>10906</v>
      </c>
      <c r="J13" s="329">
        <f t="shared" si="0"/>
        <v>0</v>
      </c>
      <c r="K13" s="329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4">
        <v>0</v>
      </c>
      <c r="G14" s="345"/>
      <c r="H14" s="346"/>
      <c r="I14" s="344">
        <v>0</v>
      </c>
      <c r="J14" s="297">
        <v>157</v>
      </c>
      <c r="K14" s="297">
        <v>159</v>
      </c>
    </row>
    <row r="15" spans="1:11" ht="12.75">
      <c r="A15" s="53" t="s">
        <v>345</v>
      </c>
      <c r="B15" s="30"/>
      <c r="C15" s="30"/>
      <c r="D15" s="30"/>
      <c r="E15" s="286"/>
      <c r="F15" s="344">
        <v>0</v>
      </c>
      <c r="G15" s="345"/>
      <c r="H15" s="346"/>
      <c r="I15" s="344">
        <v>0</v>
      </c>
      <c r="J15" s="297">
        <v>0</v>
      </c>
      <c r="K15" s="297">
        <v>0</v>
      </c>
    </row>
    <row r="16" spans="1:11" ht="13.5" thickBot="1">
      <c r="A16" s="53" t="s">
        <v>346</v>
      </c>
      <c r="B16" s="30"/>
      <c r="C16" s="30"/>
      <c r="D16" s="123"/>
      <c r="E16" s="342"/>
      <c r="F16" s="371">
        <f>SUM(F13:F15)</f>
        <v>10908</v>
      </c>
      <c r="G16" s="372"/>
      <c r="H16" s="373">
        <f>SUM(H6:H15)</f>
        <v>0</v>
      </c>
      <c r="I16" s="371">
        <f>SUM(I13:I15)</f>
        <v>10906</v>
      </c>
      <c r="J16" s="298">
        <f>SUM(J13:J15)</f>
        <v>157</v>
      </c>
      <c r="K16" s="298">
        <f>SUM(K13:K15)</f>
        <v>159</v>
      </c>
    </row>
    <row r="17" ht="13.5" thickTop="1"/>
    <row r="19" spans="3:10" ht="17.25">
      <c r="C19" s="402" t="s">
        <v>347</v>
      </c>
      <c r="D19" s="403"/>
      <c r="E19" s="403"/>
      <c r="F19" s="403"/>
      <c r="G19" s="403"/>
      <c r="H19" s="403"/>
      <c r="I19" s="403"/>
      <c r="J19" s="404"/>
    </row>
    <row r="20" spans="3:10" ht="17.25">
      <c r="C20" s="405" t="s">
        <v>348</v>
      </c>
      <c r="D20" s="406"/>
      <c r="E20" s="406"/>
      <c r="F20" s="406"/>
      <c r="G20" s="406"/>
      <c r="H20" s="406"/>
      <c r="I20" s="406"/>
      <c r="J20" s="407"/>
    </row>
    <row r="21" spans="3:10" ht="15.75" customHeight="1">
      <c r="C21" s="461" t="s">
        <v>349</v>
      </c>
      <c r="D21" s="462"/>
      <c r="E21" s="462"/>
      <c r="F21" s="462"/>
      <c r="G21" s="462"/>
      <c r="H21" s="462"/>
      <c r="I21" s="462"/>
      <c r="J21" s="463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4"/>
      <c r="D24" s="375" t="s">
        <v>402</v>
      </c>
      <c r="E24" s="343"/>
      <c r="F24" s="347">
        <v>3701</v>
      </c>
      <c r="G24" s="348"/>
      <c r="H24" s="349"/>
      <c r="I24" s="350"/>
      <c r="J24" s="351"/>
    </row>
    <row r="25" spans="3:10" ht="12.75">
      <c r="C25" s="374"/>
      <c r="D25" s="375" t="s">
        <v>351</v>
      </c>
      <c r="E25" s="286"/>
      <c r="F25" s="346">
        <v>892</v>
      </c>
      <c r="G25" s="344"/>
      <c r="H25" s="345"/>
      <c r="I25" s="346"/>
      <c r="J25" s="344">
        <v>1992</v>
      </c>
    </row>
    <row r="26" spans="3:10" ht="12.75">
      <c r="C26" s="374"/>
      <c r="D26" s="375" t="s">
        <v>352</v>
      </c>
      <c r="E26" s="286"/>
      <c r="F26" s="346">
        <v>5807</v>
      </c>
      <c r="G26" s="344"/>
      <c r="H26" s="345"/>
      <c r="I26" s="346"/>
      <c r="J26" s="344">
        <v>8179</v>
      </c>
    </row>
    <row r="27" spans="3:10" ht="12.75">
      <c r="C27" s="374"/>
      <c r="D27" s="375" t="s">
        <v>598</v>
      </c>
      <c r="E27" s="286"/>
      <c r="F27" s="346">
        <v>145</v>
      </c>
      <c r="G27" s="344"/>
      <c r="H27" s="345"/>
      <c r="I27" s="346"/>
      <c r="J27" s="344">
        <v>3</v>
      </c>
    </row>
    <row r="28" spans="3:10" ht="12.75">
      <c r="C28" s="374"/>
      <c r="D28" s="375" t="s">
        <v>599</v>
      </c>
      <c r="E28" s="286"/>
      <c r="F28" s="346">
        <v>471</v>
      </c>
      <c r="G28" s="344"/>
      <c r="H28" s="345"/>
      <c r="I28" s="346"/>
      <c r="J28" s="344">
        <v>580</v>
      </c>
    </row>
    <row r="29" spans="3:10" ht="12.75">
      <c r="C29" s="374"/>
      <c r="D29" s="375" t="s">
        <v>600</v>
      </c>
      <c r="E29" s="286"/>
      <c r="F29" s="346">
        <v>80</v>
      </c>
      <c r="G29" s="344"/>
      <c r="H29" s="345"/>
      <c r="I29" s="346"/>
      <c r="J29" s="344">
        <v>48</v>
      </c>
    </row>
    <row r="30" spans="3:10" ht="12.75">
      <c r="C30" s="374"/>
      <c r="D30" s="375" t="s">
        <v>601</v>
      </c>
      <c r="E30" s="286"/>
      <c r="F30" s="346">
        <v>29</v>
      </c>
      <c r="G30" s="344"/>
      <c r="H30" s="345"/>
      <c r="I30" s="346"/>
      <c r="J30" s="344">
        <v>97</v>
      </c>
    </row>
    <row r="31" spans="3:10" ht="12.75">
      <c r="C31" s="374"/>
      <c r="D31" s="375" t="s">
        <v>602</v>
      </c>
      <c r="E31" s="286"/>
      <c r="F31" s="346">
        <v>10</v>
      </c>
      <c r="G31" s="344"/>
      <c r="H31" s="345"/>
      <c r="I31" s="346"/>
      <c r="J31" s="344">
        <v>73</v>
      </c>
    </row>
    <row r="32" spans="3:10" ht="12.75">
      <c r="C32" s="374"/>
      <c r="D32" s="375" t="s">
        <v>603</v>
      </c>
      <c r="E32" s="286"/>
      <c r="F32" s="346">
        <v>6</v>
      </c>
      <c r="G32" s="344"/>
      <c r="H32" s="345"/>
      <c r="I32" s="346"/>
      <c r="J32" s="344">
        <v>63</v>
      </c>
    </row>
    <row r="33" spans="3:10" ht="12.75">
      <c r="C33" s="374"/>
      <c r="D33" s="375" t="s">
        <v>84</v>
      </c>
      <c r="E33" s="286"/>
      <c r="F33" s="346">
        <v>1</v>
      </c>
      <c r="G33" s="344"/>
      <c r="H33" s="345"/>
      <c r="I33" s="346"/>
      <c r="J33" s="344">
        <v>30</v>
      </c>
    </row>
    <row r="34" spans="3:10" ht="13.5" thickBot="1">
      <c r="C34" s="376"/>
      <c r="D34" s="377" t="s">
        <v>297</v>
      </c>
      <c r="E34" s="342"/>
      <c r="F34" s="373">
        <f>SUM(F24:F33)</f>
        <v>11142</v>
      </c>
      <c r="G34" s="371"/>
      <c r="H34" s="372"/>
      <c r="I34" s="373"/>
      <c r="J34" s="371">
        <f>SUM(J24:J33)</f>
        <v>11065</v>
      </c>
    </row>
    <row r="35" ht="13.5" thickTop="1"/>
    <row r="37" spans="1:11" ht="17.25">
      <c r="A37" s="402" t="s">
        <v>353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4"/>
    </row>
    <row r="38" spans="1:11" ht="18" thickBot="1">
      <c r="A38" s="446" t="s">
        <v>354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8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87"/>
      <c r="J42" s="389">
        <v>2</v>
      </c>
      <c r="K42" s="388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6"/>
      <c r="J43" s="389">
        <v>87</v>
      </c>
      <c r="K43" s="344"/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6"/>
      <c r="J44" s="389">
        <v>14</v>
      </c>
      <c r="K44" s="344"/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6"/>
      <c r="J45" s="389">
        <v>0</v>
      </c>
      <c r="K45" s="344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2"/>
      <c r="J46" s="390"/>
      <c r="K46" s="310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2"/>
      <c r="J47" s="390"/>
      <c r="K47" s="310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87"/>
      <c r="J48" s="389">
        <v>8710</v>
      </c>
      <c r="K48" s="388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6"/>
      <c r="J49" s="389">
        <v>2133</v>
      </c>
      <c r="K49" s="344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6"/>
      <c r="J50" s="389">
        <v>431</v>
      </c>
      <c r="K50" s="344"/>
    </row>
    <row r="51" spans="1:11" ht="12.75">
      <c r="A51" s="54"/>
      <c r="B51" s="9"/>
      <c r="C51" s="9"/>
      <c r="D51" s="9"/>
      <c r="E51" s="9"/>
      <c r="F51" s="9"/>
      <c r="G51" s="9"/>
      <c r="H51" s="9"/>
      <c r="I51" s="353"/>
      <c r="J51" s="353"/>
      <c r="K51" s="309"/>
    </row>
  </sheetData>
  <sheetProtection/>
  <mergeCells count="7">
    <mergeCell ref="A38:K38"/>
    <mergeCell ref="A37:K37"/>
    <mergeCell ref="A1:K1"/>
    <mergeCell ref="A2:K2"/>
    <mergeCell ref="C19:J19"/>
    <mergeCell ref="C20:J20"/>
    <mergeCell ref="C21:J2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6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9"/>
  <sheetViews>
    <sheetView zoomScale="85" zoomScaleNormal="85" zoomScalePageLayoutView="0" workbookViewId="0" topLeftCell="A1">
      <selection activeCell="C29" sqref="C29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7.25">
      <c r="A1" s="402" t="s">
        <v>360</v>
      </c>
      <c r="B1" s="403"/>
      <c r="C1" s="403"/>
      <c r="D1" s="403"/>
      <c r="E1" s="403"/>
      <c r="F1" s="403"/>
      <c r="G1" s="403"/>
      <c r="H1" s="403"/>
      <c r="I1" s="403"/>
      <c r="J1" s="403"/>
      <c r="K1" s="404"/>
    </row>
    <row r="2" spans="1:13" ht="18">
      <c r="A2" s="452" t="s">
        <v>593</v>
      </c>
      <c r="B2" s="453"/>
      <c r="C2" s="453"/>
      <c r="D2" s="453"/>
      <c r="E2" s="453"/>
      <c r="F2" s="453"/>
      <c r="G2" s="453"/>
      <c r="H2" s="453"/>
      <c r="I2" s="453"/>
      <c r="J2" s="453"/>
      <c r="K2" s="454"/>
      <c r="M2" s="308"/>
    </row>
    <row r="3" spans="1:13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  <c r="M3"/>
    </row>
    <row r="4" spans="1:13" ht="12.75">
      <c r="A4" s="470" t="s">
        <v>336</v>
      </c>
      <c r="B4" s="471"/>
      <c r="C4" s="472"/>
      <c r="D4" s="172"/>
      <c r="E4" s="172"/>
      <c r="F4" s="267"/>
      <c r="G4" s="267"/>
      <c r="H4" s="267"/>
      <c r="I4" s="267"/>
      <c r="J4" s="267"/>
      <c r="K4" s="85"/>
      <c r="M4"/>
    </row>
    <row r="5" spans="1:13" ht="13.5" thickBot="1">
      <c r="A5" s="467" t="s">
        <v>501</v>
      </c>
      <c r="B5" s="468"/>
      <c r="C5" s="469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  <c r="M5"/>
    </row>
    <row r="6" spans="1:13" ht="12.75">
      <c r="A6" s="281" t="s">
        <v>502</v>
      </c>
      <c r="B6" s="282"/>
      <c r="C6" s="241"/>
      <c r="D6" s="309">
        <v>236516</v>
      </c>
      <c r="E6" s="300">
        <v>210782</v>
      </c>
      <c r="F6" s="353">
        <v>215516</v>
      </c>
      <c r="G6" s="300">
        <v>212883</v>
      </c>
      <c r="H6" s="300">
        <v>251344</v>
      </c>
      <c r="I6" s="300">
        <v>392366</v>
      </c>
      <c r="J6" s="300">
        <v>449596</v>
      </c>
      <c r="K6" s="367">
        <f aca="true" t="shared" si="0" ref="K6:K11">SUM(D6:J6)</f>
        <v>1969003</v>
      </c>
      <c r="M6"/>
    </row>
    <row r="7" spans="1:13" ht="12.75">
      <c r="A7" s="53" t="s">
        <v>339</v>
      </c>
      <c r="B7" s="30"/>
      <c r="C7" s="86"/>
      <c r="D7" s="311">
        <v>2067</v>
      </c>
      <c r="E7" s="297">
        <v>2056</v>
      </c>
      <c r="F7" s="356">
        <v>1053</v>
      </c>
      <c r="G7" s="297">
        <v>1728</v>
      </c>
      <c r="H7" s="297">
        <v>2035</v>
      </c>
      <c r="I7" s="297">
        <v>2987</v>
      </c>
      <c r="J7" s="297">
        <v>2783</v>
      </c>
      <c r="K7" s="312">
        <f t="shared" si="0"/>
        <v>14709</v>
      </c>
      <c r="M7"/>
    </row>
    <row r="8" spans="1:13" ht="12.75">
      <c r="A8" s="53" t="s">
        <v>340</v>
      </c>
      <c r="B8" s="30"/>
      <c r="C8" s="86"/>
      <c r="D8" s="311">
        <v>5563</v>
      </c>
      <c r="E8" s="297">
        <v>6494</v>
      </c>
      <c r="F8" s="356">
        <v>4555</v>
      </c>
      <c r="G8" s="297">
        <v>4674</v>
      </c>
      <c r="H8" s="297">
        <v>4979</v>
      </c>
      <c r="I8" s="297">
        <v>13307</v>
      </c>
      <c r="J8" s="297">
        <v>15522</v>
      </c>
      <c r="K8" s="312">
        <f t="shared" si="0"/>
        <v>55094</v>
      </c>
      <c r="M8"/>
    </row>
    <row r="9" spans="1:13" ht="12.75">
      <c r="A9" s="53" t="s">
        <v>341</v>
      </c>
      <c r="B9" s="30"/>
      <c r="C9" s="86"/>
      <c r="D9" s="311">
        <v>10850</v>
      </c>
      <c r="E9" s="297">
        <v>10444</v>
      </c>
      <c r="F9" s="356">
        <v>10207</v>
      </c>
      <c r="G9" s="297">
        <v>7191</v>
      </c>
      <c r="H9" s="297">
        <v>12417</v>
      </c>
      <c r="I9" s="297">
        <v>38242</v>
      </c>
      <c r="J9" s="297">
        <v>48490</v>
      </c>
      <c r="K9" s="312">
        <f t="shared" si="0"/>
        <v>137841</v>
      </c>
      <c r="M9"/>
    </row>
    <row r="10" spans="1:13" ht="12.75">
      <c r="A10" s="53" t="s">
        <v>342</v>
      </c>
      <c r="B10" s="30"/>
      <c r="C10" s="86"/>
      <c r="D10" s="311">
        <v>33</v>
      </c>
      <c r="E10" s="297">
        <v>-9</v>
      </c>
      <c r="F10" s="356">
        <v>0</v>
      </c>
      <c r="G10" s="297">
        <v>5</v>
      </c>
      <c r="H10" s="297">
        <v>6</v>
      </c>
      <c r="I10" s="297">
        <v>17</v>
      </c>
      <c r="J10" s="297">
        <v>4</v>
      </c>
      <c r="K10" s="312">
        <f t="shared" si="0"/>
        <v>56</v>
      </c>
      <c r="M10" s="354"/>
    </row>
    <row r="11" spans="1:13" ht="12.75">
      <c r="A11" s="355" t="s">
        <v>592</v>
      </c>
      <c r="B11" s="30"/>
      <c r="C11" s="86"/>
      <c r="D11" s="311">
        <v>23962</v>
      </c>
      <c r="E11" s="297">
        <v>0</v>
      </c>
      <c r="F11" s="356">
        <v>18179</v>
      </c>
      <c r="G11" s="297">
        <v>6178</v>
      </c>
      <c r="H11" s="297">
        <v>11259</v>
      </c>
      <c r="I11" s="297">
        <v>14653</v>
      </c>
      <c r="J11" s="297">
        <v>15634</v>
      </c>
      <c r="K11" s="312">
        <f t="shared" si="0"/>
        <v>89865</v>
      </c>
      <c r="M11" s="337"/>
    </row>
    <row r="12" spans="1:13" ht="13.5" thickBot="1">
      <c r="A12" s="53"/>
      <c r="B12" s="30"/>
      <c r="C12" s="242" t="s">
        <v>297</v>
      </c>
      <c r="D12" s="298">
        <f aca="true" t="shared" si="1" ref="D12:J12">SUM(D6:D11)</f>
        <v>278991</v>
      </c>
      <c r="E12" s="298">
        <f t="shared" si="1"/>
        <v>229767</v>
      </c>
      <c r="F12" s="384">
        <f t="shared" si="1"/>
        <v>249510</v>
      </c>
      <c r="G12" s="298">
        <f t="shared" si="1"/>
        <v>232659</v>
      </c>
      <c r="H12" s="298">
        <f t="shared" si="1"/>
        <v>282040</v>
      </c>
      <c r="I12" s="298">
        <f t="shared" si="1"/>
        <v>461572</v>
      </c>
      <c r="J12" s="298">
        <f t="shared" si="1"/>
        <v>532029</v>
      </c>
      <c r="K12" s="328">
        <f>SUM(K6:K11)</f>
        <v>2266568</v>
      </c>
      <c r="M12" s="354"/>
    </row>
    <row r="13" spans="1:13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  <c r="M13" s="354"/>
    </row>
    <row r="14" spans="1:13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  <c r="M14" s="354"/>
    </row>
    <row r="15" spans="1:13" ht="12.75">
      <c r="A15" s="464" t="s">
        <v>336</v>
      </c>
      <c r="B15" s="465"/>
      <c r="C15" s="466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  <c r="M15" s="354"/>
    </row>
    <row r="16" spans="1:13" ht="13.5" thickBot="1">
      <c r="A16" s="467" t="s">
        <v>501</v>
      </c>
      <c r="B16" s="468"/>
      <c r="C16" s="469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  <c r="M16" s="354"/>
    </row>
    <row r="17" spans="1:13" ht="12.75">
      <c r="A17" s="281" t="s">
        <v>502</v>
      </c>
      <c r="B17" s="282"/>
      <c r="C17" s="241"/>
      <c r="D17" s="300">
        <v>452548</v>
      </c>
      <c r="E17" s="300">
        <v>516846</v>
      </c>
      <c r="F17" s="357">
        <v>398790</v>
      </c>
      <c r="G17" s="300">
        <v>346191</v>
      </c>
      <c r="H17" s="300">
        <v>219569</v>
      </c>
      <c r="I17" s="366">
        <f aca="true" t="shared" si="2" ref="I17:I22">SUM(D17:H17)</f>
        <v>1933944</v>
      </c>
      <c r="J17" s="366">
        <f aca="true" t="shared" si="3" ref="J17:J22">+I17+K6</f>
        <v>3902947</v>
      </c>
      <c r="K17" s="300">
        <v>3671469</v>
      </c>
      <c r="M17" s="354"/>
    </row>
    <row r="18" spans="1:13" ht="12.75">
      <c r="A18" s="53" t="s">
        <v>339</v>
      </c>
      <c r="B18" s="30"/>
      <c r="C18" s="86"/>
      <c r="D18" s="297">
        <v>6705</v>
      </c>
      <c r="E18" s="297">
        <v>5387</v>
      </c>
      <c r="F18" s="358">
        <v>5228</v>
      </c>
      <c r="G18" s="297">
        <v>4973</v>
      </c>
      <c r="H18" s="297">
        <v>2974</v>
      </c>
      <c r="I18" s="329">
        <f t="shared" si="2"/>
        <v>25267</v>
      </c>
      <c r="J18" s="329">
        <f t="shared" si="3"/>
        <v>39976</v>
      </c>
      <c r="K18" s="297">
        <v>28989</v>
      </c>
      <c r="M18" s="354"/>
    </row>
    <row r="19" spans="1:13" ht="12.75">
      <c r="A19" s="53" t="s">
        <v>340</v>
      </c>
      <c r="B19" s="30"/>
      <c r="C19" s="86"/>
      <c r="D19" s="297">
        <v>15626</v>
      </c>
      <c r="E19" s="297">
        <v>18459</v>
      </c>
      <c r="F19" s="358">
        <v>14586</v>
      </c>
      <c r="G19" s="297">
        <v>9742</v>
      </c>
      <c r="H19" s="297">
        <v>1732</v>
      </c>
      <c r="I19" s="329">
        <f t="shared" si="2"/>
        <v>60145</v>
      </c>
      <c r="J19" s="329">
        <f t="shared" si="3"/>
        <v>115239</v>
      </c>
      <c r="K19" s="297">
        <v>108389</v>
      </c>
      <c r="M19" s="354"/>
    </row>
    <row r="20" spans="1:13" ht="12.75">
      <c r="A20" s="53" t="s">
        <v>341</v>
      </c>
      <c r="B20" s="30"/>
      <c r="C20" s="86"/>
      <c r="D20" s="297">
        <v>59424</v>
      </c>
      <c r="E20" s="297">
        <v>57313</v>
      </c>
      <c r="F20" s="358">
        <v>46616</v>
      </c>
      <c r="G20" s="297">
        <v>24710</v>
      </c>
      <c r="H20" s="297">
        <v>9337</v>
      </c>
      <c r="I20" s="329">
        <f t="shared" si="2"/>
        <v>197400</v>
      </c>
      <c r="J20" s="329">
        <f t="shared" si="3"/>
        <v>335241</v>
      </c>
      <c r="K20" s="297">
        <v>244302</v>
      </c>
      <c r="M20" s="354"/>
    </row>
    <row r="21" spans="1:13" ht="12.75">
      <c r="A21" s="53" t="s">
        <v>342</v>
      </c>
      <c r="B21" s="30"/>
      <c r="C21" s="86"/>
      <c r="D21" s="297">
        <v>36</v>
      </c>
      <c r="E21" s="297">
        <v>17</v>
      </c>
      <c r="F21" s="358">
        <v>10</v>
      </c>
      <c r="G21" s="297">
        <v>0</v>
      </c>
      <c r="H21" s="297">
        <v>1</v>
      </c>
      <c r="I21" s="329">
        <f t="shared" si="2"/>
        <v>64</v>
      </c>
      <c r="J21" s="329">
        <f t="shared" si="3"/>
        <v>120</v>
      </c>
      <c r="K21" s="297">
        <v>112876</v>
      </c>
      <c r="M21" s="354"/>
    </row>
    <row r="22" spans="1:13" ht="12.75">
      <c r="A22" s="355" t="s">
        <v>592</v>
      </c>
      <c r="B22" s="30"/>
      <c r="C22" s="86"/>
      <c r="D22" s="297">
        <v>14559</v>
      </c>
      <c r="E22" s="297">
        <v>15765</v>
      </c>
      <c r="F22" s="358">
        <v>13222</v>
      </c>
      <c r="G22" s="297">
        <v>12716</v>
      </c>
      <c r="H22" s="297">
        <v>7686</v>
      </c>
      <c r="I22" s="329">
        <f t="shared" si="2"/>
        <v>63948</v>
      </c>
      <c r="J22" s="329">
        <f t="shared" si="3"/>
        <v>153813</v>
      </c>
      <c r="K22" s="297">
        <v>0</v>
      </c>
      <c r="M22" s="337"/>
    </row>
    <row r="23" spans="1:11" ht="13.5" thickBot="1">
      <c r="A23" s="53"/>
      <c r="B23" s="30"/>
      <c r="C23" s="242" t="s">
        <v>297</v>
      </c>
      <c r="D23" s="298">
        <f aca="true" t="shared" si="4" ref="D23:K23">SUM(D17:D22)</f>
        <v>548898</v>
      </c>
      <c r="E23" s="298">
        <f t="shared" si="4"/>
        <v>613787</v>
      </c>
      <c r="F23" s="385">
        <f t="shared" si="4"/>
        <v>478452</v>
      </c>
      <c r="G23" s="298">
        <f t="shared" si="4"/>
        <v>398332</v>
      </c>
      <c r="H23" s="298">
        <f t="shared" si="4"/>
        <v>241299</v>
      </c>
      <c r="I23" s="298">
        <f t="shared" si="4"/>
        <v>2280768</v>
      </c>
      <c r="J23" s="298">
        <f t="shared" si="4"/>
        <v>4547336</v>
      </c>
      <c r="K23" s="298">
        <f t="shared" si="4"/>
        <v>4166025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391" t="s">
        <v>608</v>
      </c>
      <c r="H27" s="40"/>
      <c r="I27" s="378">
        <f>('D4-6'!K16+'D4-6'!I16)*4.1333</f>
        <v>45734.9645</v>
      </c>
      <c r="J27" s="391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40"/>
      <c r="H28" s="40"/>
      <c r="I28" s="391"/>
      <c r="J28" s="391"/>
      <c r="K28" s="46"/>
    </row>
    <row r="29" spans="1:11" ht="12.75">
      <c r="A29" s="54"/>
      <c r="B29" s="9"/>
      <c r="C29" s="334" t="s">
        <v>607</v>
      </c>
      <c r="D29" s="9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0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="85" zoomScaleNormal="85" zoomScalePageLayoutView="0" workbookViewId="0" topLeftCell="A1">
      <selection activeCell="K12" sqref="K12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7.25">
      <c r="A1" s="401" t="s">
        <v>377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7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59"/>
      <c r="I7" s="359"/>
      <c r="J7" s="359"/>
      <c r="K7" s="360">
        <f>+'A-1d'!H33</f>
        <v>25946.28</v>
      </c>
    </row>
    <row r="8" spans="1:11" ht="13.5" thickTop="1">
      <c r="A8" s="285"/>
      <c r="H8" s="40"/>
      <c r="I8" s="40"/>
      <c r="J8" s="40"/>
      <c r="K8" s="352"/>
    </row>
    <row r="9" spans="1:11" ht="13.5" thickBot="1">
      <c r="A9" s="285">
        <v>100.3</v>
      </c>
      <c r="B9" s="76" t="s">
        <v>538</v>
      </c>
      <c r="G9" s="76" t="s">
        <v>379</v>
      </c>
      <c r="H9" s="359"/>
      <c r="I9" s="359"/>
      <c r="J9" s="359"/>
      <c r="K9" s="360">
        <f>+'A-1d'!H12</f>
        <v>1710292.85999999</v>
      </c>
    </row>
    <row r="10" spans="1:11" ht="13.5" thickTop="1">
      <c r="A10" s="285"/>
      <c r="H10" s="40"/>
      <c r="I10" s="40"/>
      <c r="J10" s="40"/>
      <c r="K10" s="352"/>
    </row>
    <row r="11" spans="1:11" ht="13.5" thickBot="1">
      <c r="A11" s="285">
        <v>241</v>
      </c>
      <c r="B11" s="76" t="s">
        <v>540</v>
      </c>
      <c r="G11" s="76" t="s">
        <v>379</v>
      </c>
      <c r="H11" s="359"/>
      <c r="I11" s="359"/>
      <c r="J11" s="359"/>
      <c r="K11" s="360">
        <f>+'A-1d'!H29</f>
        <v>4378019.41</v>
      </c>
    </row>
    <row r="12" spans="1:11" ht="13.5" thickTop="1">
      <c r="A12" s="285"/>
      <c r="H12" s="40"/>
      <c r="I12" s="40"/>
      <c r="J12" s="40"/>
      <c r="K12" s="352"/>
    </row>
    <row r="13" spans="1:11" ht="13.5" thickBot="1">
      <c r="A13" s="285">
        <v>265</v>
      </c>
      <c r="B13" s="76" t="s">
        <v>541</v>
      </c>
      <c r="G13" s="76" t="s">
        <v>379</v>
      </c>
      <c r="H13" s="359"/>
      <c r="I13" s="359"/>
      <c r="J13" s="359"/>
      <c r="K13" s="360">
        <f>+'A-1d'!H28</f>
        <v>4516041.12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3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="85" zoomScaleNormal="85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" thickTop="1">
      <c r="A1" s="476" t="s">
        <v>516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8"/>
    </row>
    <row r="2" spans="1:12" ht="14.25" thickBot="1">
      <c r="A2" s="479" t="s">
        <v>523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1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3.5">
      <c r="A5" s="174" t="s">
        <v>552</v>
      </c>
      <c r="B5" s="184"/>
      <c r="C5" s="185"/>
      <c r="D5" s="475" t="s">
        <v>594</v>
      </c>
      <c r="E5" s="475"/>
      <c r="F5" s="475"/>
      <c r="G5" s="475"/>
      <c r="H5" s="475"/>
      <c r="I5" s="475"/>
      <c r="J5" s="475"/>
      <c r="K5" s="475"/>
      <c r="L5" s="361"/>
    </row>
    <row r="6" spans="1:12" s="97" customFormat="1" ht="13.5">
      <c r="A6" s="174"/>
      <c r="D6" s="482" t="s">
        <v>563</v>
      </c>
      <c r="E6" s="482"/>
      <c r="F6" s="482"/>
      <c r="G6" s="482"/>
      <c r="H6" s="482"/>
      <c r="I6" s="482"/>
      <c r="J6" s="482"/>
      <c r="K6" s="482"/>
      <c r="L6" s="483"/>
    </row>
    <row r="7" spans="1:12" s="97" customFormat="1" ht="13.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3.5">
      <c r="A8" s="174" t="s">
        <v>453</v>
      </c>
      <c r="B8" s="473" t="s">
        <v>578</v>
      </c>
      <c r="C8" s="473"/>
      <c r="D8" s="473"/>
      <c r="E8" s="473"/>
      <c r="F8" s="473"/>
      <c r="G8" s="473"/>
      <c r="H8" s="473"/>
      <c r="I8" s="473"/>
      <c r="J8" s="473"/>
      <c r="K8" s="473"/>
      <c r="L8" s="186" t="s">
        <v>559</v>
      </c>
    </row>
    <row r="9" spans="1:12" s="97" customFormat="1" ht="13.5">
      <c r="A9" s="174"/>
      <c r="B9" s="482" t="s">
        <v>558</v>
      </c>
      <c r="C9" s="482"/>
      <c r="D9" s="482"/>
      <c r="E9" s="482"/>
      <c r="F9" s="482"/>
      <c r="G9" s="482"/>
      <c r="H9" s="482"/>
      <c r="I9" s="482"/>
      <c r="J9" s="482"/>
      <c r="K9" s="482"/>
      <c r="L9" s="186"/>
    </row>
    <row r="10" spans="1:12" s="97" customFormat="1" ht="13.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3.5">
      <c r="A11" s="174" t="s">
        <v>453</v>
      </c>
      <c r="B11" s="473" t="s">
        <v>580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4"/>
    </row>
    <row r="12" spans="1:12" s="97" customFormat="1" ht="13.5">
      <c r="A12" s="174"/>
      <c r="B12" s="482" t="s">
        <v>553</v>
      </c>
      <c r="C12" s="482"/>
      <c r="D12" s="482"/>
      <c r="E12" s="482"/>
      <c r="F12" s="482"/>
      <c r="G12" s="482"/>
      <c r="H12" s="482"/>
      <c r="I12" s="482"/>
      <c r="J12" s="482"/>
      <c r="K12" s="482"/>
      <c r="L12" s="483"/>
    </row>
    <row r="13" spans="1:12" s="97" customFormat="1" ht="13.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3.5">
      <c r="A14" s="174" t="s">
        <v>560</v>
      </c>
      <c r="B14" s="473" t="s">
        <v>605</v>
      </c>
      <c r="C14" s="473"/>
      <c r="D14" s="473"/>
      <c r="E14" s="473"/>
      <c r="F14" s="473"/>
      <c r="G14" s="473"/>
      <c r="H14" s="473"/>
      <c r="I14" s="473"/>
      <c r="J14" s="473"/>
      <c r="K14" s="473"/>
      <c r="L14" s="474"/>
    </row>
    <row r="15" spans="1:12" s="97" customFormat="1" ht="13.5">
      <c r="A15" s="174"/>
      <c r="B15" s="482" t="s">
        <v>561</v>
      </c>
      <c r="C15" s="482"/>
      <c r="D15" s="482"/>
      <c r="E15" s="482"/>
      <c r="F15" s="482"/>
      <c r="G15" s="482"/>
      <c r="H15" s="482"/>
      <c r="I15" s="482"/>
      <c r="J15" s="482"/>
      <c r="K15" s="482"/>
      <c r="L15" s="483"/>
    </row>
    <row r="16" spans="1:12" s="97" customFormat="1" ht="13.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3.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3.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3.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3.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3.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3.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85" t="s">
        <v>595</v>
      </c>
      <c r="C23" s="485"/>
      <c r="D23" s="485"/>
      <c r="E23" s="485"/>
      <c r="F23" s="485"/>
      <c r="G23" s="184"/>
      <c r="H23" s="486"/>
      <c r="I23" s="486"/>
      <c r="J23" s="486"/>
      <c r="K23" s="486"/>
      <c r="L23" s="186"/>
    </row>
    <row r="24" spans="1:12" s="97" customFormat="1" ht="13.5">
      <c r="A24" s="174"/>
      <c r="B24" s="484" t="s">
        <v>562</v>
      </c>
      <c r="C24" s="484"/>
      <c r="D24" s="484"/>
      <c r="E24" s="484"/>
      <c r="F24" s="484"/>
      <c r="G24" s="184"/>
      <c r="H24" s="484" t="s">
        <v>380</v>
      </c>
      <c r="I24" s="484"/>
      <c r="J24" s="484"/>
      <c r="K24" s="484"/>
      <c r="L24" s="186"/>
    </row>
    <row r="25" spans="1:12" s="97" customFormat="1" ht="13.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3.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3.5">
      <c r="A27" s="174"/>
      <c r="B27" s="487" t="s">
        <v>596</v>
      </c>
      <c r="C27" s="487"/>
      <c r="D27" s="487"/>
      <c r="E27" s="487"/>
      <c r="F27" s="487"/>
      <c r="G27" s="184"/>
      <c r="H27" s="488" t="s">
        <v>606</v>
      </c>
      <c r="I27" s="473"/>
      <c r="J27" s="473"/>
      <c r="K27" s="473"/>
      <c r="L27" s="186"/>
    </row>
    <row r="28" spans="1:12" s="97" customFormat="1" ht="13.5">
      <c r="A28" s="174"/>
      <c r="B28" s="484" t="s">
        <v>557</v>
      </c>
      <c r="C28" s="484"/>
      <c r="D28" s="484"/>
      <c r="E28" s="484"/>
      <c r="F28" s="484"/>
      <c r="G28" s="184"/>
      <c r="H28" s="484" t="s">
        <v>381</v>
      </c>
      <c r="I28" s="484"/>
      <c r="J28" s="484"/>
      <c r="K28" s="484"/>
      <c r="L28" s="186"/>
    </row>
    <row r="29" spans="1:12" s="97" customFormat="1" ht="13.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  <mergeCell ref="B14:L14"/>
    <mergeCell ref="D5:K5"/>
    <mergeCell ref="A1:L1"/>
    <mergeCell ref="A2:L2"/>
    <mergeCell ref="B11:L11"/>
    <mergeCell ref="D6:L6"/>
    <mergeCell ref="B9:K9"/>
    <mergeCell ref="B8:K8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7.25">
      <c r="A1" s="401" t="s">
        <v>382</v>
      </c>
      <c r="B1" s="401"/>
      <c r="C1" s="401"/>
      <c r="D1" s="401"/>
      <c r="E1" s="75" t="s">
        <v>26</v>
      </c>
    </row>
    <row r="2" spans="1:4" ht="17.25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="85" zoomScaleNormal="85" zoomScalePageLayoutView="0" workbookViewId="0" topLeftCell="A1">
      <selection activeCell="B30" sqref="B30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7.25">
      <c r="A1" s="401" t="s">
        <v>503</v>
      </c>
      <c r="B1" s="401"/>
    </row>
    <row r="3" ht="13.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="85" zoomScaleNormal="85" zoomScalePageLayoutView="0" workbookViewId="0" topLeftCell="A1">
      <selection activeCell="E36" sqref="E36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7.25">
      <c r="A1" s="402" t="s">
        <v>10</v>
      </c>
      <c r="B1" s="403"/>
      <c r="C1" s="403"/>
      <c r="D1" s="403"/>
      <c r="E1" s="403"/>
      <c r="F1" s="403"/>
      <c r="G1" s="403"/>
      <c r="H1" s="403"/>
      <c r="I1" s="404"/>
    </row>
    <row r="2" spans="1:9" ht="17.25">
      <c r="A2" s="405" t="s">
        <v>11</v>
      </c>
      <c r="B2" s="406"/>
      <c r="C2" s="406"/>
      <c r="D2" s="406"/>
      <c r="E2" s="406"/>
      <c r="F2" s="406"/>
      <c r="G2" s="406"/>
      <c r="H2" s="406"/>
      <c r="I2" s="407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7">
        <v>0</v>
      </c>
      <c r="F9" s="297">
        <v>0</v>
      </c>
      <c r="G9" s="297">
        <v>0</v>
      </c>
      <c r="H9" s="297">
        <v>0</v>
      </c>
      <c r="I9" s="297">
        <f>SUM(E9:H9)</f>
        <v>0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7">
        <v>3016.36</v>
      </c>
      <c r="F10" s="297">
        <v>0</v>
      </c>
      <c r="G10" s="297">
        <v>0</v>
      </c>
      <c r="H10" s="297">
        <v>0</v>
      </c>
      <c r="I10" s="297">
        <f>SUM(E10:H10)</f>
        <v>3016.36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7">
        <v>9104472.88</v>
      </c>
      <c r="F11" s="297">
        <v>49884.85</v>
      </c>
      <c r="G11" s="297">
        <v>0</v>
      </c>
      <c r="H11" s="297">
        <v>0</v>
      </c>
      <c r="I11" s="297">
        <f>SUM(E11:H11)</f>
        <v>9154357.73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8">
        <f>SUM(E9:E11)</f>
        <v>9107489.24</v>
      </c>
      <c r="F12" s="298">
        <f>SUM(F9:F11)</f>
        <v>49884.85</v>
      </c>
      <c r="G12" s="298">
        <f>SUM(G9:G11)</f>
        <v>0</v>
      </c>
      <c r="H12" s="298">
        <f>SUM(H9:H11)</f>
        <v>0</v>
      </c>
      <c r="I12" s="298">
        <f>SUM(I9:I11)</f>
        <v>9157374.09</v>
      </c>
    </row>
    <row r="13" spans="1:9" ht="13.5" thickTop="1">
      <c r="A13" s="1"/>
      <c r="B13" s="1"/>
      <c r="C13" s="40"/>
      <c r="D13" s="176"/>
      <c r="E13" s="299"/>
      <c r="F13" s="299"/>
      <c r="G13" s="299"/>
      <c r="H13" s="299"/>
      <c r="I13" s="299"/>
    </row>
    <row r="14" spans="1:9" ht="12.75">
      <c r="A14" s="153"/>
      <c r="B14" s="153"/>
      <c r="C14" s="179" t="s">
        <v>568</v>
      </c>
      <c r="D14" s="86"/>
      <c r="E14" s="297"/>
      <c r="F14" s="297"/>
      <c r="G14" s="297"/>
      <c r="H14" s="297"/>
      <c r="I14" s="297"/>
    </row>
    <row r="15" spans="1:9" ht="12.75">
      <c r="A15" s="84">
        <v>5</v>
      </c>
      <c r="B15" s="84">
        <v>306</v>
      </c>
      <c r="C15" s="9" t="s">
        <v>31</v>
      </c>
      <c r="D15" s="85"/>
      <c r="E15" s="300">
        <v>820952.41</v>
      </c>
      <c r="F15" s="300">
        <v>0</v>
      </c>
      <c r="G15" s="300">
        <v>0</v>
      </c>
      <c r="H15" s="300">
        <v>-26063.119999999995</v>
      </c>
      <c r="I15" s="300">
        <f>SUM(E15:H15)</f>
        <v>794889.29</v>
      </c>
    </row>
    <row r="16" spans="1:9" ht="13.5" thickBot="1">
      <c r="A16" s="84"/>
      <c r="B16" s="84"/>
      <c r="C16" s="30"/>
      <c r="D16" s="128" t="s">
        <v>569</v>
      </c>
      <c r="E16" s="298">
        <f>SUM(E15)</f>
        <v>820952.41</v>
      </c>
      <c r="F16" s="298">
        <f>SUM(F15)</f>
        <v>0</v>
      </c>
      <c r="G16" s="298">
        <f>SUM(G15)</f>
        <v>0</v>
      </c>
      <c r="H16" s="298">
        <f>SUM(H15)</f>
        <v>-26063.119999999995</v>
      </c>
      <c r="I16" s="298">
        <f>SUM(I15)</f>
        <v>794889.29</v>
      </c>
    </row>
    <row r="17" spans="1:9" ht="13.5" thickTop="1">
      <c r="A17" s="84"/>
      <c r="B17" s="84"/>
      <c r="C17" s="9"/>
      <c r="D17" s="127"/>
      <c r="E17" s="299"/>
      <c r="F17" s="299"/>
      <c r="G17" s="299"/>
      <c r="H17" s="299"/>
      <c r="I17" s="299"/>
    </row>
    <row r="18" spans="1:9" ht="12.75">
      <c r="A18" s="1"/>
      <c r="B18" s="1"/>
      <c r="C18" s="178" t="s">
        <v>570</v>
      </c>
      <c r="D18" s="176"/>
      <c r="E18" s="294"/>
      <c r="F18" s="297"/>
      <c r="G18" s="297"/>
      <c r="H18" s="297"/>
      <c r="I18" s="297"/>
    </row>
    <row r="19" spans="1:9" ht="12.75">
      <c r="A19" s="153">
        <v>6</v>
      </c>
      <c r="B19" s="153">
        <v>311</v>
      </c>
      <c r="C19" s="30" t="s">
        <v>32</v>
      </c>
      <c r="D19" s="86"/>
      <c r="E19" s="294">
        <v>0</v>
      </c>
      <c r="F19" s="297">
        <v>0</v>
      </c>
      <c r="G19" s="297">
        <v>0</v>
      </c>
      <c r="H19" s="297">
        <v>0</v>
      </c>
      <c r="I19" s="297">
        <f aca="true" t="shared" si="1" ref="I19:I25">SUM(E19:H19)</f>
        <v>0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4">
        <v>0</v>
      </c>
      <c r="F20" s="297">
        <v>0</v>
      </c>
      <c r="G20" s="297">
        <v>0</v>
      </c>
      <c r="H20" s="297">
        <v>0</v>
      </c>
      <c r="I20" s="297">
        <f t="shared" si="1"/>
        <v>0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4">
        <v>0</v>
      </c>
      <c r="F21" s="297">
        <v>0</v>
      </c>
      <c r="G21" s="297">
        <v>0</v>
      </c>
      <c r="H21" s="297">
        <v>0</v>
      </c>
      <c r="I21" s="297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4">
        <v>0</v>
      </c>
      <c r="F22" s="297">
        <v>0</v>
      </c>
      <c r="G22" s="297">
        <v>0</v>
      </c>
      <c r="H22" s="297">
        <v>0</v>
      </c>
      <c r="I22" s="297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4">
        <v>781444.01</v>
      </c>
      <c r="F23" s="297">
        <v>0</v>
      </c>
      <c r="G23" s="297">
        <v>-21792.14</v>
      </c>
      <c r="H23" s="297">
        <v>-16456.79</v>
      </c>
      <c r="I23" s="297">
        <f t="shared" si="1"/>
        <v>743195.08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4">
        <v>488111.0800000001</v>
      </c>
      <c r="F24" s="297">
        <v>293449.89</v>
      </c>
      <c r="G24" s="297">
        <v>0</v>
      </c>
      <c r="H24" s="297">
        <v>20217.440000000002</v>
      </c>
      <c r="I24" s="297">
        <f t="shared" si="1"/>
        <v>801778.4100000001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4">
        <v>0</v>
      </c>
      <c r="F25" s="297">
        <v>0</v>
      </c>
      <c r="G25" s="297">
        <v>0</v>
      </c>
      <c r="H25" s="297">
        <v>0</v>
      </c>
      <c r="I25" s="297">
        <f t="shared" si="1"/>
        <v>0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6">
        <f>SUM(E19:E25)</f>
        <v>1269555.09</v>
      </c>
      <c r="F26" s="296">
        <f>SUM(F19:F25)</f>
        <v>293449.89</v>
      </c>
      <c r="G26" s="296">
        <f>SUM(G19:G25)</f>
        <v>-21792.14</v>
      </c>
      <c r="H26" s="296">
        <f>SUM(H19:H25)</f>
        <v>3760.6500000000015</v>
      </c>
      <c r="I26" s="296">
        <f>SUM(I19:I25)</f>
        <v>1544973.4900000002</v>
      </c>
    </row>
    <row r="27" spans="1:9" ht="13.5" thickTop="1">
      <c r="A27" s="1"/>
      <c r="B27" s="1"/>
      <c r="C27" s="40"/>
      <c r="D27" s="46"/>
      <c r="E27" s="293"/>
      <c r="F27" s="299"/>
      <c r="G27" s="299"/>
      <c r="H27" s="299"/>
      <c r="I27" s="299"/>
    </row>
    <row r="28" spans="1:9" ht="12.75">
      <c r="A28" s="153"/>
      <c r="B28" s="153"/>
      <c r="C28" s="179" t="s">
        <v>571</v>
      </c>
      <c r="D28" s="86"/>
      <c r="E28" s="294"/>
      <c r="F28" s="297"/>
      <c r="G28" s="297"/>
      <c r="H28" s="297"/>
      <c r="I28" s="297"/>
    </row>
    <row r="29" spans="1:9" ht="12.75">
      <c r="A29" s="84">
        <v>14</v>
      </c>
      <c r="B29" s="84">
        <v>321</v>
      </c>
      <c r="C29" s="9" t="s">
        <v>32</v>
      </c>
      <c r="D29" s="85"/>
      <c r="E29" s="294">
        <v>1289118.17</v>
      </c>
      <c r="F29" s="300">
        <v>0</v>
      </c>
      <c r="G29" s="300">
        <v>-35527.06</v>
      </c>
      <c r="H29" s="300">
        <v>-14534.65</v>
      </c>
      <c r="I29" s="300">
        <f>SUM(E29:H29)</f>
        <v>1239056.46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4">
        <v>0</v>
      </c>
      <c r="F30" s="300">
        <v>0</v>
      </c>
      <c r="G30" s="300">
        <v>0</v>
      </c>
      <c r="H30" s="300">
        <v>0</v>
      </c>
      <c r="I30" s="300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4">
        <v>0</v>
      </c>
      <c r="F31" s="300">
        <v>0</v>
      </c>
      <c r="G31" s="300">
        <v>0</v>
      </c>
      <c r="H31" s="300">
        <v>0</v>
      </c>
      <c r="I31" s="300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4">
        <v>7776689.48</v>
      </c>
      <c r="F32" s="300">
        <v>-1321.3300000000054</v>
      </c>
      <c r="G32" s="300">
        <v>-210842.52000000002</v>
      </c>
      <c r="H32" s="300">
        <v>-613073.5300000004</v>
      </c>
      <c r="I32" s="300">
        <f>SUM(E32:H32)</f>
        <v>6951452.100000001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4">
        <v>688376.39</v>
      </c>
      <c r="F33" s="300">
        <v>0</v>
      </c>
      <c r="G33" s="300">
        <v>0</v>
      </c>
      <c r="H33" s="300">
        <v>-11705.540000000008</v>
      </c>
      <c r="I33" s="300">
        <f>SUM(E33:H33)</f>
        <v>676670.85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6">
        <f>SUM(E29:E33)</f>
        <v>9754184.040000001</v>
      </c>
      <c r="F34" s="296">
        <f>SUM(F29:F33)</f>
        <v>-1321.3300000000054</v>
      </c>
      <c r="G34" s="296">
        <f>SUM(G29:G33)</f>
        <v>-246369.58000000002</v>
      </c>
      <c r="H34" s="296">
        <f>SUM(H29:H33)</f>
        <v>-639313.7200000004</v>
      </c>
      <c r="I34" s="296">
        <f>SUM(I29:I33)</f>
        <v>8867179.41</v>
      </c>
    </row>
    <row r="35" spans="1:9" ht="13.5" thickTop="1">
      <c r="A35" s="1"/>
      <c r="B35" s="1"/>
      <c r="C35" s="40"/>
      <c r="D35" s="46"/>
      <c r="E35" s="293"/>
      <c r="F35" s="299"/>
      <c r="G35" s="299"/>
      <c r="H35" s="299"/>
      <c r="I35" s="299"/>
    </row>
    <row r="36" spans="1:9" ht="12.75">
      <c r="A36" s="153"/>
      <c r="B36" s="153"/>
      <c r="C36" s="179" t="s">
        <v>572</v>
      </c>
      <c r="D36" s="86"/>
      <c r="E36" s="294"/>
      <c r="F36" s="297"/>
      <c r="G36" s="297"/>
      <c r="H36" s="297"/>
      <c r="I36" s="297"/>
    </row>
    <row r="37" spans="1:9" ht="12.75">
      <c r="A37" s="84">
        <v>20</v>
      </c>
      <c r="B37" s="84">
        <v>331</v>
      </c>
      <c r="C37" s="9" t="s">
        <v>32</v>
      </c>
      <c r="D37" s="85"/>
      <c r="E37" s="294">
        <v>164413.63000000003</v>
      </c>
      <c r="F37" s="300">
        <v>0</v>
      </c>
      <c r="G37" s="300">
        <v>-19241.89</v>
      </c>
      <c r="H37" s="300">
        <v>-765.6399999999999</v>
      </c>
      <c r="I37" s="300">
        <f>SUM(E37:H37)</f>
        <v>144406.10000000003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4">
        <v>847843.48</v>
      </c>
      <c r="F38" s="300">
        <v>27877.99</v>
      </c>
      <c r="G38" s="300">
        <v>-27510.71</v>
      </c>
      <c r="H38" s="300">
        <v>-53304.70000000001</v>
      </c>
      <c r="I38" s="300">
        <f>SUM(E38:H38)</f>
        <v>794906.06</v>
      </c>
    </row>
    <row r="39" spans="1:9" ht="13.5" thickBot="1">
      <c r="A39" s="84">
        <v>22</v>
      </c>
      <c r="B39" s="84"/>
      <c r="C39" s="9"/>
      <c r="D39" s="127" t="s">
        <v>46</v>
      </c>
      <c r="E39" s="296">
        <f>SUM(E37:E38)</f>
        <v>1012257.11</v>
      </c>
      <c r="F39" s="296">
        <f>SUM(F37:F38)</f>
        <v>27877.99</v>
      </c>
      <c r="G39" s="296">
        <f>SUM(G37:G38)</f>
        <v>-46752.6</v>
      </c>
      <c r="H39" s="296">
        <f>SUM(H37:H38)</f>
        <v>-54070.34000000001</v>
      </c>
      <c r="I39" s="296">
        <f>SUM(I37:I38)</f>
        <v>939312.1600000001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H15" sqref="H15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7.25">
      <c r="A1" s="402" t="s">
        <v>10</v>
      </c>
      <c r="B1" s="403"/>
      <c r="C1" s="403"/>
      <c r="D1" s="403"/>
      <c r="E1" s="403"/>
      <c r="F1" s="403"/>
      <c r="G1" s="403"/>
      <c r="H1" s="403"/>
      <c r="I1" s="404"/>
    </row>
    <row r="2" spans="1:9" ht="17.25">
      <c r="A2" s="405" t="s">
        <v>528</v>
      </c>
      <c r="B2" s="406"/>
      <c r="C2" s="406"/>
      <c r="D2" s="406"/>
      <c r="E2" s="406"/>
      <c r="F2" s="406"/>
      <c r="G2" s="406"/>
      <c r="H2" s="406"/>
      <c r="I2" s="407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300">
        <v>167326.13999999998</v>
      </c>
      <c r="F9" s="300">
        <v>0</v>
      </c>
      <c r="G9" s="300">
        <v>0</v>
      </c>
      <c r="H9" s="300">
        <v>0</v>
      </c>
      <c r="I9" s="300">
        <f>SUM(E9:H9)</f>
        <v>167326.13999999998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300">
        <v>4880599.71</v>
      </c>
      <c r="F10" s="300">
        <v>136239.41999999998</v>
      </c>
      <c r="G10" s="300">
        <v>-23103.4</v>
      </c>
      <c r="H10" s="300">
        <v>-183897.77000000002</v>
      </c>
      <c r="I10" s="300">
        <f aca="true" t="shared" si="1" ref="I10:I17">SUM(E10:H10)</f>
        <v>4809837.959999999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300">
        <v>24059002.230000004</v>
      </c>
      <c r="F11" s="300">
        <v>-89026.01000000001</v>
      </c>
      <c r="G11" s="300">
        <v>-1052.3200000000002</v>
      </c>
      <c r="H11" s="300">
        <v>-54678.34</v>
      </c>
      <c r="I11" s="300">
        <f t="shared" si="1"/>
        <v>23914245.560000002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300">
        <v>122639.1</v>
      </c>
      <c r="F12" s="300">
        <v>17071.48</v>
      </c>
      <c r="G12" s="300">
        <v>0</v>
      </c>
      <c r="H12" s="300">
        <v>0</v>
      </c>
      <c r="I12" s="300">
        <f t="shared" si="1"/>
        <v>139710.58000000002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300">
        <v>8748823.42</v>
      </c>
      <c r="F13" s="300">
        <v>260750.17999999993</v>
      </c>
      <c r="G13" s="300">
        <v>-41372.68999999999</v>
      </c>
      <c r="H13" s="300">
        <v>0</v>
      </c>
      <c r="I13" s="300">
        <f t="shared" si="1"/>
        <v>8968200.91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300">
        <v>3790070.44</v>
      </c>
      <c r="F14" s="300">
        <v>166694.94999999998</v>
      </c>
      <c r="G14" s="300">
        <v>-133639.38</v>
      </c>
      <c r="H14" s="300">
        <v>0</v>
      </c>
      <c r="I14" s="300">
        <f t="shared" si="1"/>
        <v>3823126.0100000002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300">
        <v>0</v>
      </c>
      <c r="F15" s="300">
        <v>0</v>
      </c>
      <c r="G15" s="300">
        <v>0</v>
      </c>
      <c r="H15" s="300">
        <v>0</v>
      </c>
      <c r="I15" s="300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300">
        <v>2839654.519999999</v>
      </c>
      <c r="F16" s="300">
        <v>85183.29999999999</v>
      </c>
      <c r="G16" s="300">
        <v>-19456.350000000002</v>
      </c>
      <c r="H16" s="300">
        <v>0</v>
      </c>
      <c r="I16" s="300">
        <f t="shared" si="1"/>
        <v>2905381.469999999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300">
        <v>91818.72</v>
      </c>
      <c r="F17" s="300">
        <v>0</v>
      </c>
      <c r="G17" s="300">
        <v>0</v>
      </c>
      <c r="H17" s="300">
        <v>-20217.44</v>
      </c>
      <c r="I17" s="300">
        <f t="shared" si="1"/>
        <v>71601.28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8">
        <f>SUM(E9:E17)</f>
        <v>44699934.28</v>
      </c>
      <c r="F18" s="298">
        <f>SUM(F9:F17)</f>
        <v>576913.3199999998</v>
      </c>
      <c r="G18" s="298">
        <f>SUM(G9:G17)</f>
        <v>-218624.13999999998</v>
      </c>
      <c r="H18" s="298">
        <f>SUM(H9:H17)</f>
        <v>-258793.55000000002</v>
      </c>
      <c r="I18" s="298">
        <f>SUM(I9:I17)</f>
        <v>44799429.91</v>
      </c>
    </row>
    <row r="19" spans="1:9" ht="15.75" customHeight="1" thickTop="1">
      <c r="A19" s="153"/>
      <c r="B19" s="95"/>
      <c r="C19" s="9"/>
      <c r="D19" s="9"/>
      <c r="E19" s="300"/>
      <c r="F19" s="300"/>
      <c r="G19" s="300"/>
      <c r="H19" s="300"/>
      <c r="I19" s="300"/>
    </row>
    <row r="20" spans="1:9" ht="15.75" customHeight="1">
      <c r="A20" s="153"/>
      <c r="B20" s="95" t="s">
        <v>26</v>
      </c>
      <c r="C20" s="218" t="s">
        <v>57</v>
      </c>
      <c r="D20" s="172"/>
      <c r="E20" s="300"/>
      <c r="F20" s="300"/>
      <c r="G20" s="300"/>
      <c r="H20" s="300"/>
      <c r="I20" s="300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300">
        <v>145011.79000000004</v>
      </c>
      <c r="F21" s="300">
        <v>0</v>
      </c>
      <c r="G21" s="300">
        <v>0</v>
      </c>
      <c r="H21" s="300">
        <v>-2065.73</v>
      </c>
      <c r="I21" s="300">
        <f aca="true" t="shared" si="2" ref="I21:I29">SUM(E21:H21)</f>
        <v>142946.06000000003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300">
        <v>169185.05000000002</v>
      </c>
      <c r="F22" s="300">
        <v>7355.860000000001</v>
      </c>
      <c r="G22" s="300">
        <v>0</v>
      </c>
      <c r="H22" s="300">
        <v>0</v>
      </c>
      <c r="I22" s="300">
        <f t="shared" si="2"/>
        <v>176540.91000000003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300">
        <v>313115.27999999997</v>
      </c>
      <c r="F23" s="300">
        <v>0</v>
      </c>
      <c r="G23" s="300">
        <v>-5114.9</v>
      </c>
      <c r="H23" s="300">
        <v>0</v>
      </c>
      <c r="I23" s="300">
        <f t="shared" si="2"/>
        <v>308000.37999999995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300">
        <v>0</v>
      </c>
      <c r="F24" s="300">
        <v>0</v>
      </c>
      <c r="G24" s="300">
        <v>0</v>
      </c>
      <c r="H24" s="300">
        <v>0</v>
      </c>
      <c r="I24" s="300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300">
        <v>0</v>
      </c>
      <c r="F25" s="300">
        <v>0</v>
      </c>
      <c r="G25" s="300">
        <v>0</v>
      </c>
      <c r="H25" s="300">
        <v>0</v>
      </c>
      <c r="I25" s="300">
        <f t="shared" si="2"/>
        <v>0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300">
        <v>16261.810000000001</v>
      </c>
      <c r="F26" s="300">
        <v>0</v>
      </c>
      <c r="G26" s="300">
        <v>0</v>
      </c>
      <c r="H26" s="300">
        <v>0</v>
      </c>
      <c r="I26" s="300">
        <f t="shared" si="2"/>
        <v>16261.810000000001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300">
        <v>339022.32</v>
      </c>
      <c r="F27" s="300">
        <v>2086.77</v>
      </c>
      <c r="G27" s="300">
        <v>0</v>
      </c>
      <c r="H27" s="300">
        <v>0</v>
      </c>
      <c r="I27" s="300">
        <f t="shared" si="2"/>
        <v>341109.09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300">
        <v>111890.62000000001</v>
      </c>
      <c r="F28" s="300">
        <v>311.51</v>
      </c>
      <c r="G28" s="300">
        <v>0</v>
      </c>
      <c r="H28" s="300">
        <v>0</v>
      </c>
      <c r="I28" s="300">
        <f t="shared" si="2"/>
        <v>112202.13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300">
        <v>0</v>
      </c>
      <c r="F29" s="300">
        <v>0</v>
      </c>
      <c r="G29" s="300">
        <v>0</v>
      </c>
      <c r="H29" s="300">
        <v>0</v>
      </c>
      <c r="I29" s="300">
        <f t="shared" si="2"/>
        <v>0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8">
        <f>SUM(E21:E29)</f>
        <v>1094486.8700000003</v>
      </c>
      <c r="F30" s="298">
        <f>SUM(F21:F29)</f>
        <v>9754.140000000001</v>
      </c>
      <c r="G30" s="298">
        <f>SUM(G21:G29)</f>
        <v>-5114.9</v>
      </c>
      <c r="H30" s="298">
        <f>SUM(H21:H29)</f>
        <v>-2065.73</v>
      </c>
      <c r="I30" s="298">
        <f>SUM(I21:I29)</f>
        <v>1097060.3800000004</v>
      </c>
    </row>
    <row r="31" spans="1:9" ht="15.75" customHeight="1" thickTop="1">
      <c r="A31" s="153"/>
      <c r="B31" s="84"/>
      <c r="C31" s="9"/>
      <c r="D31" s="9"/>
      <c r="E31" s="300"/>
      <c r="F31" s="300"/>
      <c r="G31" s="300"/>
      <c r="H31" s="300"/>
      <c r="I31" s="300"/>
    </row>
    <row r="32" spans="1:9" ht="15.75" customHeight="1">
      <c r="A32" s="153"/>
      <c r="B32" s="84"/>
      <c r="C32" s="218" t="s">
        <v>67</v>
      </c>
      <c r="D32" s="172"/>
      <c r="E32" s="300"/>
      <c r="F32" s="300"/>
      <c r="G32" s="300"/>
      <c r="H32" s="300"/>
      <c r="I32" s="300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300">
        <v>1960.07</v>
      </c>
      <c r="F33" s="300">
        <v>0</v>
      </c>
      <c r="G33" s="300">
        <v>0</v>
      </c>
      <c r="H33" s="300">
        <v>0</v>
      </c>
      <c r="I33" s="300">
        <f>SUM(E33:H33)</f>
        <v>1960.07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300">
        <v>1612070.86</v>
      </c>
      <c r="F34" s="300">
        <v>0</v>
      </c>
      <c r="G34" s="300">
        <v>0</v>
      </c>
      <c r="H34" s="300">
        <v>0</v>
      </c>
      <c r="I34" s="300">
        <f>SUM(E34:H34)</f>
        <v>1612070.86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300">
        <v>0</v>
      </c>
      <c r="F35" s="300">
        <v>0</v>
      </c>
      <c r="G35" s="300">
        <v>0</v>
      </c>
      <c r="H35" s="300">
        <v>0</v>
      </c>
      <c r="I35" s="300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8">
        <f>SUM(E33:E35)</f>
        <v>1614030.9300000002</v>
      </c>
      <c r="F36" s="298">
        <f>SUM(F33:F35)</f>
        <v>0</v>
      </c>
      <c r="G36" s="298">
        <f>SUM(G33:G35)</f>
        <v>0</v>
      </c>
      <c r="H36" s="298">
        <f>SUM(H33:H35)</f>
        <v>0</v>
      </c>
      <c r="I36" s="298">
        <f>SUM(I33:I35)</f>
        <v>1614030.9300000002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1">
        <f>+E36+E30+E18+'A-1a'!E39+'A-1a'!E34+'A-1a'!E26+'A-1a'!E16+'A-1a'!E12</f>
        <v>69372889.97</v>
      </c>
      <c r="F37" s="301">
        <f>+F36+F30+F18+'A-1a'!F39+'A-1a'!F34+'A-1a'!F26+'A-1a'!F16+'A-1a'!F12</f>
        <v>956558.8599999999</v>
      </c>
      <c r="G37" s="301">
        <f>+G36+G30+G18+'A-1a'!G39+'A-1a'!G34+'A-1a'!G26+'A-1a'!G16+'A-1a'!G12</f>
        <v>-538653.36</v>
      </c>
      <c r="H37" s="301">
        <f>+H36+H30+H18+'A-1a'!H39+'A-1a'!H34+'A-1a'!H26+'A-1a'!H16+'A-1a'!H12</f>
        <v>-976545.8100000005</v>
      </c>
      <c r="I37" s="301">
        <f>+I36+I30+I18+'A-1a'!I39+'A-1a'!I34+'A-1a'!I26+'A-1a'!I16+'A-1a'!I12</f>
        <v>68814249.66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4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70" zoomScaleNormal="70" zoomScalePageLayoutView="0" workbookViewId="0" topLeftCell="A1">
      <selection activeCell="Q28" sqref="Q28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9" width="14.00390625" style="76" customWidth="1"/>
    <col min="10" max="16384" width="9.140625" style="76" customWidth="1"/>
  </cols>
  <sheetData>
    <row r="1" spans="1:9" ht="17.25">
      <c r="A1" s="402" t="s">
        <v>403</v>
      </c>
      <c r="B1" s="403"/>
      <c r="C1" s="403"/>
      <c r="D1" s="403"/>
      <c r="E1" s="403"/>
      <c r="F1" s="403"/>
      <c r="G1" s="403"/>
      <c r="H1" s="403"/>
      <c r="I1" s="404"/>
    </row>
    <row r="2" spans="1:9" ht="17.25">
      <c r="A2" s="405" t="s">
        <v>448</v>
      </c>
      <c r="B2" s="406"/>
      <c r="C2" s="406"/>
      <c r="D2" s="406"/>
      <c r="E2" s="406"/>
      <c r="F2" s="406"/>
      <c r="G2" s="406"/>
      <c r="H2" s="406"/>
      <c r="I2" s="407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11"/>
      <c r="D9" s="411"/>
      <c r="E9" s="411"/>
      <c r="F9" s="411"/>
      <c r="G9" s="411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10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11">
        <v>69246184.33</v>
      </c>
      <c r="I11" s="302">
        <v>69372890.03999999</v>
      </c>
      <c r="J11" s="290"/>
    </row>
    <row r="12" spans="1:10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11">
        <v>1710292.85999999</v>
      </c>
      <c r="I12" s="302">
        <v>710115.5599999935</v>
      </c>
      <c r="J12" s="290"/>
    </row>
    <row r="13" spans="1:10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11"/>
      <c r="I13" s="302">
        <v>0</v>
      </c>
      <c r="J13" s="290"/>
    </row>
    <row r="14" spans="1:10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12">
        <f>SUM(H11:H13)</f>
        <v>70956477.18999998</v>
      </c>
      <c r="I14" s="295">
        <f>SUM(I11:I13)</f>
        <v>70083005.59999998</v>
      </c>
      <c r="J14" s="303"/>
    </row>
    <row r="15" spans="1:10" ht="12.75">
      <c r="A15" s="153"/>
      <c r="B15" s="153"/>
      <c r="C15" s="286"/>
      <c r="D15" s="217"/>
      <c r="E15" s="217"/>
      <c r="F15" s="217"/>
      <c r="G15" s="224"/>
      <c r="H15" s="311"/>
      <c r="I15" s="302"/>
      <c r="J15" s="303"/>
    </row>
    <row r="16" spans="1:10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11"/>
      <c r="I16" s="302"/>
      <c r="J16" s="303"/>
    </row>
    <row r="17" spans="1:10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11">
        <v>25744017.79</v>
      </c>
      <c r="I17" s="302">
        <v>24991528.410000008</v>
      </c>
      <c r="J17" s="303"/>
    </row>
    <row r="18" spans="1:10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11"/>
      <c r="I18" s="302">
        <v>0</v>
      </c>
      <c r="J18" s="303"/>
    </row>
    <row r="19" spans="1:10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12">
        <f>SUM(H17:H18)</f>
        <v>25744017.79</v>
      </c>
      <c r="I19" s="295">
        <f>SUM(I17:I18)</f>
        <v>24991528.410000008</v>
      </c>
      <c r="J19" s="303"/>
    </row>
    <row r="20" spans="1:10" ht="12.75">
      <c r="A20" s="153"/>
      <c r="B20" s="153"/>
      <c r="C20" s="286"/>
      <c r="D20" s="217"/>
      <c r="E20" s="217"/>
      <c r="F20" s="217"/>
      <c r="G20" s="224"/>
      <c r="H20" s="311"/>
      <c r="I20" s="302"/>
      <c r="J20" s="303"/>
    </row>
    <row r="21" spans="1:10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11"/>
      <c r="I21" s="302"/>
      <c r="J21" s="303"/>
    </row>
    <row r="22" spans="1:10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11">
        <v>5549364</v>
      </c>
      <c r="I22" s="302">
        <v>5795245.876815</v>
      </c>
      <c r="J22" s="303"/>
    </row>
    <row r="23" spans="1:10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11">
        <v>82194</v>
      </c>
      <c r="I23" s="302">
        <v>86118</v>
      </c>
      <c r="J23" s="303"/>
    </row>
    <row r="24" spans="1:10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11">
        <v>101643.47</v>
      </c>
      <c r="I24" s="302">
        <v>85659.51</v>
      </c>
      <c r="J24" s="303"/>
    </row>
    <row r="25" spans="1:10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12">
        <f>SUM(H22:H24)</f>
        <v>5733201.47</v>
      </c>
      <c r="I25" s="295">
        <f>SUM(I22:I24)</f>
        <v>5967023.386814999</v>
      </c>
      <c r="J25" s="303"/>
    </row>
    <row r="26" spans="1:10" ht="12.75">
      <c r="A26" s="153"/>
      <c r="B26" s="153"/>
      <c r="C26" s="286"/>
      <c r="D26" s="217"/>
      <c r="E26" s="217"/>
      <c r="F26" s="217"/>
      <c r="G26" s="224"/>
      <c r="H26" s="311"/>
      <c r="I26" s="302"/>
      <c r="J26" s="303"/>
    </row>
    <row r="27" spans="1:10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11"/>
      <c r="I27" s="302"/>
      <c r="J27" s="303"/>
    </row>
    <row r="28" spans="1:10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11">
        <v>4516041.12</v>
      </c>
      <c r="I28" s="302">
        <v>4161979.1100000013</v>
      </c>
      <c r="J28" s="303"/>
    </row>
    <row r="29" spans="1:10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11">
        <v>4378019.41</v>
      </c>
      <c r="I29" s="302">
        <v>4528485.62</v>
      </c>
      <c r="J29" s="303"/>
    </row>
    <row r="30" spans="1:10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11"/>
      <c r="I30" s="302">
        <v>0</v>
      </c>
      <c r="J30" s="303"/>
    </row>
    <row r="31" spans="1:10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12">
        <f>SUM(H28:H30)</f>
        <v>8894060.530000001</v>
      </c>
      <c r="I31" s="295">
        <f>SUM(I28:I30)</f>
        <v>8690464.73</v>
      </c>
      <c r="J31" s="303"/>
    </row>
    <row r="32" spans="1:10" ht="12.75">
      <c r="A32" s="153"/>
      <c r="B32" s="153"/>
      <c r="C32" s="286" t="s">
        <v>26</v>
      </c>
      <c r="D32" s="217"/>
      <c r="E32" s="217"/>
      <c r="F32" s="217"/>
      <c r="G32" s="224"/>
      <c r="H32" s="311"/>
      <c r="I32" s="302"/>
      <c r="J32" s="303"/>
    </row>
    <row r="33" spans="1:10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11">
        <v>25946.28</v>
      </c>
      <c r="I33" s="302">
        <v>28825.37</v>
      </c>
      <c r="J33" s="303"/>
    </row>
    <row r="34" spans="1:10" ht="12.75">
      <c r="A34" s="153"/>
      <c r="B34" s="153"/>
      <c r="C34" s="286"/>
      <c r="D34" s="217"/>
      <c r="E34" s="217"/>
      <c r="F34" s="217"/>
      <c r="G34" s="224"/>
      <c r="H34" s="311"/>
      <c r="I34" s="302"/>
      <c r="J34" s="303"/>
    </row>
    <row r="35" spans="1:10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11">
        <v>121667</v>
      </c>
      <c r="I35" s="302">
        <v>121667</v>
      </c>
      <c r="J35" s="303"/>
    </row>
    <row r="36" spans="1:10" ht="12.75">
      <c r="A36" s="306">
        <v>21.1</v>
      </c>
      <c r="B36" s="153"/>
      <c r="C36" s="287" t="s">
        <v>582</v>
      </c>
      <c r="D36" s="225"/>
      <c r="E36" s="225"/>
      <c r="F36" s="225"/>
      <c r="G36" s="288"/>
      <c r="H36" s="311">
        <v>1497423.12</v>
      </c>
      <c r="I36" s="302">
        <v>2085703.85</v>
      </c>
      <c r="J36" s="303"/>
    </row>
    <row r="37" spans="1:10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11"/>
      <c r="I37" s="302"/>
      <c r="J37" s="290"/>
    </row>
    <row r="38" spans="1:10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12">
        <f>+H14-H19-H25-H31+H33+H35+H36</f>
        <v>32230233.799999986</v>
      </c>
      <c r="I38" s="295">
        <f>+I14-I19-I25-I31+I33+I35+I36</f>
        <v>32670185.293184973</v>
      </c>
      <c r="J38" s="290"/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2" t="s">
        <v>419</v>
      </c>
      <c r="D42" s="413"/>
      <c r="E42" s="413"/>
      <c r="F42" s="413"/>
      <c r="G42" s="413"/>
      <c r="H42" s="87"/>
      <c r="I42" s="87"/>
    </row>
    <row r="43" spans="1:9" ht="12.75">
      <c r="A43" s="53"/>
      <c r="B43" s="153"/>
      <c r="C43" s="414"/>
      <c r="D43" s="415"/>
      <c r="E43" s="415"/>
      <c r="F43" s="415"/>
      <c r="G43" s="416"/>
      <c r="H43" s="30"/>
      <c r="I43" s="87"/>
    </row>
    <row r="44" spans="1:9" ht="12.75">
      <c r="A44" s="157">
        <v>24</v>
      </c>
      <c r="B44" s="153"/>
      <c r="C44" s="408" t="s">
        <v>420</v>
      </c>
      <c r="D44" s="409"/>
      <c r="E44" s="409"/>
      <c r="F44" s="409"/>
      <c r="G44" s="410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4" t="s">
        <v>581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="85" zoomScaleNormal="85" zoomScalePageLayoutView="0" workbookViewId="0" topLeftCell="A1">
      <selection activeCell="M1" sqref="M1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7.25">
      <c r="A1" s="402" t="s">
        <v>74</v>
      </c>
      <c r="B1" s="403"/>
      <c r="C1" s="403"/>
      <c r="D1" s="403"/>
      <c r="E1" s="403"/>
      <c r="F1" s="403"/>
      <c r="G1" s="403"/>
      <c r="H1" s="403"/>
      <c r="I1" s="403"/>
      <c r="J1" s="403"/>
      <c r="K1" s="404"/>
    </row>
    <row r="2" spans="1:11" ht="17.25">
      <c r="A2" s="405" t="s">
        <v>75</v>
      </c>
      <c r="B2" s="406"/>
      <c r="C2" s="406"/>
      <c r="D2" s="406"/>
      <c r="E2" s="406"/>
      <c r="F2" s="406"/>
      <c r="G2" s="406"/>
      <c r="H2" s="406"/>
      <c r="I2" s="406"/>
      <c r="J2" s="406"/>
      <c r="K2" s="407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7">
        <v>17946895.639999997</v>
      </c>
      <c r="I9" s="307">
        <v>7044634.56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7"/>
      <c r="I10" s="297"/>
      <c r="J10" s="87"/>
      <c r="K10" s="86"/>
    </row>
    <row r="11" spans="1:13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7">
        <v>1816204.32</v>
      </c>
      <c r="I11" s="297">
        <v>403214.6000000001</v>
      </c>
      <c r="J11" s="87"/>
      <c r="K11" s="297">
        <v>0</v>
      </c>
      <c r="M11" s="290"/>
    </row>
    <row r="12" spans="1:13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7">
        <v>129513.96</v>
      </c>
      <c r="I12" s="297">
        <v>0</v>
      </c>
      <c r="J12" s="87"/>
      <c r="K12" s="297">
        <v>0</v>
      </c>
      <c r="M12" s="290"/>
    </row>
    <row r="13" spans="1:13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7">
        <v>42892.990000000005</v>
      </c>
      <c r="I13" s="297">
        <v>0</v>
      </c>
      <c r="J13" s="87"/>
      <c r="K13" s="297">
        <v>0</v>
      </c>
      <c r="M13" s="290"/>
    </row>
    <row r="14" spans="1:13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7">
        <v>3198.64</v>
      </c>
      <c r="I14" s="297">
        <v>0</v>
      </c>
      <c r="J14" s="87"/>
      <c r="K14" s="297">
        <v>0</v>
      </c>
      <c r="M14" s="290"/>
    </row>
    <row r="15" spans="1:13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7">
        <v>22284.65000000002</v>
      </c>
      <c r="I15" s="297">
        <v>0</v>
      </c>
      <c r="J15" s="87"/>
      <c r="K15" s="297">
        <v>0</v>
      </c>
      <c r="M15"/>
    </row>
    <row r="16" spans="1:13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9">
        <f>SUM(H10:H15)</f>
        <v>2014094.5599999998</v>
      </c>
      <c r="I16" s="329">
        <f>SUM(I10:I15)</f>
        <v>403214.6000000001</v>
      </c>
      <c r="J16" s="87"/>
      <c r="K16" s="86"/>
      <c r="M16"/>
    </row>
    <row r="17" spans="1:13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7"/>
      <c r="I17" s="297"/>
      <c r="J17" s="87"/>
      <c r="K17" s="86"/>
      <c r="M17"/>
    </row>
    <row r="18" spans="1:13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7">
        <v>538653.3600000003</v>
      </c>
      <c r="I18" s="297">
        <v>0</v>
      </c>
      <c r="J18" s="87"/>
      <c r="K18" s="297">
        <v>0</v>
      </c>
      <c r="M18"/>
    </row>
    <row r="19" spans="1:13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7">
        <v>559379.22</v>
      </c>
      <c r="I19" s="297">
        <v>0</v>
      </c>
      <c r="J19" s="87"/>
      <c r="K19" s="297">
        <v>0</v>
      </c>
      <c r="M19" s="290"/>
    </row>
    <row r="20" spans="1:13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7">
        <v>980562.2900000002</v>
      </c>
      <c r="I20" s="297">
        <v>14745.65</v>
      </c>
      <c r="J20" s="87"/>
      <c r="K20" s="297">
        <v>0</v>
      </c>
      <c r="M20"/>
    </row>
    <row r="21" spans="1:13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9">
        <f>SUM(H17:H20)</f>
        <v>2078594.8700000006</v>
      </c>
      <c r="I21" s="329">
        <f>SUM(I17:I20)</f>
        <v>14745.65</v>
      </c>
      <c r="J21" s="87"/>
      <c r="K21" s="86"/>
      <c r="M21"/>
    </row>
    <row r="22" spans="1:13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9">
        <f>+H9+H16-H21</f>
        <v>17882395.329999994</v>
      </c>
      <c r="I22" s="329">
        <f>+I9+I16-I21</f>
        <v>7433103.51</v>
      </c>
      <c r="J22" s="87"/>
      <c r="K22" s="86"/>
      <c r="M22"/>
    </row>
    <row r="23" spans="1:13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583</v>
      </c>
      <c r="J23" s="9"/>
      <c r="K23" s="85"/>
      <c r="M23" s="308"/>
    </row>
    <row r="24" spans="1:13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  <c r="M24" s="308"/>
    </row>
    <row r="25" spans="1:13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  <c r="M25" s="308"/>
    </row>
    <row r="26" spans="1:13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584</v>
      </c>
      <c r="K26" s="86"/>
      <c r="M26" s="308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2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H48" sqref="H48:K58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7.28125" style="76" bestFit="1" customWidth="1"/>
    <col min="9" max="9" width="15.8515625" style="76" bestFit="1" customWidth="1"/>
    <col min="10" max="10" width="14.00390625" style="76" customWidth="1"/>
    <col min="11" max="11" width="12.7109375" style="76" bestFit="1" customWidth="1"/>
    <col min="12" max="12" width="17.00390625" style="76" bestFit="1" customWidth="1"/>
    <col min="13" max="16384" width="9.140625" style="76" customWidth="1"/>
  </cols>
  <sheetData>
    <row r="1" spans="1:12" ht="17.25">
      <c r="A1" s="402" t="s">
        <v>108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4"/>
    </row>
    <row r="2" spans="1:12" ht="17.25">
      <c r="A2" s="405" t="s">
        <v>109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7"/>
    </row>
    <row r="3" spans="1:12" ht="12.75">
      <c r="A3" s="417" t="s">
        <v>110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9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9">
        <v>0</v>
      </c>
      <c r="I13" s="309">
        <v>0</v>
      </c>
      <c r="J13" s="309">
        <v>0</v>
      </c>
      <c r="K13" s="309">
        <v>0</v>
      </c>
      <c r="L13" s="309">
        <f>SUM(H13:K13)</f>
        <v>0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9">
        <v>0</v>
      </c>
      <c r="I14" s="309">
        <v>0</v>
      </c>
      <c r="J14" s="309">
        <v>0</v>
      </c>
      <c r="K14" s="309">
        <v>0</v>
      </c>
      <c r="L14" s="309">
        <f aca="true" t="shared" si="0" ref="L14:L19">SUM(H14:K14)</f>
        <v>0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9">
        <v>0</v>
      </c>
      <c r="I15" s="309">
        <v>0</v>
      </c>
      <c r="J15" s="309">
        <v>0</v>
      </c>
      <c r="K15" s="309">
        <v>0</v>
      </c>
      <c r="L15" s="309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9">
        <v>0</v>
      </c>
      <c r="I16" s="309">
        <v>0</v>
      </c>
      <c r="J16" s="309">
        <v>0</v>
      </c>
      <c r="K16" s="309">
        <v>0</v>
      </c>
      <c r="L16" s="309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9">
        <v>-379800.85000000003</v>
      </c>
      <c r="I17" s="309">
        <v>-28679.039999999994</v>
      </c>
      <c r="J17" s="309">
        <v>38248.93</v>
      </c>
      <c r="K17" s="309">
        <v>38763.16</v>
      </c>
      <c r="L17" s="309">
        <f t="shared" si="0"/>
        <v>-331467.80000000005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9">
        <v>-62987.96000000001</v>
      </c>
      <c r="I18" s="309">
        <v>-29746.699999999997</v>
      </c>
      <c r="J18" s="309">
        <v>0</v>
      </c>
      <c r="K18" s="309">
        <v>0</v>
      </c>
      <c r="L18" s="309">
        <f t="shared" si="0"/>
        <v>-92734.66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9">
        <v>0</v>
      </c>
      <c r="I19" s="309">
        <v>0</v>
      </c>
      <c r="J19" s="309">
        <v>0</v>
      </c>
      <c r="K19" s="309">
        <v>0</v>
      </c>
      <c r="L19" s="309">
        <f t="shared" si="0"/>
        <v>0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8">
        <f>SUM(H13:H19)</f>
        <v>-442788.81000000006</v>
      </c>
      <c r="I20" s="328">
        <f>SUM(I13:I19)</f>
        <v>-58425.73999999999</v>
      </c>
      <c r="J20" s="328">
        <f>SUM(J13:J19)</f>
        <v>38248.93</v>
      </c>
      <c r="K20" s="328">
        <f>SUM(K13:K19)</f>
        <v>38763.16</v>
      </c>
      <c r="L20" s="328">
        <f>SUM(L13:L19)</f>
        <v>-424202.4600000001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10"/>
      <c r="I21" s="310"/>
      <c r="J21" s="310"/>
      <c r="K21" s="310"/>
      <c r="L21" s="310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9"/>
      <c r="I22" s="309"/>
      <c r="J22" s="309"/>
      <c r="K22" s="309"/>
      <c r="L22" s="309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9">
        <v>-271881.8799999999</v>
      </c>
      <c r="I23" s="309">
        <v>-33001.439999999995</v>
      </c>
      <c r="J23" s="309">
        <v>50061.71</v>
      </c>
      <c r="K23" s="309">
        <v>805.67</v>
      </c>
      <c r="L23" s="309">
        <f>SUM(H23:K23)</f>
        <v>-254015.9399999999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9">
        <v>0</v>
      </c>
      <c r="I24" s="309">
        <v>0</v>
      </c>
      <c r="J24" s="309">
        <v>0</v>
      </c>
      <c r="K24" s="309">
        <v>0</v>
      </c>
      <c r="L24" s="309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9">
        <v>0</v>
      </c>
      <c r="I25" s="309">
        <v>0</v>
      </c>
      <c r="J25" s="309">
        <v>0</v>
      </c>
      <c r="K25" s="309">
        <v>0</v>
      </c>
      <c r="L25" s="309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9">
        <v>-2543737.1999999997</v>
      </c>
      <c r="I26" s="309">
        <v>-328579.4699999999</v>
      </c>
      <c r="J26" s="309">
        <v>886498.0000000003</v>
      </c>
      <c r="K26" s="309">
        <v>103441.54</v>
      </c>
      <c r="L26" s="309">
        <f>SUM(H26:K26)</f>
        <v>-1882377.129999999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11">
        <v>-219350.65000000002</v>
      </c>
      <c r="I27" s="309">
        <v>-30288.6</v>
      </c>
      <c r="J27" s="309">
        <v>11705.54</v>
      </c>
      <c r="K27" s="309">
        <v>0</v>
      </c>
      <c r="L27" s="311">
        <f>SUM(H27:K27)</f>
        <v>-237933.71000000002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8">
        <f>SUM(H23:H27)</f>
        <v>-3034969.7299999995</v>
      </c>
      <c r="I28" s="328">
        <f>SUM(I23:I27)</f>
        <v>-391869.5099999999</v>
      </c>
      <c r="J28" s="328">
        <f>SUM(J23:J27)</f>
        <v>948265.2500000003</v>
      </c>
      <c r="K28" s="328">
        <f>SUM(K23:K27)</f>
        <v>104247.20999999999</v>
      </c>
      <c r="L28" s="328">
        <f>SUM(L23:L27)</f>
        <v>-2374326.779999999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10"/>
      <c r="I29" s="310"/>
      <c r="J29" s="310"/>
      <c r="K29" s="310"/>
      <c r="L29" s="362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9"/>
      <c r="I30" s="309"/>
      <c r="J30" s="309"/>
      <c r="K30" s="309"/>
      <c r="L30" s="309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9">
        <v>-62736.200000000004</v>
      </c>
      <c r="I31" s="309">
        <v>-4011.72</v>
      </c>
      <c r="J31" s="309">
        <v>20007.53</v>
      </c>
      <c r="K31" s="309">
        <v>571.78</v>
      </c>
      <c r="L31" s="309">
        <f>SUM(H31:K31)</f>
        <v>-46168.61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9">
        <v>-426686.62</v>
      </c>
      <c r="I32" s="309">
        <v>-32048.519999999993</v>
      </c>
      <c r="J32" s="309">
        <v>80815.41</v>
      </c>
      <c r="K32" s="309">
        <v>100</v>
      </c>
      <c r="L32" s="309">
        <f>SUM(H32:K32)</f>
        <v>-377819.73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8">
        <f>SUM(H31:H32)</f>
        <v>-489422.82</v>
      </c>
      <c r="I33" s="328">
        <f>SUM(I31:I32)</f>
        <v>-36060.23999999999</v>
      </c>
      <c r="J33" s="328">
        <f>SUM(J31:J32)</f>
        <v>100822.94</v>
      </c>
      <c r="K33" s="328">
        <f>SUM(K31:K32)</f>
        <v>671.78</v>
      </c>
      <c r="L33" s="328">
        <f>SUM(L31:L32)</f>
        <v>-423988.33999999997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10"/>
      <c r="I34" s="310"/>
      <c r="J34" s="310"/>
      <c r="K34" s="310"/>
      <c r="L34" s="310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9"/>
      <c r="I35" s="309"/>
      <c r="J35" s="309"/>
      <c r="K35" s="309"/>
      <c r="L35" s="309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9">
        <v>0</v>
      </c>
      <c r="I36" s="309">
        <v>-1439.0400000000002</v>
      </c>
      <c r="J36" s="309">
        <v>0</v>
      </c>
      <c r="K36" s="309">
        <v>0</v>
      </c>
      <c r="L36" s="309">
        <f aca="true" t="shared" si="1" ref="L36:L44">SUM(H36:K36)</f>
        <v>-1439.0400000000002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9">
        <v>-746730.7999999999</v>
      </c>
      <c r="I37" s="309">
        <v>-116646.36</v>
      </c>
      <c r="J37" s="309">
        <v>207001.17</v>
      </c>
      <c r="K37" s="309">
        <v>207873.24</v>
      </c>
      <c r="L37" s="309">
        <f t="shared" si="1"/>
        <v>-448502.7499999999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9">
        <v>-6083401.87</v>
      </c>
      <c r="I38" s="309">
        <v>-488397.72</v>
      </c>
      <c r="J38" s="309">
        <v>3010.87</v>
      </c>
      <c r="K38" s="309">
        <v>16891.93</v>
      </c>
      <c r="L38" s="309">
        <f t="shared" si="1"/>
        <v>-6551896.79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9">
        <v>-1290</v>
      </c>
      <c r="I39" s="309">
        <v>-2489.52</v>
      </c>
      <c r="J39" s="309">
        <v>0</v>
      </c>
      <c r="K39" s="309">
        <v>2087.49</v>
      </c>
      <c r="L39" s="309">
        <f t="shared" si="1"/>
        <v>-1692.0300000000002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9">
        <v>-2848090.4699999997</v>
      </c>
      <c r="I40" s="309">
        <v>-307083.7200000001</v>
      </c>
      <c r="J40" s="309">
        <v>41372.69</v>
      </c>
      <c r="K40" s="309">
        <v>161714.9</v>
      </c>
      <c r="L40" s="309">
        <f t="shared" si="1"/>
        <v>-2952086.6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9">
        <v>-1483754.62</v>
      </c>
      <c r="I41" s="309">
        <v>-410464.6800000001</v>
      </c>
      <c r="J41" s="309">
        <v>133639.38</v>
      </c>
      <c r="K41" s="309">
        <v>20271.61</v>
      </c>
      <c r="L41" s="309">
        <f t="shared" si="1"/>
        <v>-1740308.3100000003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9">
        <v>0</v>
      </c>
      <c r="I42" s="309">
        <v>0</v>
      </c>
      <c r="J42" s="309">
        <v>0</v>
      </c>
      <c r="K42" s="309">
        <v>0</v>
      </c>
      <c r="L42" s="309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9">
        <v>-852140.77</v>
      </c>
      <c r="I43" s="309">
        <v>-57077.039999999986</v>
      </c>
      <c r="J43" s="309">
        <v>19456.35</v>
      </c>
      <c r="K43" s="309">
        <v>3659.26</v>
      </c>
      <c r="L43" s="309">
        <f t="shared" si="1"/>
        <v>-886102.2000000001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9">
        <v>-58348.51999999999</v>
      </c>
      <c r="I44" s="309">
        <v>-1762.9200000000003</v>
      </c>
      <c r="J44" s="309">
        <v>20217.44</v>
      </c>
      <c r="K44" s="309">
        <v>0</v>
      </c>
      <c r="L44" s="309">
        <f t="shared" si="1"/>
        <v>-39893.999999999985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8">
        <f>SUM(H36:H44)</f>
        <v>-12073757.05</v>
      </c>
      <c r="I45" s="328">
        <f>SUM(I36:I44)</f>
        <v>-1385361.0000000002</v>
      </c>
      <c r="J45" s="328">
        <f>SUM(J36:J44)</f>
        <v>424697.89999999997</v>
      </c>
      <c r="K45" s="328">
        <f>SUM(K36:K44)</f>
        <v>412498.42999999993</v>
      </c>
      <c r="L45" s="328">
        <f>SUM(L36:L44)</f>
        <v>-12621921.72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10"/>
      <c r="I46" s="310"/>
      <c r="J46" s="310"/>
      <c r="K46" s="310"/>
      <c r="L46" s="310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9"/>
      <c r="I47" s="309"/>
      <c r="J47" s="309"/>
      <c r="K47" s="309"/>
      <c r="L47" s="309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9">
        <v>108.57999999999811</v>
      </c>
      <c r="I48" s="309">
        <v>-3349.8000000000006</v>
      </c>
      <c r="J48" s="309">
        <v>2065.73</v>
      </c>
      <c r="K48" s="309">
        <v>0</v>
      </c>
      <c r="L48" s="309">
        <f aca="true" t="shared" si="2" ref="L48:L58">SUM(H48:K48)</f>
        <v>-1175.4900000000025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9">
        <v>-163859.80000000002</v>
      </c>
      <c r="I49" s="309">
        <v>-5325.000000000015</v>
      </c>
      <c r="J49" s="309">
        <v>0</v>
      </c>
      <c r="K49" s="309">
        <v>0</v>
      </c>
      <c r="L49" s="309">
        <f t="shared" si="2"/>
        <v>-169184.80000000005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9">
        <v>-270222.9</v>
      </c>
      <c r="I50" s="309">
        <v>-42892.990000000005</v>
      </c>
      <c r="J50" s="309">
        <v>5114.9</v>
      </c>
      <c r="K50" s="309">
        <v>0</v>
      </c>
      <c r="L50" s="309">
        <f t="shared" si="2"/>
        <v>-308000.99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9">
        <v>0</v>
      </c>
      <c r="I51" s="309">
        <v>0</v>
      </c>
      <c r="J51" s="309">
        <v>0</v>
      </c>
      <c r="K51" s="309">
        <v>0</v>
      </c>
      <c r="L51" s="309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9">
        <v>0</v>
      </c>
      <c r="I52" s="309">
        <v>0</v>
      </c>
      <c r="J52" s="309">
        <v>0</v>
      </c>
      <c r="K52" s="309">
        <v>0</v>
      </c>
      <c r="L52" s="309">
        <f t="shared" si="2"/>
        <v>0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9">
        <v>-16263.46</v>
      </c>
      <c r="I53" s="309">
        <v>0</v>
      </c>
      <c r="J53" s="309">
        <v>0</v>
      </c>
      <c r="K53" s="309">
        <v>0</v>
      </c>
      <c r="L53" s="309">
        <f t="shared" si="2"/>
        <v>-16263.46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9">
        <v>-191965</v>
      </c>
      <c r="I54" s="309">
        <v>-32241</v>
      </c>
      <c r="J54" s="309">
        <v>0</v>
      </c>
      <c r="K54" s="309">
        <v>0</v>
      </c>
      <c r="L54" s="309">
        <f t="shared" si="2"/>
        <v>-224206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9">
        <v>-84951.48000000001</v>
      </c>
      <c r="I55" s="309">
        <v>-12934.560000000005</v>
      </c>
      <c r="J55" s="309">
        <v>0</v>
      </c>
      <c r="K55" s="309">
        <v>0</v>
      </c>
      <c r="L55" s="309">
        <f t="shared" si="2"/>
        <v>-97886.04000000001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9">
        <v>0</v>
      </c>
      <c r="I56" s="309">
        <v>0</v>
      </c>
      <c r="J56" s="309">
        <v>0</v>
      </c>
      <c r="K56" s="309">
        <v>0</v>
      </c>
      <c r="L56" s="309">
        <f t="shared" si="2"/>
        <v>0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9">
        <v>-1707.44</v>
      </c>
      <c r="I57" s="309">
        <v>-38.63999999999999</v>
      </c>
      <c r="J57" s="309">
        <v>0</v>
      </c>
      <c r="K57" s="309">
        <v>0</v>
      </c>
      <c r="L57" s="309">
        <f t="shared" si="2"/>
        <v>-1746.0800000000002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9">
        <v>-1177095.7299999997</v>
      </c>
      <c r="I58" s="309">
        <v>-42397.44</v>
      </c>
      <c r="J58" s="309">
        <v>0</v>
      </c>
      <c r="K58" s="309">
        <v>0</v>
      </c>
      <c r="L58" s="309">
        <f t="shared" si="2"/>
        <v>-1219493.1699999997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2">
        <f>SUM(H48:H58)</f>
        <v>-1905957.2299999997</v>
      </c>
      <c r="I59" s="312">
        <f>SUM(I48:I58)</f>
        <v>-139179.43000000005</v>
      </c>
      <c r="J59" s="312">
        <f>SUM(J48:J58)</f>
        <v>7180.629999999999</v>
      </c>
      <c r="K59" s="312">
        <f>SUM(K48:K58)</f>
        <v>0</v>
      </c>
      <c r="L59" s="312">
        <f>SUM(L48:L58)</f>
        <v>-2037956.0299999998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8">
        <f>+H20+H28+H33+H45+H59</f>
        <v>-17946895.64</v>
      </c>
      <c r="I60" s="328">
        <f>+I20+I28+I33+I45+I59</f>
        <v>-2010895.9200000004</v>
      </c>
      <c r="J60" s="328">
        <f>+J20+J28+J33+J45+J59</f>
        <v>1519215.6500000001</v>
      </c>
      <c r="K60" s="328">
        <f>+K20+K28+K33+K45+K59</f>
        <v>556180.58</v>
      </c>
      <c r="L60" s="328">
        <f>+L20+L28+L33+L45+L59</f>
        <v>-17882395.33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67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70" zoomScaleNormal="70" zoomScalePageLayoutView="0" workbookViewId="0" topLeftCell="A1">
      <selection activeCell="N1" sqref="N1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7.25">
      <c r="A1" s="420" t="s">
        <v>124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0" ht="15.75" customHeight="1">
      <c r="A2" s="423" t="s">
        <v>125</v>
      </c>
      <c r="B2" s="424"/>
      <c r="C2" s="424"/>
      <c r="D2" s="424"/>
      <c r="E2" s="424"/>
      <c r="F2" s="424"/>
      <c r="G2" s="424"/>
      <c r="H2" s="424"/>
      <c r="I2" s="424"/>
      <c r="J2" s="425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3">
        <v>16052195.63</v>
      </c>
      <c r="I11" s="314">
        <v>15557204.31</v>
      </c>
      <c r="J11" s="315">
        <f>H11-I11</f>
        <v>494991.3200000003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3">
        <v>128378.81999999999</v>
      </c>
      <c r="I12" s="314">
        <v>110244.88</v>
      </c>
      <c r="J12" s="315">
        <f>H12-I12</f>
        <v>18133.939999999988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4">
        <v>375903.5</v>
      </c>
      <c r="I13" s="314">
        <v>382752.62999999995</v>
      </c>
      <c r="J13" s="314">
        <f>H13-I13</f>
        <v>-6849.129999999946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9">
        <f>SUM(H11:H13)</f>
        <v>16556477.950000001</v>
      </c>
      <c r="I14" s="319">
        <f>SUM(I11:I13)</f>
        <v>16050201.820000002</v>
      </c>
      <c r="J14" s="319">
        <f>SUM(J11:J13)</f>
        <v>506276.13000000035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4"/>
      <c r="I15" s="314"/>
      <c r="J15" s="314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4">
        <v>0</v>
      </c>
      <c r="I16" s="314">
        <v>0</v>
      </c>
      <c r="J16" s="316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4">
        <v>0</v>
      </c>
      <c r="I17" s="314">
        <v>0</v>
      </c>
      <c r="J17" s="316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7">
        <v>0</v>
      </c>
      <c r="I18" s="314">
        <v>0</v>
      </c>
      <c r="J18" s="316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20">
        <f>SUM(H16:H18)</f>
        <v>0</v>
      </c>
      <c r="I19" s="320">
        <f>SUM(I16:I18)</f>
        <v>0</v>
      </c>
      <c r="J19" s="321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4"/>
      <c r="I20" s="314"/>
      <c r="J20" s="316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4">
        <v>809737.1699999999</v>
      </c>
      <c r="I21" s="314">
        <v>677954.18</v>
      </c>
      <c r="J21" s="316">
        <f>H21-I21</f>
        <v>131782.98999999987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4">
        <v>0</v>
      </c>
      <c r="I22" s="314">
        <v>0</v>
      </c>
      <c r="J22" s="316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21">
        <f>SUM(H21:H22)</f>
        <v>809737.1699999999</v>
      </c>
      <c r="I23" s="319">
        <f>SUM(I21:I22)</f>
        <v>677954.18</v>
      </c>
      <c r="J23" s="321">
        <f>SUM(J21:J22)</f>
        <v>131782.98999999987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4">
        <v>61599.46</v>
      </c>
      <c r="I24" s="314">
        <v>59969.23</v>
      </c>
      <c r="J24" s="316">
        <f aca="true" t="shared" si="1" ref="J24:J29">H24-I24</f>
        <v>1630.229999999996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4">
        <v>0</v>
      </c>
      <c r="I25" s="314">
        <v>0</v>
      </c>
      <c r="J25" s="316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4">
        <v>0</v>
      </c>
      <c r="I26" s="314">
        <v>0</v>
      </c>
      <c r="J26" s="316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8">
        <v>176110.43000000002</v>
      </c>
      <c r="I27" s="314">
        <v>1253.86</v>
      </c>
      <c r="J27" s="316">
        <f t="shared" si="1"/>
        <v>174856.57000000004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4">
        <v>0</v>
      </c>
      <c r="I28" s="314">
        <v>0</v>
      </c>
      <c r="J28" s="316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4">
        <v>-3291.5699999999997</v>
      </c>
      <c r="I29" s="314">
        <v>153172.43</v>
      </c>
      <c r="J29" s="316">
        <f t="shared" si="1"/>
        <v>-156464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9">
        <f>SUM(H24:H29)</f>
        <v>234418.32</v>
      </c>
      <c r="I30" s="319">
        <f>SUM(I24:I29)</f>
        <v>214395.52</v>
      </c>
      <c r="J30" s="321">
        <f>SUM(J24:J29)</f>
        <v>20022.800000000047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9">
        <f>+H30+H23+H19+H14</f>
        <v>17600633.44</v>
      </c>
      <c r="I31" s="319">
        <f>+I30+I23+I19+I14</f>
        <v>16942551.520000003</v>
      </c>
      <c r="J31" s="321">
        <f>+J30+J23+J19+J14</f>
        <v>658081.9200000003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4"/>
      <c r="I32" s="314"/>
      <c r="J32" s="316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4"/>
      <c r="I33" s="318"/>
      <c r="J33" s="318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4">
        <v>4797.5</v>
      </c>
      <c r="I34" s="314">
        <v>6500</v>
      </c>
      <c r="J34" s="318">
        <f>H34-I34</f>
        <v>-1702.5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8">
        <v>0</v>
      </c>
      <c r="I35" s="314">
        <v>0</v>
      </c>
      <c r="J35" s="318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8">
        <v>0</v>
      </c>
      <c r="I36" s="314">
        <v>0</v>
      </c>
      <c r="J36" s="318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8">
        <v>-151401.51</v>
      </c>
      <c r="I37" s="314">
        <v>-2188.4300000000003</v>
      </c>
      <c r="J37" s="318">
        <f>H37-I37</f>
        <v>-149213.08000000002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22">
        <f>SUM(H34:H37)</f>
        <v>-146604.01</v>
      </c>
      <c r="I38" s="322">
        <f>SUM(I34:I37)</f>
        <v>4311.57</v>
      </c>
      <c r="J38" s="322">
        <f>SUM(J34:J37)</f>
        <v>-150915.58000000002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3">
        <f>+H31+H38</f>
        <v>17454029.43</v>
      </c>
      <c r="I39" s="323">
        <f>+I31+I38</f>
        <v>16946863.090000004</v>
      </c>
      <c r="J39" s="324">
        <f>+J31+J38</f>
        <v>507166.34000000026</v>
      </c>
    </row>
    <row r="40" ht="10.5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5">
      <selection activeCell="J31" sqref="J31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7.25">
      <c r="A1" s="402" t="s">
        <v>143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4"/>
    </row>
    <row r="2" spans="1:12" ht="17.25">
      <c r="A2" s="405" t="s">
        <v>144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7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300"/>
      <c r="K11" s="300"/>
      <c r="L11" s="309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300">
        <v>20980.51</v>
      </c>
      <c r="K12" s="300">
        <v>13057.800000000001</v>
      </c>
      <c r="L12" s="309">
        <f>J12-K12</f>
        <v>7922.709999999997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300"/>
      <c r="L13" s="309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300">
        <v>71.33</v>
      </c>
      <c r="K14" s="300">
        <v>830.9</v>
      </c>
      <c r="L14" s="309">
        <f>J14-K14</f>
        <v>-759.5699999999999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300">
        <v>473.67</v>
      </c>
      <c r="K15" s="300">
        <v>1274.4399999999998</v>
      </c>
      <c r="L15" s="309">
        <f>J15-K15</f>
        <v>-800.7699999999998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300">
        <v>3733340.41</v>
      </c>
      <c r="K16" s="300">
        <v>3047196.41</v>
      </c>
      <c r="L16" s="309">
        <f>J16-K16</f>
        <v>686144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300"/>
      <c r="K17" s="300"/>
      <c r="L17" s="309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300"/>
      <c r="K18" s="300"/>
      <c r="L18" s="309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300">
        <v>6777.63</v>
      </c>
      <c r="K19" s="300">
        <v>5146.68</v>
      </c>
      <c r="L19" s="309">
        <f aca="true" t="shared" si="1" ref="L19:L28">J19-K19</f>
        <v>1630.9499999999998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300"/>
      <c r="K20" s="300"/>
      <c r="L20" s="309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300">
        <v>0</v>
      </c>
      <c r="K21" s="300">
        <v>11897.160000000002</v>
      </c>
      <c r="L21" s="309">
        <f t="shared" si="1"/>
        <v>-11897.160000000002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300">
        <v>4313.009999999999</v>
      </c>
      <c r="K22" s="300">
        <v>6333.59</v>
      </c>
      <c r="L22" s="309">
        <f t="shared" si="1"/>
        <v>-2020.5800000000008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300"/>
      <c r="K23" s="300"/>
      <c r="L23" s="309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300">
        <v>953.96</v>
      </c>
      <c r="K24" s="300">
        <v>2126.13</v>
      </c>
      <c r="L24" s="309">
        <f t="shared" si="1"/>
        <v>-1172.17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300">
        <v>0</v>
      </c>
      <c r="K25" s="300">
        <v>0</v>
      </c>
      <c r="L25" s="309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300">
        <v>50035.74</v>
      </c>
      <c r="K26" s="300">
        <v>18011.620000000003</v>
      </c>
      <c r="L26" s="309">
        <f t="shared" si="1"/>
        <v>32024.119999999995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300">
        <v>0</v>
      </c>
      <c r="K27" s="300">
        <v>0</v>
      </c>
      <c r="L27" s="309">
        <f t="shared" si="1"/>
        <v>0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7">
        <v>6599.74</v>
      </c>
      <c r="K28" s="300">
        <v>1647.58</v>
      </c>
      <c r="L28" s="311">
        <f t="shared" si="1"/>
        <v>4952.16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8">
        <f>SUM(J12:J28)</f>
        <v>3823546</v>
      </c>
      <c r="K29" s="298">
        <f>SUM(K12:K28)</f>
        <v>3107522.3100000005</v>
      </c>
      <c r="L29" s="328">
        <f>SUM(L12:L28)</f>
        <v>716023.69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300"/>
      <c r="K30" s="300"/>
      <c r="L30" s="309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300"/>
      <c r="K31" s="300"/>
      <c r="L31" s="309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5">
        <v>6280.2</v>
      </c>
      <c r="K32" s="300">
        <v>4076.9600000000005</v>
      </c>
      <c r="L32" s="327">
        <f>J32-K32</f>
        <v>2203.2399999999993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5"/>
      <c r="K33" s="300"/>
      <c r="L33" s="327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5">
        <v>0</v>
      </c>
      <c r="K34" s="300">
        <v>0</v>
      </c>
      <c r="L34" s="327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5"/>
      <c r="K35" s="300"/>
      <c r="L35" s="327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5">
        <v>0</v>
      </c>
      <c r="K36" s="300">
        <v>0</v>
      </c>
      <c r="L36" s="327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5">
        <v>82614.62000000001</v>
      </c>
      <c r="K37" s="300">
        <v>104758.3</v>
      </c>
      <c r="L37" s="327">
        <f t="shared" si="3"/>
        <v>-22143.679999999993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5">
        <v>3914.1299999999997</v>
      </c>
      <c r="K38" s="300">
        <v>9291.58</v>
      </c>
      <c r="L38" s="327">
        <f t="shared" si="3"/>
        <v>-5377.450000000001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5">
        <v>756509.45</v>
      </c>
      <c r="K39" s="300">
        <v>824334.0399999999</v>
      </c>
      <c r="L39" s="327">
        <f t="shared" si="3"/>
        <v>-67824.58999999997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6"/>
      <c r="K40" s="300">
        <v>0</v>
      </c>
      <c r="L40" s="327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5">
        <v>658.63</v>
      </c>
      <c r="K41" s="300">
        <v>3474.6899999999996</v>
      </c>
      <c r="L41" s="327">
        <f t="shared" si="3"/>
        <v>-2816.0599999999995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5"/>
      <c r="K42" s="300"/>
      <c r="L42" s="327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5">
        <v>4794.7</v>
      </c>
      <c r="K43" s="300">
        <v>9701.92</v>
      </c>
      <c r="L43" s="327">
        <f t="shared" si="3"/>
        <v>-4907.22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5">
        <v>0</v>
      </c>
      <c r="K44" s="300">
        <v>0</v>
      </c>
      <c r="L44" s="327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5">
        <v>327463.6399999999</v>
      </c>
      <c r="K45" s="300">
        <v>287278.3499999999</v>
      </c>
      <c r="L45" s="327">
        <f t="shared" si="3"/>
        <v>40185.28999999998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5">
        <v>0</v>
      </c>
      <c r="K46" s="300">
        <v>0</v>
      </c>
      <c r="L46" s="327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6">
        <f>SUM(J32:J46)</f>
        <v>1182235.3699999996</v>
      </c>
      <c r="K47" s="296">
        <f>SUM(K32:K46)</f>
        <v>1242915.8399999999</v>
      </c>
      <c r="L47" s="379">
        <f>SUM(L32:L46)</f>
        <v>-60680.46999999999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Du, Kristine</cp:lastModifiedBy>
  <cp:lastPrinted>2013-01-28T19:31:10Z</cp:lastPrinted>
  <dcterms:created xsi:type="dcterms:W3CDTF">1999-02-02T21:59:05Z</dcterms:created>
  <dcterms:modified xsi:type="dcterms:W3CDTF">2013-05-07T17:11:28Z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