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75" windowHeight="5895" tabRatio="945" activeTab="15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'D4-6'!$A$1:$K$57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<sst xmlns="http://schemas.openxmlformats.org/spreadsheetml/2006/main" count="1097" uniqueCount="613">
  <si>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</si>
  <si>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</si>
  <si>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</si>
  <si>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</si>
  <si>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</si>
  <si>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</si>
  <si>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</si>
  <si>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</si>
  <si>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</si>
  <si>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</si>
  <si>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</si>
  <si>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</si>
  <si>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</si>
  <si>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</si>
  <si>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</si>
  <si>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</si>
  <si>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</si>
  <si>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</si>
  <si>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</si>
  <si>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</si>
  <si>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</si>
  <si>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</si>
  <si>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</si>
  <si>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</si>
  <si>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</si>
  <si>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</si>
  <si>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</si>
  <si>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</si>
  <si>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</si>
  <si>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</si>
  <si>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</si>
  <si>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</si>
  <si>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</si>
  <si>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</si>
  <si>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</si>
  <si>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</si>
  <si>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</si>
  <si>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</si>
  <si>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</si>
  <si>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</si>
  <si>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</si>
  <si>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</si>
  <si>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</si>
  <si>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</si>
  <si>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</si>
  <si>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</si>
  <si>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</si>
  <si>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</si>
  <si>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</si>
  <si>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</si>
  <si>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</si>
  <si>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</si>
  <si>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</si>
  <si>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</si>
  <si>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</si>
  <si>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</si>
  <si>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</si>
  <si>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</si>
  <si>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</si>
  <si>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</si>
  <si>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</si>
  <si>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</si>
  <si>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</si>
  <si>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</si>
  <si>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</si>
  <si>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</si>
  <si>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</si>
  <si>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</si>
  <si>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</si>
  <si>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</si>
  <si>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</si>
  <si>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</si>
  <si>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</si>
  <si>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</si>
  <si>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</si>
  <si>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</si>
  <si>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</si>
  <si>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</si>
  <si>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</si>
  <si>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</si>
  <si>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</si>
  <si>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</si>
  <si>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</si>
  <si>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</si>
  <si>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</si>
  <si>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</si>
  <si>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</si>
  <si>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</si>
  <si>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</si>
  <si>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</si>
  <si>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</si>
  <si>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</si>
  <si>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</si>
  <si>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</si>
  <si>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</si>
  <si>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</si>
  <si>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</si>
  <si>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</si>
  <si>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</si>
  <si>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</si>
  <si>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</si>
  <si>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</si>
  <si>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</si>
  <si>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</si>
  <si>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</si>
  <si>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</si>
  <si>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</si>
  <si>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</si>
  <si>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</si>
  <si>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</si>
  <si>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</si>
  <si>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</si>
  <si>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</si>
  <si>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</si>
  <si>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</si>
  <si>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</si>
  <si>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</si>
  <si>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</si>
  <si>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</si>
  <si>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</si>
  <si>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</si>
  <si>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</si>
  <si>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</si>
  <si>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</si>
  <si>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</si>
  <si>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</si>
  <si>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</si>
  <si>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</si>
  <si>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</si>
  <si>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</si>
  <si>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</si>
  <si>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</si>
  <si>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</si>
  <si>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</si>
  <si>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</si>
  <si>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</si>
  <si>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</si>
  <si>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</si>
  <si>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</si>
  <si>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</si>
  <si>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</si>
  <si>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</si>
  <si>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</si>
  <si>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</si>
  <si>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</si>
  <si>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</si>
  <si>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</si>
  <si>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</si>
  <si>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</si>
  <si>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</si>
  <si>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</si>
  <si>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</si>
  <si>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</si>
  <si>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</si>
  <si>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</si>
  <si>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</si>
  <si>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</si>
  <si>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</si>
  <si>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</si>
  <si>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</si>
  <si>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</si>
  <si>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</si>
  <si>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</si>
  <si>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</si>
  <si>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</si>
  <si>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</si>
  <si>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</si>
  <si>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</si>
  <si>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</si>
  <si>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</si>
  <si>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</si>
  <si>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</si>
  <si>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</si>
  <si>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</si>
  <si>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</si>
  <si>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</si>
  <si>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</si>
  <si>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</si>
  <si>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</si>
  <si>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</si>
  <si>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</si>
  <si>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</si>
  <si>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</si>
  <si>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</si>
  <si>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</si>
  <si>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</si>
  <si>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</si>
  <si>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</si>
  <si>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</si>
  <si>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</si>
  <si>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</si>
  <si>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</si>
  <si>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</si>
  <si>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</si>
  <si>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</si>
  <si>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</si>
  <si>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</si>
  <si>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</si>
  <si>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</si>
  <si>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</si>
  <si>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</si>
  <si>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</si>
  <si>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</si>
  <si>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</si>
  <si>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</si>
  <si>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</si>
  <si>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</si>
  <si>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</si>
  <si>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</si>
  <si>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</si>
  <si>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</si>
  <si>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</si>
  <si>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</si>
  <si>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</si>
  <si>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</si>
  <si>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</si>
  <si>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</si>
  <si>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</si>
  <si>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</si>
  <si>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</si>
  <si>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</si>
  <si>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</si>
  <si>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</si>
  <si>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</si>
  <si>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</si>
  <si>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</si>
  <si>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</si>
  <si>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</si>
  <si>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</si>
  <si>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</si>
  <si>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</si>
  <si>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</si>
  <si>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</si>
  <si>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</si>
  <si>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</si>
  <si>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</si>
  <si>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</si>
  <si>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</si>
  <si>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</si>
  <si>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</si>
  <si>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</si>
  <si>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</si>
  <si>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</si>
  <si>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</si>
  <si>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</si>
  <si>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</si>
  <si>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</si>
  <si>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</si>
  <si>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</si>
  <si>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</si>
  <si>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</si>
  <si>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</si>
  <si>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</si>
  <si>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</si>
  <si>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</si>
  <si>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</si>
  <si>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</si>
  <si>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</si>
  <si>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</si>
  <si>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</si>
  <si>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</si>
  <si>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</si>
  <si>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</si>
  <si>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</si>
  <si>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</si>
  <si>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</si>
  <si>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</si>
  <si>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</si>
  <si>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</si>
  <si>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</si>
  <si>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</si>
  <si>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</si>
  <si>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</si>
  <si>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</si>
  <si>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</si>
  <si>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</si>
  <si>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</si>
  <si>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</si>
  <si>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</si>
  <si>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</si>
  <si>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</si>
  <si>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</si>
  <si>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</si>
  <si>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</si>
  <si>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</si>
  <si>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</si>
  <si>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</si>
  <si>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</si>
  <si>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</si>
  <si>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</si>
  <si>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</si>
  <si>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</si>
  <si>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</si>
  <si>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</si>
  <si>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</si>
  <si>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</si>
  <si>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</si>
  <si>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</si>
  <si>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</si>
  <si>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</si>
  <si>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</si>
  <si>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</si>
  <si>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</si>
  <si>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</si>
  <si>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</si>
  <si>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</si>
  <si>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</si>
  <si>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</si>
  <si>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</si>
  <si>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</si>
  <si>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</si>
  <si>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</si>
  <si>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</si>
  <si>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</si>
  <si>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</si>
  <si>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</si>
  <si>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</si>
  <si>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</si>
  <si>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</si>
  <si>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</si>
  <si>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</si>
  <si>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</si>
  <si>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</si>
  <si>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</si>
  <si>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</si>
  <si>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</si>
  <si>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</si>
  <si>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</si>
  <si>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</si>
  <si>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</si>
  <si>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</si>
  <si>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</si>
  <si>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</si>
  <si>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</si>
  <si>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</si>
  <si>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</si>
  <si>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</si>
  <si>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</si>
  <si>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</si>
  <si>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</si>
  <si>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</si>
  <si>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</si>
  <si>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</si>
  <si>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</si>
  <si>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</si>
  <si>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</si>
  <si>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</si>
  <si>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</si>
  <si>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</si>
  <si>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</si>
  <si>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</si>
  <si>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</si>
  <si>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</si>
  <si>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</si>
  <si>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</si>
  <si>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</si>
  <si>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</si>
  <si>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</si>
  <si>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</si>
  <si>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</si>
  <si>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</si>
  <si>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</si>
  <si>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</si>
  <si>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</si>
  <si>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</si>
  <si>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</si>
  <si>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</si>
  <si>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</si>
  <si>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</si>
  <si>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</si>
  <si>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</si>
  <si>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</si>
  <si>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</si>
  <si>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</si>
  <si>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</si>
  <si>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</si>
  <si>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</si>
  <si>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</si>
  <si>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</si>
  <si>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</si>
  <si>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</si>
  <si>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</si>
  <si>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</si>
  <si>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</si>
  <si>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</si>
  <si>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</si>
  <si>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</si>
  <si>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</si>
  <si>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</si>
  <si>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</si>
  <si>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</si>
  <si>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</si>
  <si>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</si>
  <si>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</si>
  <si>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</si>
  <si>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</si>
  <si>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</si>
  <si>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</si>
  <si>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</si>
  <si>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</si>
  <si>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</si>
  <si>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</si>
  <si>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</si>
  <si>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</si>
  <si>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</si>
  <si>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</si>
  <si>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</si>
  <si>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</si>
  <si>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</si>
  <si>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</si>
  <si>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</si>
  <si>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</si>
  <si>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</si>
  <si>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</si>
  <si>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</si>
  <si>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</si>
  <si>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</si>
  <si>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</si>
  <si>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</si>
  <si>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</si>
  <si>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</si>
  <si>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</si>
  <si>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</si>
  <si>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</si>
  <si>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</si>
  <si>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</si>
  <si>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</si>
  <si>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</si>
  <si>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</si>
  <si>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</si>
  <si>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</si>
  <si>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</si>
  <si>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</si>
  <si>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</si>
  <si>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</si>
  <si>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</si>
  <si>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</si>
  <si>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</si>
  <si>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</si>
  <si>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</si>
  <si>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</si>
  <si>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</si>
  <si>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</si>
  <si>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</si>
  <si>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</si>
  <si>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</si>
  <si>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</si>
  <si>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</si>
  <si>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</si>
  <si>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</si>
  <si>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</si>
  <si>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</si>
  <si>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</si>
  <si>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</si>
  <si>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</si>
  <si>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</si>
  <si>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</si>
  <si>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</si>
  <si>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</si>
  <si>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</si>
  <si>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</si>
  <si>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</si>
  <si>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</si>
  <si>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</si>
  <si>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</si>
  <si>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</si>
  <si>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</si>
  <si>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</si>
  <si>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</si>
  <si>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</si>
  <si>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</si>
  <si>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</si>
  <si>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</si>
  <si>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</si>
  <si>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</si>
  <si>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</si>
  <si>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</si>
  <si>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</si>
  <si>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</si>
  <si>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</si>
  <si>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</si>
  <si>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</si>
  <si>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</si>
  <si>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</si>
  <si>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</si>
  <si>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</si>
  <si>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</si>
  <si>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</si>
  <si>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</si>
  <si>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</si>
  <si>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</si>
  <si>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</si>
  <si>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</si>
  <si>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</si>
  <si>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</si>
  <si>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</si>
  <si>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</si>
  <si>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</si>
  <si>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</si>
  <si>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</si>
  <si>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</si>
  <si>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</si>
  <si>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</si>
  <si>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</si>
  <si>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</si>
  <si>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</si>
  <si>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</si>
  <si>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</si>
  <si>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</si>
  <si>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</si>
  <si>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</si>
  <si>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</si>
  <si>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</si>
  <si>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</si>
  <si>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</si>
  <si>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</si>
  <si>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</si>
  <si>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</si>
  <si>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</si>
  <si>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</si>
  <si>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</si>
  <si>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</si>
  <si>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</si>
  <si>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</si>
  <si>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</si>
  <si>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</si>
  <si>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</si>
  <si>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</si>
  <si>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</si>
  <si>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</si>
  <si>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</si>
  <si>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</si>
  <si>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</si>
  <si>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</si>
  <si>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</si>
  <si>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</si>
  <si>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</si>
  <si>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</si>
  <si>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</si>
  <si>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</si>
  <si>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</si>
  <si>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</si>
  <si>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</si>
  <si>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</si>
  <si>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</si>
  <si>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</si>
  <si>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</si>
  <si>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</si>
  <si>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</si>
  <si>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</si>
  <si>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</si>
  <si>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</si>
  <si>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</si>
  <si>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</si>
  <si>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</si>
  <si>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</si>
  <si>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</si>
  <si>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</si>
  <si>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</si>
  <si>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</si>
  <si>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</si>
  <si>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</si>
  <si>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</si>
  <si>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</si>
  <si>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</si>
  <si>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</si>
  <si>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</si>
  <si>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</si>
  <si>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</si>
  <si>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</si>
  <si>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</si>
  <si>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</si>
  <si>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</si>
  <si>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</si>
  <si>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</si>
  <si>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</si>
  <si>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</si>
  <si>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Ventura</t>
  </si>
  <si>
    <t>Ojai</t>
  </si>
  <si>
    <t>Ojai,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</si>
  <si>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</si>
  <si>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</si>
  <si>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</si>
  <si>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</si>
  <si>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</si>
  <si>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</si>
  <si>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</si>
  <si>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</si>
  <si>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</si>
  <si>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</si>
  <si>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</si>
  <si>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</si>
  <si>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</si>
  <si>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</si>
  <si>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</si>
  <si>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</si>
  <si>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</si>
  <si>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</si>
  <si>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</si>
  <si>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</si>
  <si>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</si>
  <si>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</si>
  <si>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</si>
  <si>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</si>
  <si>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</si>
  <si>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408 Bryant Circle Suite G, Ojai CA 93023</t>
  </si>
  <si>
    <t>**</t>
  </si>
  <si>
    <t>*- Total number of meters tested (includes 3" and larger).</t>
  </si>
  <si>
    <t>**-Large meters (3" and larger) that were tested in place and returned to service after adjustments were made.</t>
  </si>
  <si>
    <t xml:space="preserve">Note that 2" and smaller meters that are removed from service and tested by a third party are normally scrapped after testing, and the report is filed. 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</si>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</sst>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6" fillId="0" borderId="0" xfId="0" applyFont="1" applyAlignment="1">
      <alignment/>
    </xf>
    <xf numFmtId="0" fontId="0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50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5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65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5" fillId="0" borderId="15" xfId="0" applyFont="1" applyFill="1" applyBorder="1" applyAlignment="1">
      <alignment/>
    </xf>
    <xf numFmtId="0" fontId="66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0" fontId="67" fillId="0" borderId="0" xfId="58" applyFont="1" applyAlignment="1">
      <alignment horizontal="right"/>
      <protection/>
    </xf>
    <xf numFmtId="0" fontId="67" fillId="0" borderId="0" xfId="58" applyFont="1">
      <alignment/>
      <protection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7" fillId="0" borderId="0" xfId="58" applyFont="1" applyAlignment="1">
      <alignment horizontal="left"/>
      <protection/>
    </xf>
    <xf numFmtId="0" fontId="67" fillId="0" borderId="0" xfId="58" applyFont="1" applyAlignment="1">
      <alignment horizontal="left" wrapText="1"/>
      <protection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3.25">
      <c r="A11" s="394">
        <v>2012</v>
      </c>
      <c r="B11" s="395"/>
      <c r="C11" s="395"/>
      <c r="D11" s="395"/>
      <c r="E11" s="395"/>
      <c r="F11" s="395"/>
      <c r="G11" s="395"/>
      <c r="H11" s="395"/>
      <c r="I11" s="395"/>
      <c r="J11" s="396"/>
    </row>
    <row r="12" spans="1:10" ht="23.25">
      <c r="A12" s="394" t="s">
        <v>1</v>
      </c>
      <c r="B12" s="395"/>
      <c r="C12" s="395"/>
      <c r="D12" s="395"/>
      <c r="E12" s="395"/>
      <c r="F12" s="395"/>
      <c r="G12" s="395"/>
      <c r="H12" s="395"/>
      <c r="I12" s="395"/>
      <c r="J12" s="396"/>
    </row>
    <row r="13" spans="1:10" ht="23.25">
      <c r="A13" s="394" t="s">
        <v>2</v>
      </c>
      <c r="B13" s="395"/>
      <c r="C13" s="395"/>
      <c r="D13" s="395"/>
      <c r="E13" s="395"/>
      <c r="F13" s="395"/>
      <c r="G13" s="395"/>
      <c r="H13" s="395"/>
      <c r="I13" s="395"/>
      <c r="J13" s="396"/>
    </row>
    <row r="14" spans="1:10" ht="23.25">
      <c r="A14" s="394" t="s">
        <v>3</v>
      </c>
      <c r="B14" s="395"/>
      <c r="C14" s="395"/>
      <c r="D14" s="395"/>
      <c r="E14" s="395"/>
      <c r="F14" s="395"/>
      <c r="G14" s="395"/>
      <c r="H14" s="395"/>
      <c r="I14" s="395"/>
      <c r="J14" s="396"/>
    </row>
    <row r="15" spans="1:10" ht="23.25">
      <c r="A15" s="394" t="s">
        <v>2</v>
      </c>
      <c r="B15" s="395"/>
      <c r="C15" s="395"/>
      <c r="D15" s="395"/>
      <c r="E15" s="395"/>
      <c r="F15" s="395"/>
      <c r="G15" s="395"/>
      <c r="H15" s="395"/>
      <c r="I15" s="395"/>
      <c r="J15" s="396"/>
    </row>
    <row r="16" spans="1:10" ht="18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9.5">
      <c r="A17" s="209"/>
      <c r="B17" s="292" t="s">
        <v>580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400"/>
      <c r="C18" s="400"/>
      <c r="D18" s="400"/>
      <c r="E18" s="400"/>
      <c r="F18" s="400"/>
      <c r="G18" s="400"/>
      <c r="H18" s="400"/>
      <c r="I18" s="400"/>
      <c r="J18" s="204"/>
    </row>
    <row r="19" spans="1:10" ht="12.75">
      <c r="A19" s="199"/>
      <c r="B19" s="401" t="s">
        <v>4</v>
      </c>
      <c r="C19" s="401"/>
      <c r="D19" s="401"/>
      <c r="E19" s="401"/>
      <c r="F19" s="401"/>
      <c r="G19" s="401"/>
      <c r="H19" s="401"/>
      <c r="I19" s="401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402" t="s">
        <v>578</v>
      </c>
      <c r="E22" s="400"/>
      <c r="F22" s="200" t="s">
        <v>550</v>
      </c>
      <c r="G22" s="291" t="s">
        <v>579</v>
      </c>
      <c r="H22" s="291"/>
      <c r="I22" s="291" t="s">
        <v>577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3.25">
      <c r="A28" s="394" t="s">
        <v>7</v>
      </c>
      <c r="B28" s="395"/>
      <c r="C28" s="395"/>
      <c r="D28" s="395"/>
      <c r="E28" s="395"/>
      <c r="F28" s="395"/>
      <c r="G28" s="395"/>
      <c r="H28" s="395"/>
      <c r="I28" s="395"/>
      <c r="J28" s="396"/>
    </row>
    <row r="29" spans="1:10" ht="23.25">
      <c r="A29" s="394" t="s">
        <v>8</v>
      </c>
      <c r="B29" s="395"/>
      <c r="C29" s="395"/>
      <c r="D29" s="395"/>
      <c r="E29" s="395"/>
      <c r="F29" s="395"/>
      <c r="G29" s="395"/>
      <c r="H29" s="395"/>
      <c r="I29" s="395"/>
      <c r="J29" s="396"/>
    </row>
    <row r="30" spans="1:10" ht="23.25">
      <c r="A30" s="394" t="s">
        <v>9</v>
      </c>
      <c r="B30" s="395"/>
      <c r="C30" s="395"/>
      <c r="D30" s="395"/>
      <c r="E30" s="395"/>
      <c r="F30" s="395"/>
      <c r="G30" s="395"/>
      <c r="H30" s="395"/>
      <c r="I30" s="395"/>
      <c r="J30" s="396"/>
    </row>
    <row r="31" spans="1:10" ht="23.25">
      <c r="A31" s="394" t="s">
        <v>574</v>
      </c>
      <c r="B31" s="395"/>
      <c r="C31" s="395"/>
      <c r="D31" s="395"/>
      <c r="E31" s="395"/>
      <c r="F31" s="395"/>
      <c r="G31" s="395"/>
      <c r="H31" s="395"/>
      <c r="I31" s="395"/>
      <c r="J31" s="396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7" t="s">
        <v>575</v>
      </c>
      <c r="B34" s="398"/>
      <c r="C34" s="398"/>
      <c r="D34" s="398"/>
      <c r="E34" s="398"/>
      <c r="F34" s="398"/>
      <c r="G34" s="398"/>
      <c r="H34" s="398"/>
      <c r="I34" s="398"/>
      <c r="J34" s="399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34:J34"/>
    <mergeCell ref="A15:J15"/>
    <mergeCell ref="B18:I18"/>
    <mergeCell ref="A28:J28"/>
    <mergeCell ref="A29:J29"/>
    <mergeCell ref="B19:I19"/>
    <mergeCell ref="D22:E22"/>
    <mergeCell ref="A11:J11"/>
    <mergeCell ref="A12:J12"/>
    <mergeCell ref="A13:J13"/>
    <mergeCell ref="A14:J14"/>
    <mergeCell ref="A30:J30"/>
    <mergeCell ref="A31:J3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8">
      <c r="A1" s="404" t="s">
        <v>143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6"/>
    </row>
    <row r="2" spans="1:12" ht="18">
      <c r="A2" s="407" t="s">
        <v>468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9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11809.7</v>
      </c>
      <c r="K12" s="297">
        <v>3501.49</v>
      </c>
      <c r="L12" s="311">
        <f aca="true" t="shared" si="0" ref="L12:L21">J12-K12</f>
        <v>8308.210000000001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61777.509999999995</v>
      </c>
      <c r="K14" s="297">
        <v>38321.740000000005</v>
      </c>
      <c r="L14" s="309">
        <f t="shared" si="0"/>
        <v>23455.76999999999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609.58</v>
      </c>
      <c r="K15" s="297">
        <v>595.56</v>
      </c>
      <c r="L15" s="309">
        <f t="shared" si="0"/>
        <v>14.020000000000095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23217.86</v>
      </c>
      <c r="K16" s="297">
        <v>23142.81</v>
      </c>
      <c r="L16" s="309">
        <f t="shared" si="0"/>
        <v>75.04999999999927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107.14</v>
      </c>
      <c r="K18" s="297">
        <v>710.7</v>
      </c>
      <c r="L18" s="309">
        <f t="shared" si="0"/>
        <v>-603.5600000000001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144.41</v>
      </c>
      <c r="K20" s="297">
        <v>621.21</v>
      </c>
      <c r="L20" s="309">
        <f t="shared" si="0"/>
        <v>-476.80000000000007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5197.089999999999</v>
      </c>
      <c r="K21" s="297">
        <v>2098.49</v>
      </c>
      <c r="L21" s="309">
        <f t="shared" si="0"/>
        <v>3098.5999999999995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102863.29</v>
      </c>
      <c r="K22" s="298">
        <f>SUM(K12:K21)</f>
        <v>68992.00000000001</v>
      </c>
      <c r="L22" s="328">
        <f>SUM(L12:L21)</f>
        <v>33871.289999999986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29378.61</v>
      </c>
      <c r="K25" s="297">
        <v>10099.1</v>
      </c>
      <c r="L25" s="309">
        <f aca="true" t="shared" si="2" ref="L25:L32">J25-K25</f>
        <v>19279.510000000002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755.26</v>
      </c>
      <c r="K27" s="297">
        <v>1099.3</v>
      </c>
      <c r="L27" s="309">
        <f t="shared" si="2"/>
        <v>-344.03999999999996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3007.91</v>
      </c>
      <c r="K29" s="297">
        <v>464.28999999999996</v>
      </c>
      <c r="L29" s="309">
        <f t="shared" si="2"/>
        <v>2543.62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6262.879999999999</v>
      </c>
      <c r="K30" s="297">
        <v>661.81</v>
      </c>
      <c r="L30" s="309">
        <f t="shared" si="2"/>
        <v>5601.07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3661.8899999999994</v>
      </c>
      <c r="K31" s="297">
        <v>8888.32</v>
      </c>
      <c r="L31" s="309">
        <f t="shared" si="2"/>
        <v>-5226.43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42205.979999999996</v>
      </c>
      <c r="K32" s="297">
        <v>24552.68</v>
      </c>
      <c r="L32" s="309">
        <f t="shared" si="2"/>
        <v>17653.299999999996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11753.2</v>
      </c>
      <c r="K34" s="297">
        <v>3606.77</v>
      </c>
      <c r="L34" s="309">
        <f aca="true" t="shared" si="4" ref="L34:L45">J34-K34</f>
        <v>8146.43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5050.17</v>
      </c>
      <c r="K37" s="297">
        <v>1449.8600000000001</v>
      </c>
      <c r="L37" s="309">
        <f t="shared" si="4"/>
        <v>3600.31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136016.35</v>
      </c>
      <c r="K38" s="297">
        <v>49384.770000000004</v>
      </c>
      <c r="L38" s="309">
        <f t="shared" si="4"/>
        <v>86631.58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105273.26</v>
      </c>
      <c r="K41" s="297">
        <v>60298.59</v>
      </c>
      <c r="L41" s="309">
        <f t="shared" si="4"/>
        <v>44974.67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16667.95</v>
      </c>
      <c r="K43" s="297">
        <v>13219.870000000003</v>
      </c>
      <c r="L43" s="309">
        <f t="shared" si="4"/>
        <v>3448.079999999998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52599.38</v>
      </c>
      <c r="K44" s="297">
        <v>7415</v>
      </c>
      <c r="L44" s="309">
        <f t="shared" si="4"/>
        <v>45184.38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412632.84</v>
      </c>
      <c r="K46" s="298">
        <f>SUM(K25:K45)</f>
        <v>181140.36</v>
      </c>
      <c r="L46" s="328">
        <f>SUM(L25:L45)</f>
        <v>231492.48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R16" sqref="R16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0" width="12.7109375" style="76" customWidth="1"/>
    <col min="11" max="11" width="13.00390625" style="76" customWidth="1"/>
    <col min="12" max="12" width="13.7109375" style="76" bestFit="1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4" t="s">
        <v>183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6"/>
    </row>
    <row r="2" spans="1:12" ht="18">
      <c r="A2" s="407" t="s">
        <v>468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9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3">
        <v>790</v>
      </c>
      <c r="C12" s="364"/>
      <c r="D12" s="305"/>
      <c r="E12" s="365"/>
      <c r="F12" s="333" t="s">
        <v>597</v>
      </c>
      <c r="G12" s="54"/>
      <c r="H12" s="54"/>
      <c r="I12" s="95"/>
      <c r="J12" s="300">
        <v>43261.47</v>
      </c>
      <c r="K12" s="300">
        <v>33494.41</v>
      </c>
      <c r="L12" s="309">
        <f aca="true" t="shared" si="0" ref="L12:L19">J12-K12</f>
        <v>9767.059999999998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46427.01</v>
      </c>
      <c r="K13" s="300">
        <v>14710.23</v>
      </c>
      <c r="L13" s="309">
        <f t="shared" si="0"/>
        <v>31716.780000000002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26042.93</v>
      </c>
      <c r="K15" s="300">
        <v>27690.84</v>
      </c>
      <c r="L15" s="309">
        <f t="shared" si="0"/>
        <v>-1647.9099999999999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26140.030000000002</v>
      </c>
      <c r="K16" s="300">
        <v>69179.94</v>
      </c>
      <c r="L16" s="309">
        <f t="shared" si="0"/>
        <v>-43039.91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21813.170000000002</v>
      </c>
      <c r="K18" s="300">
        <v>56439.25</v>
      </c>
      <c r="L18" s="309">
        <f t="shared" si="0"/>
        <v>-34626.08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18116.97</v>
      </c>
      <c r="K19" s="300">
        <v>10218.03</v>
      </c>
      <c r="L19" s="309">
        <f t="shared" si="0"/>
        <v>7898.9400000000005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181801.58000000002</v>
      </c>
      <c r="K20" s="298">
        <f>SUM(K12:K19)</f>
        <v>211732.69999999998</v>
      </c>
      <c r="L20" s="298">
        <f>SUM(L12:L19)</f>
        <v>-29931.12000000001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23206.75</v>
      </c>
      <c r="K25" s="300">
        <v>6868.87</v>
      </c>
      <c r="L25" s="309">
        <f>J25-K25</f>
        <v>16337.880000000001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1100</v>
      </c>
      <c r="K26" s="300">
        <v>1148</v>
      </c>
      <c r="L26" s="309">
        <f>J26-K26</f>
        <v>-48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24306.75</v>
      </c>
      <c r="K29" s="298">
        <f>SUM(K23:K28)</f>
        <v>8016.87</v>
      </c>
      <c r="L29" s="298">
        <f>SUM(L23:L28)</f>
        <v>16289.880000000001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585</v>
      </c>
      <c r="G32" s="155"/>
      <c r="H32" s="155"/>
      <c r="I32" s="84"/>
      <c r="J32" s="300">
        <v>529326.8</v>
      </c>
      <c r="K32" s="300">
        <v>506046.68000000005</v>
      </c>
      <c r="L32" s="309">
        <f aca="true" t="shared" si="3" ref="L32:L51">J32-K32</f>
        <v>23280.119999999995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71312.1</v>
      </c>
      <c r="K33" s="300">
        <v>32166.809999999998</v>
      </c>
      <c r="L33" s="309">
        <f t="shared" si="3"/>
        <v>39145.29000000001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114927.45999999999</v>
      </c>
      <c r="K34" s="300">
        <v>94816.37999999999</v>
      </c>
      <c r="L34" s="309">
        <f t="shared" si="3"/>
        <v>20111.08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0</v>
      </c>
      <c r="K35" s="300">
        <v>0</v>
      </c>
      <c r="L35" s="309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21625.72</v>
      </c>
      <c r="K37" s="300">
        <v>21687.67</v>
      </c>
      <c r="L37" s="309">
        <f t="shared" si="3"/>
        <v>-61.94999999999709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216919.18999999997</v>
      </c>
      <c r="K38" s="300">
        <v>197568.17</v>
      </c>
      <c r="L38" s="309">
        <f t="shared" si="3"/>
        <v>19351.01999999996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5931.73</v>
      </c>
      <c r="K39" s="300">
        <v>6102.71</v>
      </c>
      <c r="L39" s="309">
        <f t="shared" si="3"/>
        <v>-170.98000000000047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3861.33</v>
      </c>
      <c r="K40" s="300">
        <v>18294.36</v>
      </c>
      <c r="L40" s="309">
        <f t="shared" si="3"/>
        <v>-14433.03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286717.07</v>
      </c>
      <c r="K41" s="300">
        <v>223992.45</v>
      </c>
      <c r="L41" s="309">
        <f t="shared" si="3"/>
        <v>62724.619999999995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2355</v>
      </c>
      <c r="K44" s="300">
        <v>1691.88</v>
      </c>
      <c r="L44" s="309">
        <f t="shared" si="3"/>
        <v>663.1199999999999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27245.05</v>
      </c>
      <c r="K46" s="300">
        <v>39361.240000000005</v>
      </c>
      <c r="L46" s="309">
        <f t="shared" si="3"/>
        <v>-12116.190000000006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6">
        <f>SUM(J32:J46)</f>
        <v>1280221.45</v>
      </c>
      <c r="K47" s="366">
        <f>SUM(K32:K46)</f>
        <v>1141728.3499999999</v>
      </c>
      <c r="L47" s="366">
        <f>SUM(L32:L46)</f>
        <v>138493.09999999998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41769.98</v>
      </c>
      <c r="K49" s="300">
        <v>44647.58</v>
      </c>
      <c r="L49" s="309">
        <f t="shared" si="3"/>
        <v>-2877.5999999999985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300">
        <v>0</v>
      </c>
      <c r="K50" s="300">
        <v>0</v>
      </c>
      <c r="L50" s="309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6">
        <f>SUM(J49:J51)</f>
        <v>41769.98</v>
      </c>
      <c r="K52" s="366">
        <f>SUM(K49:K51)</f>
        <v>44647.58</v>
      </c>
      <c r="L52" s="367">
        <f>SUM(L49:L51)</f>
        <v>-2877.5999999999985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2897141.21</v>
      </c>
      <c r="K53" s="298">
        <f>+K52+K47+K29+K20+'B2(2)'!K46+'B2(2)'!K22+'B2(1)'!K47+'B2(1)'!K29</f>
        <v>2479038.76</v>
      </c>
      <c r="L53" s="298">
        <f>+L52+L47+L29+L20+'B2(2)'!L46+'B2(2)'!L22+'B2(1)'!L47+'B2(1)'!L29</f>
        <v>418102.4499999999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2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8">
      <c r="A1" s="404" t="s">
        <v>230</v>
      </c>
      <c r="B1" s="405"/>
      <c r="C1" s="405"/>
      <c r="D1" s="405"/>
      <c r="E1" s="405"/>
      <c r="F1" s="405"/>
      <c r="G1" s="406"/>
    </row>
    <row r="2" spans="1:7" ht="18">
      <c r="A2" s="407" t="s">
        <v>231</v>
      </c>
      <c r="B2" s="408"/>
      <c r="C2" s="408"/>
      <c r="D2" s="408"/>
      <c r="E2" s="408"/>
      <c r="F2" s="408"/>
      <c r="G2" s="409"/>
    </row>
    <row r="3" spans="1:7" ht="15.7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102566.68</v>
      </c>
      <c r="D8" s="335">
        <v>102566.68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586</v>
      </c>
      <c r="C9" s="335">
        <f aca="true" t="shared" si="1" ref="C9:C14">SUM(D9:G9)</f>
        <v>83144</v>
      </c>
      <c r="D9" s="335">
        <v>83144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587</v>
      </c>
      <c r="C10" s="335">
        <f t="shared" si="1"/>
        <v>35259.35</v>
      </c>
      <c r="D10" s="335">
        <v>35259.35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70428.37</v>
      </c>
      <c r="D11" s="335">
        <v>70428.37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147226</v>
      </c>
      <c r="D13" s="335">
        <v>147226</v>
      </c>
      <c r="E13" s="95"/>
      <c r="F13" s="95"/>
      <c r="G13" s="95"/>
    </row>
    <row r="14" spans="1:7" ht="15.75" customHeight="1">
      <c r="A14" s="84">
        <f t="shared" si="0"/>
        <v>7</v>
      </c>
      <c r="B14" s="386" t="s">
        <v>604</v>
      </c>
      <c r="C14" s="335">
        <f t="shared" si="1"/>
        <v>28218.56</v>
      </c>
      <c r="D14" s="335">
        <v>28218.56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495</v>
      </c>
      <c r="C16" s="301">
        <f>SUM(C8:C15)</f>
        <v>466842.96</v>
      </c>
      <c r="D16" s="336">
        <f>SUM(D8:D15)</f>
        <v>466842.96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63"/>
  <sheetViews>
    <sheetView zoomScale="55" zoomScaleNormal="55" zoomScalePageLayoutView="0" workbookViewId="0" topLeftCell="A1">
      <selection activeCell="U21" sqref="U21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8">
      <c r="A1" s="404" t="s">
        <v>242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</row>
    <row r="2" spans="1:15" ht="18.75" thickBot="1">
      <c r="A2" s="428" t="s">
        <v>243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30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4.2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37"/>
      <c r="C9" s="438"/>
      <c r="D9" s="86"/>
      <c r="E9" s="439"/>
      <c r="F9" s="438"/>
      <c r="G9" s="439"/>
      <c r="H9" s="438"/>
      <c r="I9" s="53"/>
      <c r="J9" s="53"/>
      <c r="K9" s="439"/>
      <c r="L9" s="438"/>
      <c r="M9" s="439"/>
      <c r="N9" s="438"/>
      <c r="O9" s="338" t="s">
        <v>591</v>
      </c>
    </row>
    <row r="10" spans="1:15" ht="12.75">
      <c r="A10" s="153">
        <v>5</v>
      </c>
      <c r="B10" s="439"/>
      <c r="C10" s="438"/>
      <c r="D10" s="86"/>
      <c r="E10" s="439"/>
      <c r="F10" s="438"/>
      <c r="G10" s="439"/>
      <c r="H10" s="438"/>
      <c r="I10" s="53"/>
      <c r="J10" s="53"/>
      <c r="K10" s="439"/>
      <c r="L10" s="438"/>
      <c r="M10" s="439"/>
      <c r="N10" s="438"/>
      <c r="O10" s="86"/>
    </row>
    <row r="11" spans="1:15" ht="12.75">
      <c r="A11" s="153">
        <v>6</v>
      </c>
      <c r="B11" s="439"/>
      <c r="C11" s="438"/>
      <c r="D11" s="86"/>
      <c r="E11" s="439"/>
      <c r="F11" s="438"/>
      <c r="G11" s="439"/>
      <c r="H11" s="438"/>
      <c r="I11" s="40"/>
      <c r="J11" s="44"/>
      <c r="K11" s="439"/>
      <c r="L11" s="438"/>
      <c r="M11" s="439"/>
      <c r="N11" s="438"/>
      <c r="O11" s="86"/>
    </row>
    <row r="12" spans="1:15" ht="13.5" thickBot="1">
      <c r="A12" s="154">
        <v>7</v>
      </c>
      <c r="B12" s="440"/>
      <c r="C12" s="441"/>
      <c r="D12" s="111"/>
      <c r="E12" s="440"/>
      <c r="F12" s="441"/>
      <c r="G12" s="440"/>
      <c r="H12" s="441"/>
      <c r="I12" s="110"/>
      <c r="J12" s="112"/>
      <c r="K12" s="440"/>
      <c r="L12" s="441"/>
      <c r="M12" s="440"/>
      <c r="N12" s="441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4.2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39" t="s">
        <v>588</v>
      </c>
      <c r="C17" s="289"/>
      <c r="D17" s="53"/>
      <c r="E17" s="122"/>
      <c r="F17" s="124"/>
      <c r="G17" s="439"/>
      <c r="H17" s="438"/>
      <c r="I17" s="53"/>
      <c r="J17" s="442"/>
      <c r="K17" s="446"/>
      <c r="L17" s="443"/>
      <c r="M17" s="442"/>
      <c r="N17" s="443"/>
      <c r="O17" s="87"/>
    </row>
    <row r="18" spans="1:15" ht="12.75">
      <c r="A18" s="157">
        <v>13</v>
      </c>
      <c r="B18" s="437"/>
      <c r="C18" s="438"/>
      <c r="D18" s="53"/>
      <c r="E18" s="442"/>
      <c r="F18" s="443"/>
      <c r="G18" s="439"/>
      <c r="H18" s="438"/>
      <c r="I18" s="53"/>
      <c r="J18" s="442"/>
      <c r="K18" s="446"/>
      <c r="L18" s="443"/>
      <c r="M18" s="442"/>
      <c r="N18" s="443"/>
      <c r="O18" s="87"/>
    </row>
    <row r="19" spans="1:15" ht="12.75">
      <c r="A19" s="157">
        <v>14</v>
      </c>
      <c r="B19" s="439"/>
      <c r="C19" s="438"/>
      <c r="D19" s="53"/>
      <c r="E19" s="442"/>
      <c r="F19" s="443"/>
      <c r="G19" s="439"/>
      <c r="H19" s="438"/>
      <c r="I19" s="53"/>
      <c r="J19" s="442"/>
      <c r="K19" s="446"/>
      <c r="L19" s="443"/>
      <c r="M19" s="442"/>
      <c r="N19" s="443"/>
      <c r="O19" s="87"/>
    </row>
    <row r="20" spans="1:15" ht="12.75">
      <c r="A20" s="157">
        <v>15</v>
      </c>
      <c r="B20" s="439"/>
      <c r="C20" s="438"/>
      <c r="D20" s="53"/>
      <c r="E20" s="442"/>
      <c r="F20" s="443"/>
      <c r="G20" s="439"/>
      <c r="H20" s="438"/>
      <c r="I20" s="53"/>
      <c r="J20" s="442"/>
      <c r="K20" s="446"/>
      <c r="L20" s="443"/>
      <c r="M20" s="442"/>
      <c r="N20" s="443"/>
      <c r="O20" s="87"/>
    </row>
    <row r="21" spans="1:15" ht="13.5" thickBot="1">
      <c r="A21" s="158">
        <v>16</v>
      </c>
      <c r="B21" s="440"/>
      <c r="C21" s="441"/>
      <c r="D21" s="112"/>
      <c r="E21" s="444"/>
      <c r="F21" s="445"/>
      <c r="G21" s="440"/>
      <c r="H21" s="441"/>
      <c r="I21" s="112"/>
      <c r="J21" s="444"/>
      <c r="K21" s="447"/>
      <c r="L21" s="445"/>
      <c r="M21" s="444"/>
      <c r="N21" s="445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9"/>
      <c r="C26" s="438"/>
      <c r="D26" s="53"/>
      <c r="E26" s="442"/>
      <c r="F26" s="443"/>
      <c r="G26" s="442"/>
      <c r="H26" s="446"/>
      <c r="I26" s="443"/>
      <c r="J26" s="442"/>
      <c r="K26" s="446"/>
      <c r="L26" s="443"/>
      <c r="M26" s="442"/>
      <c r="N26" s="443"/>
      <c r="O26" s="87"/>
      <c r="P26" s="40"/>
    </row>
    <row r="27" spans="1:16" ht="12.75">
      <c r="A27" s="153">
        <v>22</v>
      </c>
      <c r="B27" s="439"/>
      <c r="C27" s="438"/>
      <c r="D27" s="53"/>
      <c r="E27" s="442"/>
      <c r="F27" s="443"/>
      <c r="G27" s="442"/>
      <c r="H27" s="446"/>
      <c r="I27" s="443"/>
      <c r="J27" s="442"/>
      <c r="K27" s="446"/>
      <c r="L27" s="443"/>
      <c r="M27" s="442"/>
      <c r="N27" s="443"/>
      <c r="O27" s="87"/>
      <c r="P27" s="40"/>
    </row>
    <row r="28" spans="1:16" ht="12.75">
      <c r="A28" s="153">
        <v>23</v>
      </c>
      <c r="B28" s="439"/>
      <c r="C28" s="438"/>
      <c r="D28" s="53"/>
      <c r="E28" s="442"/>
      <c r="F28" s="443"/>
      <c r="G28" s="442"/>
      <c r="H28" s="446"/>
      <c r="I28" s="443"/>
      <c r="J28" s="442"/>
      <c r="K28" s="446"/>
      <c r="L28" s="443"/>
      <c r="M28" s="442"/>
      <c r="N28" s="443"/>
      <c r="O28" s="87"/>
      <c r="P28" s="40"/>
    </row>
    <row r="29" spans="1:16" ht="12.75">
      <c r="A29" s="153">
        <v>24</v>
      </c>
      <c r="B29" s="439"/>
      <c r="C29" s="438"/>
      <c r="D29" s="53"/>
      <c r="E29" s="442"/>
      <c r="F29" s="443"/>
      <c r="G29" s="442"/>
      <c r="H29" s="446"/>
      <c r="I29" s="443"/>
      <c r="J29" s="442"/>
      <c r="K29" s="446"/>
      <c r="L29" s="443"/>
      <c r="M29" s="442"/>
      <c r="N29" s="443"/>
      <c r="O29" s="87"/>
      <c r="P29" s="40"/>
    </row>
    <row r="30" spans="1:16" ht="13.5" thickBot="1">
      <c r="A30" s="154">
        <v>25</v>
      </c>
      <c r="B30" s="440"/>
      <c r="C30" s="441"/>
      <c r="D30" s="112"/>
      <c r="E30" s="444"/>
      <c r="F30" s="445"/>
      <c r="G30" s="444"/>
      <c r="H30" s="447"/>
      <c r="I30" s="445"/>
      <c r="J30" s="444"/>
      <c r="K30" s="447"/>
      <c r="L30" s="445"/>
      <c r="M30" s="444"/>
      <c r="N30" s="445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.7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38"/>
    </row>
    <row r="35" spans="1:15" ht="14.25">
      <c r="A35" s="84">
        <v>30</v>
      </c>
      <c r="B35" s="9" t="s">
        <v>281</v>
      </c>
      <c r="C35" s="9"/>
      <c r="D35" s="9"/>
      <c r="E35" s="439"/>
      <c r="F35" s="448"/>
      <c r="G35" s="448"/>
      <c r="H35" s="438"/>
      <c r="I35" s="53" t="s">
        <v>530</v>
      </c>
      <c r="J35" s="9"/>
      <c r="K35" s="286"/>
      <c r="L35" s="217"/>
      <c r="M35" s="217"/>
      <c r="N35" s="334" t="s">
        <v>589</v>
      </c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 t="s">
        <v>590</v>
      </c>
      <c r="O36" s="224"/>
    </row>
    <row r="37" spans="1:15" ht="13.5" thickBot="1">
      <c r="A37" s="5">
        <v>32</v>
      </c>
      <c r="B37" s="440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1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.75">
      <c r="A46" s="431" t="s">
        <v>285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3"/>
    </row>
    <row r="47" spans="1:15" ht="15.75">
      <c r="A47" s="434" t="s">
        <v>286</v>
      </c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6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50"/>
      <c r="G50" s="450"/>
      <c r="H50" s="450"/>
      <c r="I50" s="450"/>
      <c r="J50" s="452" t="s">
        <v>588</v>
      </c>
      <c r="K50" s="453"/>
      <c r="L50" s="453"/>
      <c r="M50" s="453"/>
      <c r="N50" s="453"/>
      <c r="O50" s="454"/>
    </row>
    <row r="51" spans="1:15" ht="12.75">
      <c r="A51" s="153">
        <v>2</v>
      </c>
      <c r="B51" s="30" t="s">
        <v>291</v>
      </c>
      <c r="C51" s="30"/>
      <c r="D51" s="30"/>
      <c r="E51" s="53"/>
      <c r="F51" s="451"/>
      <c r="G51" s="451"/>
      <c r="H51" s="451"/>
      <c r="I51" s="451"/>
      <c r="J51" s="439"/>
      <c r="K51" s="448"/>
      <c r="L51" s="448"/>
      <c r="M51" s="448"/>
      <c r="N51" s="448"/>
      <c r="O51" s="438"/>
    </row>
    <row r="52" spans="1:15" ht="12.75">
      <c r="A52" s="153">
        <v>3</v>
      </c>
      <c r="B52" s="30" t="s">
        <v>292</v>
      </c>
      <c r="C52" s="30"/>
      <c r="D52" s="30"/>
      <c r="E52" s="53"/>
      <c r="F52" s="451"/>
      <c r="G52" s="451"/>
      <c r="H52" s="451"/>
      <c r="I52" s="451"/>
      <c r="J52" s="456"/>
      <c r="K52" s="456"/>
      <c r="L52" s="456"/>
      <c r="M52" s="456"/>
      <c r="N52" s="456"/>
      <c r="O52" s="456"/>
    </row>
    <row r="53" spans="1:15" ht="12.75">
      <c r="A53" s="153">
        <v>4</v>
      </c>
      <c r="B53" s="30" t="s">
        <v>293</v>
      </c>
      <c r="C53" s="30"/>
      <c r="D53" s="30"/>
      <c r="E53" s="53"/>
      <c r="F53" s="451"/>
      <c r="G53" s="451"/>
      <c r="H53" s="451"/>
      <c r="I53" s="451"/>
      <c r="J53" s="456"/>
      <c r="K53" s="456"/>
      <c r="L53" s="456"/>
      <c r="M53" s="456"/>
      <c r="N53" s="456"/>
      <c r="O53" s="456"/>
    </row>
    <row r="54" spans="1:15" ht="12.75">
      <c r="A54" s="153">
        <v>5</v>
      </c>
      <c r="B54" s="30" t="s">
        <v>294</v>
      </c>
      <c r="C54" s="30"/>
      <c r="D54" s="30"/>
      <c r="E54" s="53"/>
      <c r="F54" s="451"/>
      <c r="G54" s="451"/>
      <c r="H54" s="451"/>
      <c r="I54" s="451"/>
      <c r="J54" s="456"/>
      <c r="K54" s="456"/>
      <c r="L54" s="456"/>
      <c r="M54" s="456"/>
      <c r="N54" s="456"/>
      <c r="O54" s="456"/>
    </row>
    <row r="55" spans="1:15" ht="12.75">
      <c r="A55" s="153">
        <v>6</v>
      </c>
      <c r="B55" s="30" t="s">
        <v>291</v>
      </c>
      <c r="C55" s="30"/>
      <c r="D55" s="30"/>
      <c r="E55" s="53"/>
      <c r="F55" s="451"/>
      <c r="G55" s="451"/>
      <c r="H55" s="451"/>
      <c r="I55" s="451"/>
      <c r="J55" s="456"/>
      <c r="K55" s="456"/>
      <c r="L55" s="456"/>
      <c r="M55" s="456"/>
      <c r="N55" s="456"/>
      <c r="O55" s="456"/>
    </row>
    <row r="56" spans="1:15" ht="12.75">
      <c r="A56" s="153">
        <v>7</v>
      </c>
      <c r="B56" s="30" t="s">
        <v>292</v>
      </c>
      <c r="C56" s="30"/>
      <c r="D56" s="30"/>
      <c r="E56" s="53"/>
      <c r="F56" s="451"/>
      <c r="G56" s="451"/>
      <c r="H56" s="451"/>
      <c r="I56" s="451"/>
      <c r="J56" s="456"/>
      <c r="K56" s="456"/>
      <c r="L56" s="456"/>
      <c r="M56" s="456"/>
      <c r="N56" s="456"/>
      <c r="O56" s="456"/>
    </row>
    <row r="57" spans="1:15" ht="12.75">
      <c r="A57" s="153">
        <v>8</v>
      </c>
      <c r="B57" s="30" t="s">
        <v>293</v>
      </c>
      <c r="C57" s="30"/>
      <c r="D57" s="30"/>
      <c r="E57" s="53"/>
      <c r="F57" s="451"/>
      <c r="G57" s="451"/>
      <c r="H57" s="451"/>
      <c r="I57" s="451"/>
      <c r="J57" s="456"/>
      <c r="K57" s="456"/>
      <c r="L57" s="456"/>
      <c r="M57" s="456"/>
      <c r="N57" s="456"/>
      <c r="O57" s="456"/>
    </row>
    <row r="58" spans="1:15" ht="12.75">
      <c r="A58" s="153">
        <v>9</v>
      </c>
      <c r="B58" s="30" t="s">
        <v>295</v>
      </c>
      <c r="C58" s="30"/>
      <c r="D58" s="30"/>
      <c r="E58" s="53"/>
      <c r="F58" s="451"/>
      <c r="G58" s="451"/>
      <c r="H58" s="451"/>
      <c r="I58" s="451"/>
      <c r="J58" s="456"/>
      <c r="K58" s="456"/>
      <c r="L58" s="456"/>
      <c r="M58" s="456"/>
      <c r="N58" s="456"/>
      <c r="O58" s="456"/>
    </row>
    <row r="59" spans="1:15" ht="12.75">
      <c r="A59" s="153">
        <v>10</v>
      </c>
      <c r="B59" s="30" t="s">
        <v>291</v>
      </c>
      <c r="C59" s="30"/>
      <c r="D59" s="30"/>
      <c r="E59" s="53"/>
      <c r="F59" s="451"/>
      <c r="G59" s="451"/>
      <c r="H59" s="451"/>
      <c r="I59" s="451"/>
      <c r="J59" s="456"/>
      <c r="K59" s="456"/>
      <c r="L59" s="456"/>
      <c r="M59" s="456"/>
      <c r="N59" s="456"/>
      <c r="O59" s="456"/>
    </row>
    <row r="60" spans="1:15" ht="12.75">
      <c r="A60" s="153">
        <v>11</v>
      </c>
      <c r="B60" s="30" t="s">
        <v>292</v>
      </c>
      <c r="C60" s="30"/>
      <c r="D60" s="30"/>
      <c r="E60" s="53"/>
      <c r="F60" s="451"/>
      <c r="G60" s="451"/>
      <c r="H60" s="451"/>
      <c r="I60" s="451"/>
      <c r="J60" s="456"/>
      <c r="K60" s="456"/>
      <c r="L60" s="456"/>
      <c r="M60" s="456"/>
      <c r="N60" s="456"/>
      <c r="O60" s="456"/>
    </row>
    <row r="61" spans="1:15" ht="12.75">
      <c r="A61" s="153">
        <v>12</v>
      </c>
      <c r="B61" s="30" t="s">
        <v>293</v>
      </c>
      <c r="C61" s="30"/>
      <c r="D61" s="30"/>
      <c r="E61" s="53"/>
      <c r="F61" s="451"/>
      <c r="G61" s="451"/>
      <c r="H61" s="451"/>
      <c r="I61" s="451"/>
      <c r="J61" s="456"/>
      <c r="K61" s="456"/>
      <c r="L61" s="456"/>
      <c r="M61" s="456"/>
      <c r="N61" s="456"/>
      <c r="O61" s="456"/>
    </row>
    <row r="62" spans="1:15" ht="12.75">
      <c r="A62" s="153">
        <v>13</v>
      </c>
      <c r="B62" s="9" t="s">
        <v>296</v>
      </c>
      <c r="C62" s="9"/>
      <c r="D62" s="9"/>
      <c r="E62" s="54"/>
      <c r="F62" s="451"/>
      <c r="G62" s="451"/>
      <c r="H62" s="451"/>
      <c r="I62" s="451"/>
      <c r="J62" s="456"/>
      <c r="K62" s="456"/>
      <c r="L62" s="456"/>
      <c r="M62" s="456"/>
      <c r="N62" s="456"/>
      <c r="O62" s="456"/>
    </row>
    <row r="63" spans="1:15" ht="13.5" thickBot="1">
      <c r="A63" s="84"/>
      <c r="B63" s="53"/>
      <c r="C63" s="30"/>
      <c r="D63" s="164" t="s">
        <v>297</v>
      </c>
      <c r="E63" s="119"/>
      <c r="F63" s="455"/>
      <c r="G63" s="455"/>
      <c r="H63" s="455"/>
      <c r="I63" s="455"/>
      <c r="J63" s="456"/>
      <c r="K63" s="456"/>
      <c r="L63" s="456"/>
      <c r="M63" s="456"/>
      <c r="N63" s="456"/>
      <c r="O63" s="456"/>
    </row>
    <row r="64" ht="13.5" thickTop="1"/>
  </sheetData>
  <sheetProtection/>
  <mergeCells count="103">
    <mergeCell ref="J63:O63"/>
    <mergeCell ref="J57:O57"/>
    <mergeCell ref="J58:O58"/>
    <mergeCell ref="J59:O59"/>
    <mergeCell ref="J60:O60"/>
    <mergeCell ref="J61:O61"/>
    <mergeCell ref="J62:O62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F53:I53"/>
    <mergeCell ref="F54:I54"/>
    <mergeCell ref="F55:I55"/>
    <mergeCell ref="F56:I56"/>
    <mergeCell ref="F57:I57"/>
    <mergeCell ref="F58:I58"/>
    <mergeCell ref="B37:O37"/>
    <mergeCell ref="F50:I50"/>
    <mergeCell ref="F51:I51"/>
    <mergeCell ref="J50:O50"/>
    <mergeCell ref="J51:O51"/>
    <mergeCell ref="F52:I52"/>
    <mergeCell ref="C34:O34"/>
    <mergeCell ref="E35:H35"/>
    <mergeCell ref="G29:I29"/>
    <mergeCell ref="G30:I30"/>
    <mergeCell ref="J30:L30"/>
    <mergeCell ref="B29:C29"/>
    <mergeCell ref="B30:C30"/>
    <mergeCell ref="J26:L26"/>
    <mergeCell ref="J27:L27"/>
    <mergeCell ref="J28:L28"/>
    <mergeCell ref="J29:L29"/>
    <mergeCell ref="M29:N29"/>
    <mergeCell ref="M30:N30"/>
    <mergeCell ref="M28:N28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B21:C21"/>
    <mergeCell ref="E18:F18"/>
    <mergeCell ref="E19:F19"/>
    <mergeCell ref="E20:F20"/>
    <mergeCell ref="E21:F21"/>
    <mergeCell ref="B18:C18"/>
    <mergeCell ref="B19:C19"/>
    <mergeCell ref="B20:C20"/>
    <mergeCell ref="K9:L9"/>
    <mergeCell ref="K10:L10"/>
    <mergeCell ref="K11:L11"/>
    <mergeCell ref="K12:L12"/>
    <mergeCell ref="M9:N9"/>
    <mergeCell ref="M10:N10"/>
    <mergeCell ref="M11:N11"/>
    <mergeCell ref="M12:N12"/>
    <mergeCell ref="E11:F11"/>
    <mergeCell ref="E12:F12"/>
    <mergeCell ref="G9:H9"/>
    <mergeCell ref="G10:H10"/>
    <mergeCell ref="G11:H11"/>
    <mergeCell ref="G12:H12"/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70" zoomScaleNormal="70" zoomScalePageLayoutView="0" workbookViewId="0" topLeftCell="A1">
      <selection activeCell="P22" sqref="P22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8">
      <c r="A1" s="404" t="s">
        <v>298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</row>
    <row r="2" spans="1:11" ht="18">
      <c r="A2" s="407" t="s">
        <v>299</v>
      </c>
      <c r="B2" s="408"/>
      <c r="C2" s="408"/>
      <c r="D2" s="408"/>
      <c r="E2" s="408"/>
      <c r="F2" s="408"/>
      <c r="G2" s="408"/>
      <c r="H2" s="408"/>
      <c r="I2" s="408"/>
      <c r="J2" s="408"/>
      <c r="K2" s="409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.75">
      <c r="A4" s="434" t="s">
        <v>300</v>
      </c>
      <c r="B4" s="435"/>
      <c r="C4" s="435"/>
      <c r="D4" s="435"/>
      <c r="E4" s="435"/>
      <c r="F4" s="435"/>
      <c r="G4" s="435"/>
      <c r="H4" s="435"/>
      <c r="I4" s="435"/>
      <c r="J4" s="435"/>
      <c r="K4" s="436"/>
    </row>
    <row r="5" spans="1:11" ht="13.5" thickBot="1">
      <c r="A5" s="460" t="s">
        <v>301</v>
      </c>
      <c r="B5" s="461"/>
      <c r="C5" s="461"/>
      <c r="D5" s="461"/>
      <c r="E5" s="461"/>
      <c r="F5" s="461"/>
      <c r="G5" s="461"/>
      <c r="H5" s="461"/>
      <c r="I5" s="461"/>
      <c r="J5" s="461"/>
      <c r="K5" s="462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.75">
      <c r="A14" s="431" t="s">
        <v>524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3"/>
    </row>
    <row r="15" spans="1:11" ht="13.5" thickBot="1">
      <c r="A15" s="460" t="s">
        <v>301</v>
      </c>
      <c r="B15" s="461"/>
      <c r="C15" s="461"/>
      <c r="D15" s="461"/>
      <c r="E15" s="461"/>
      <c r="F15" s="461"/>
      <c r="G15" s="461"/>
      <c r="H15" s="461"/>
      <c r="I15" s="461"/>
      <c r="J15" s="461"/>
      <c r="K15" s="462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6.5" thickBot="1">
      <c r="A24" s="457" t="s">
        <v>315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9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153">
        <v>16</v>
      </c>
      <c r="B32" s="53" t="s">
        <v>321</v>
      </c>
      <c r="C32" s="30"/>
      <c r="D32" s="87"/>
      <c r="E32" s="87"/>
      <c r="F32" s="340" t="s">
        <v>588</v>
      </c>
      <c r="G32" s="87"/>
      <c r="H32" s="87"/>
      <c r="I32" s="87"/>
      <c r="J32" s="87"/>
      <c r="K32" s="87"/>
    </row>
    <row r="33" spans="1:11" ht="12.75">
      <c r="A33" s="153">
        <v>17</v>
      </c>
      <c r="B33" s="53" t="s">
        <v>322</v>
      </c>
      <c r="C33" s="30"/>
      <c r="D33" s="87"/>
      <c r="E33" s="87"/>
      <c r="F33" s="340"/>
      <c r="G33" s="87"/>
      <c r="H33" s="87"/>
      <c r="I33" s="87"/>
      <c r="J33" s="87"/>
      <c r="K33" s="87"/>
    </row>
    <row r="34" spans="1:11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</row>
    <row r="38" spans="1:11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</row>
    <row r="39" spans="1:11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6.5" thickBot="1">
      <c r="A40" s="457" t="s">
        <v>565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9"/>
    </row>
    <row r="41" spans="1:11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</row>
    <row r="42" spans="1:11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</row>
    <row r="43" spans="1:11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</row>
    <row r="44" spans="1:11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153">
        <v>28</v>
      </c>
      <c r="B49" s="87" t="s">
        <v>321</v>
      </c>
      <c r="C49" s="87"/>
      <c r="D49" s="87"/>
      <c r="E49" s="87"/>
      <c r="F49" s="340" t="s">
        <v>588</v>
      </c>
      <c r="G49" s="87"/>
      <c r="H49" s="87"/>
      <c r="I49" s="87"/>
      <c r="J49" s="87"/>
      <c r="K49" s="87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7"/>
  <sheetViews>
    <sheetView zoomScale="85" zoomScaleNormal="85" zoomScalePageLayoutView="0" workbookViewId="0" topLeftCell="A1">
      <selection activeCell="O17" sqref="O17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8">
      <c r="A1" s="404" t="s">
        <v>330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  <c r="L1" s="264"/>
      <c r="M1" s="264"/>
    </row>
    <row r="2" spans="1:13" ht="18">
      <c r="A2" s="465" t="s">
        <v>331</v>
      </c>
      <c r="B2" s="466"/>
      <c r="C2" s="466"/>
      <c r="D2" s="466"/>
      <c r="E2" s="466"/>
      <c r="F2" s="466"/>
      <c r="G2" s="466"/>
      <c r="H2" s="466"/>
      <c r="I2" s="466"/>
      <c r="J2" s="466"/>
      <c r="K2" s="467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41"/>
      <c r="F6" s="380">
        <v>2476</v>
      </c>
      <c r="G6" s="381"/>
      <c r="H6" s="382"/>
      <c r="I6" s="380">
        <v>2465</v>
      </c>
      <c r="J6" s="383">
        <v>0</v>
      </c>
      <c r="K6" s="383">
        <v>0</v>
      </c>
    </row>
    <row r="7" spans="1:11" ht="12.75">
      <c r="A7" s="53" t="s">
        <v>338</v>
      </c>
      <c r="B7" s="30"/>
      <c r="C7" s="30"/>
      <c r="D7" s="30"/>
      <c r="E7" s="286"/>
      <c r="F7" s="344">
        <v>325</v>
      </c>
      <c r="G7" s="345"/>
      <c r="H7" s="346"/>
      <c r="I7" s="344">
        <v>324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4">
        <v>4</v>
      </c>
      <c r="G8" s="345"/>
      <c r="H8" s="346"/>
      <c r="I8" s="344">
        <v>4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4">
        <v>22</v>
      </c>
      <c r="G9" s="345"/>
      <c r="H9" s="346"/>
      <c r="I9" s="344">
        <v>22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4">
        <v>31</v>
      </c>
      <c r="G10" s="345"/>
      <c r="H10" s="346"/>
      <c r="I10" s="344">
        <v>29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4">
        <v>0</v>
      </c>
      <c r="G11" s="345"/>
      <c r="H11" s="346"/>
      <c r="I11" s="344">
        <v>0</v>
      </c>
      <c r="J11" s="297">
        <v>0</v>
      </c>
      <c r="K11" s="297">
        <v>0</v>
      </c>
    </row>
    <row r="12" spans="1:11" ht="12.75">
      <c r="A12" s="44"/>
      <c r="B12" s="40"/>
      <c r="C12" s="30"/>
      <c r="D12" s="30"/>
      <c r="E12" s="286"/>
      <c r="F12" s="344">
        <v>0</v>
      </c>
      <c r="G12" s="345"/>
      <c r="H12" s="346"/>
      <c r="I12" s="344"/>
      <c r="J12" s="297"/>
      <c r="K12" s="297">
        <v>0</v>
      </c>
    </row>
    <row r="13" spans="1:11" ht="12.75">
      <c r="A13" s="53" t="s">
        <v>343</v>
      </c>
      <c r="B13" s="30"/>
      <c r="C13" s="30"/>
      <c r="D13" s="30"/>
      <c r="E13" s="286"/>
      <c r="F13" s="368">
        <f aca="true" t="shared" si="0" ref="F13:K13">SUM(F6:F12)</f>
        <v>2858</v>
      </c>
      <c r="G13" s="369"/>
      <c r="H13" s="370">
        <f t="shared" si="0"/>
        <v>0</v>
      </c>
      <c r="I13" s="368">
        <f t="shared" si="0"/>
        <v>2844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4">
        <v>0</v>
      </c>
      <c r="G14" s="345"/>
      <c r="H14" s="346"/>
      <c r="I14" s="344">
        <v>0</v>
      </c>
      <c r="J14" s="297">
        <v>37</v>
      </c>
      <c r="K14" s="297">
        <v>36</v>
      </c>
    </row>
    <row r="15" spans="1:11" ht="12.75">
      <c r="A15" s="53" t="s">
        <v>345</v>
      </c>
      <c r="B15" s="30"/>
      <c r="C15" s="30"/>
      <c r="D15" s="30"/>
      <c r="E15" s="286"/>
      <c r="F15" s="344">
        <v>0</v>
      </c>
      <c r="G15" s="345"/>
      <c r="H15" s="346"/>
      <c r="I15" s="344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2"/>
      <c r="F16" s="371">
        <f>SUM(F13:F15)</f>
        <v>2858</v>
      </c>
      <c r="G16" s="372"/>
      <c r="H16" s="373">
        <f>SUM(H6:H15)</f>
        <v>0</v>
      </c>
      <c r="I16" s="371">
        <f>SUM(I13:I15)</f>
        <v>2844</v>
      </c>
      <c r="J16" s="298">
        <f>SUM(J13:J15)</f>
        <v>37</v>
      </c>
      <c r="K16" s="298">
        <f>SUM(K13:K15)</f>
        <v>36</v>
      </c>
    </row>
    <row r="17" ht="13.5" thickTop="1"/>
    <row r="19" spans="3:10" ht="18">
      <c r="C19" s="404" t="s">
        <v>347</v>
      </c>
      <c r="D19" s="405"/>
      <c r="E19" s="405"/>
      <c r="F19" s="405"/>
      <c r="G19" s="405"/>
      <c r="H19" s="405"/>
      <c r="I19" s="405"/>
      <c r="J19" s="406"/>
    </row>
    <row r="20" spans="3:10" ht="18">
      <c r="C20" s="407" t="s">
        <v>348</v>
      </c>
      <c r="D20" s="408"/>
      <c r="E20" s="408"/>
      <c r="F20" s="408"/>
      <c r="G20" s="408"/>
      <c r="H20" s="408"/>
      <c r="I20" s="408"/>
      <c r="J20" s="409"/>
    </row>
    <row r="21" spans="3:10" ht="15.75" customHeight="1">
      <c r="C21" s="465" t="s">
        <v>349</v>
      </c>
      <c r="D21" s="466"/>
      <c r="E21" s="466"/>
      <c r="F21" s="466"/>
      <c r="G21" s="466"/>
      <c r="H21" s="466"/>
      <c r="I21" s="466"/>
      <c r="J21" s="467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4"/>
      <c r="D24" s="375" t="s">
        <v>402</v>
      </c>
      <c r="E24" s="343"/>
      <c r="F24" s="347">
        <v>1996</v>
      </c>
      <c r="G24" s="348"/>
      <c r="H24" s="349"/>
      <c r="I24" s="350"/>
      <c r="J24" s="351"/>
    </row>
    <row r="25" spans="3:10" ht="12.75">
      <c r="C25" s="374"/>
      <c r="D25" s="375" t="s">
        <v>351</v>
      </c>
      <c r="E25" s="286"/>
      <c r="F25" s="346">
        <v>279</v>
      </c>
      <c r="G25" s="344"/>
      <c r="H25" s="345"/>
      <c r="I25" s="346"/>
      <c r="J25" s="344">
        <v>1392</v>
      </c>
    </row>
    <row r="26" spans="3:10" ht="12.75">
      <c r="C26" s="374"/>
      <c r="D26" s="375" t="s">
        <v>352</v>
      </c>
      <c r="E26" s="286"/>
      <c r="F26" s="346">
        <v>519</v>
      </c>
      <c r="G26" s="344"/>
      <c r="H26" s="345"/>
      <c r="I26" s="346"/>
      <c r="J26" s="344">
        <v>1188</v>
      </c>
    </row>
    <row r="27" spans="3:10" ht="12.75">
      <c r="C27" s="374"/>
      <c r="D27" s="375" t="s">
        <v>598</v>
      </c>
      <c r="E27" s="286"/>
      <c r="F27" s="346">
        <v>60</v>
      </c>
      <c r="G27" s="344"/>
      <c r="H27" s="345"/>
      <c r="I27" s="346"/>
      <c r="J27" s="344">
        <v>8</v>
      </c>
    </row>
    <row r="28" spans="3:10" ht="12.75">
      <c r="C28" s="374"/>
      <c r="D28" s="375" t="s">
        <v>599</v>
      </c>
      <c r="E28" s="286"/>
      <c r="F28" s="346">
        <v>97</v>
      </c>
      <c r="G28" s="344"/>
      <c r="H28" s="345"/>
      <c r="I28" s="346"/>
      <c r="J28" s="344">
        <v>203</v>
      </c>
    </row>
    <row r="29" spans="3:10" ht="12.75">
      <c r="C29" s="374"/>
      <c r="D29" s="375" t="s">
        <v>600</v>
      </c>
      <c r="E29" s="286"/>
      <c r="F29" s="346">
        <v>7</v>
      </c>
      <c r="G29" s="344"/>
      <c r="H29" s="345"/>
      <c r="I29" s="346"/>
      <c r="J29" s="344">
        <v>1</v>
      </c>
    </row>
    <row r="30" spans="3:10" ht="12.75">
      <c r="C30" s="374"/>
      <c r="D30" s="375" t="s">
        <v>601</v>
      </c>
      <c r="E30" s="286"/>
      <c r="F30" s="346">
        <v>2</v>
      </c>
      <c r="G30" s="344"/>
      <c r="H30" s="345"/>
      <c r="I30" s="346"/>
      <c r="J30" s="344">
        <v>17</v>
      </c>
    </row>
    <row r="31" spans="3:10" ht="12.75">
      <c r="C31" s="374"/>
      <c r="D31" s="375" t="s">
        <v>602</v>
      </c>
      <c r="E31" s="286"/>
      <c r="F31" s="346">
        <v>1</v>
      </c>
      <c r="G31" s="344"/>
      <c r="H31" s="345"/>
      <c r="I31" s="346"/>
      <c r="J31" s="344">
        <v>15</v>
      </c>
    </row>
    <row r="32" spans="3:10" ht="12.75">
      <c r="C32" s="374"/>
      <c r="D32" s="375" t="s">
        <v>603</v>
      </c>
      <c r="E32" s="286"/>
      <c r="F32" s="346">
        <v>0</v>
      </c>
      <c r="G32" s="344"/>
      <c r="H32" s="345"/>
      <c r="I32" s="346"/>
      <c r="J32" s="344">
        <v>7</v>
      </c>
    </row>
    <row r="33" spans="3:10" ht="12.75">
      <c r="C33" s="374"/>
      <c r="D33" s="375" t="s">
        <v>84</v>
      </c>
      <c r="E33" s="286"/>
      <c r="F33" s="346">
        <v>0</v>
      </c>
      <c r="G33" s="344"/>
      <c r="H33" s="345"/>
      <c r="I33" s="346"/>
      <c r="J33" s="344">
        <v>49</v>
      </c>
    </row>
    <row r="34" spans="3:10" ht="13.5" thickBot="1">
      <c r="C34" s="376"/>
      <c r="D34" s="377" t="s">
        <v>297</v>
      </c>
      <c r="E34" s="342"/>
      <c r="F34" s="373">
        <f>SUM(F24:F33)</f>
        <v>2961</v>
      </c>
      <c r="G34" s="371"/>
      <c r="H34" s="372"/>
      <c r="I34" s="373"/>
      <c r="J34" s="371">
        <f>SUM(J24:J33)</f>
        <v>2880</v>
      </c>
    </row>
    <row r="35" ht="13.5" thickTop="1"/>
    <row r="37" spans="1:11" ht="18">
      <c r="A37" s="404" t="s">
        <v>353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6"/>
    </row>
    <row r="38" spans="1:11" ht="18.75" thickBot="1">
      <c r="A38" s="428" t="s">
        <v>354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30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87"/>
      <c r="J42" s="389">
        <v>0</v>
      </c>
      <c r="K42" s="388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6"/>
      <c r="J43" s="389">
        <v>15</v>
      </c>
      <c r="K43" s="391" t="s">
        <v>445</v>
      </c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6"/>
      <c r="J44" s="389">
        <v>7</v>
      </c>
      <c r="K44" s="391" t="s">
        <v>606</v>
      </c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6"/>
      <c r="J45" s="389">
        <v>0</v>
      </c>
      <c r="K45" s="344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2"/>
      <c r="J46" s="390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2"/>
      <c r="J47" s="390"/>
      <c r="K47" s="310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87"/>
      <c r="J48" s="389">
        <v>3</v>
      </c>
      <c r="K48" s="388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6"/>
      <c r="J49" s="389">
        <v>1</v>
      </c>
      <c r="K49" s="344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6"/>
      <c r="J50" s="389">
        <v>2</v>
      </c>
      <c r="K50" s="344"/>
    </row>
    <row r="51" spans="1:11" ht="12.75">
      <c r="A51" s="54"/>
      <c r="B51" s="9"/>
      <c r="C51" s="9"/>
      <c r="D51" s="9"/>
      <c r="E51" s="9"/>
      <c r="F51" s="9"/>
      <c r="G51" s="9"/>
      <c r="H51" s="9"/>
      <c r="I51" s="353"/>
      <c r="J51" s="353"/>
      <c r="K51" s="309"/>
    </row>
    <row r="53" spans="1:10" ht="15">
      <c r="A53" s="392" t="s">
        <v>355</v>
      </c>
      <c r="B53" s="393"/>
      <c r="C53" s="393"/>
      <c r="D53" s="393"/>
      <c r="E53" s="393"/>
      <c r="F53" s="393"/>
      <c r="G53" s="393"/>
      <c r="H53" s="393"/>
      <c r="I53" s="393"/>
      <c r="J53" s="393"/>
    </row>
    <row r="54" spans="1:10" ht="15">
      <c r="A54" s="463" t="s">
        <v>607</v>
      </c>
      <c r="B54" s="463"/>
      <c r="C54" s="463"/>
      <c r="D54" s="463"/>
      <c r="E54" s="463"/>
      <c r="F54" s="463"/>
      <c r="G54" s="463"/>
      <c r="H54" s="463"/>
      <c r="I54" s="463"/>
      <c r="J54" s="463"/>
    </row>
    <row r="55" spans="1:10" ht="15">
      <c r="A55" s="464" t="s">
        <v>608</v>
      </c>
      <c r="B55" s="464"/>
      <c r="C55" s="464"/>
      <c r="D55" s="464"/>
      <c r="E55" s="464"/>
      <c r="F55" s="464"/>
      <c r="G55" s="464"/>
      <c r="H55" s="464"/>
      <c r="I55" s="464"/>
      <c r="J55" s="464"/>
    </row>
    <row r="56" spans="1:10" ht="12.75">
      <c r="A56" s="464" t="s">
        <v>609</v>
      </c>
      <c r="B56" s="464"/>
      <c r="C56" s="464"/>
      <c r="D56" s="464"/>
      <c r="E56" s="464"/>
      <c r="F56" s="464"/>
      <c r="G56" s="464"/>
      <c r="H56" s="464"/>
      <c r="I56" s="464"/>
      <c r="J56" s="464"/>
    </row>
    <row r="57" spans="1:10" ht="12.75">
      <c r="A57" s="464"/>
      <c r="B57" s="464"/>
      <c r="C57" s="464"/>
      <c r="D57" s="464"/>
      <c r="E57" s="464"/>
      <c r="F57" s="464"/>
      <c r="G57" s="464"/>
      <c r="H57" s="464"/>
      <c r="I57" s="464"/>
      <c r="J57" s="464"/>
    </row>
  </sheetData>
  <sheetProtection/>
  <mergeCells count="10">
    <mergeCell ref="A54:J54"/>
    <mergeCell ref="A55:J55"/>
    <mergeCell ref="A56:J57"/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6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9"/>
  <sheetViews>
    <sheetView tabSelected="1" zoomScale="85" zoomScaleNormal="85" zoomScalePageLayoutView="0" workbookViewId="0" topLeftCell="A1">
      <selection activeCell="G28" sqref="G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8">
      <c r="A1" s="404" t="s">
        <v>360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</row>
    <row r="2" spans="1:13" ht="18.75">
      <c r="A2" s="434" t="s">
        <v>593</v>
      </c>
      <c r="B2" s="435"/>
      <c r="C2" s="435"/>
      <c r="D2" s="435"/>
      <c r="E2" s="435"/>
      <c r="F2" s="435"/>
      <c r="G2" s="435"/>
      <c r="H2" s="435"/>
      <c r="I2" s="435"/>
      <c r="J2" s="435"/>
      <c r="K2" s="436"/>
      <c r="M2" s="308"/>
    </row>
    <row r="3" spans="1:13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  <c r="M3"/>
    </row>
    <row r="4" spans="1:13" ht="12.75">
      <c r="A4" s="474" t="s">
        <v>336</v>
      </c>
      <c r="B4" s="475"/>
      <c r="C4" s="476"/>
      <c r="D4" s="172"/>
      <c r="E4" s="172"/>
      <c r="F4" s="267"/>
      <c r="G4" s="267"/>
      <c r="H4" s="267"/>
      <c r="I4" s="267"/>
      <c r="J4" s="267"/>
      <c r="K4" s="85"/>
      <c r="M4"/>
    </row>
    <row r="5" spans="1:13" ht="13.5" thickBot="1">
      <c r="A5" s="471" t="s">
        <v>501</v>
      </c>
      <c r="B5" s="472"/>
      <c r="C5" s="473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  <c r="M5"/>
    </row>
    <row r="6" spans="1:13" ht="12.75">
      <c r="A6" s="281" t="s">
        <v>502</v>
      </c>
      <c r="B6" s="282"/>
      <c r="C6" s="241"/>
      <c r="D6" s="309">
        <v>47621</v>
      </c>
      <c r="E6" s="300">
        <v>53934</v>
      </c>
      <c r="F6" s="353">
        <v>50162</v>
      </c>
      <c r="G6" s="300">
        <v>46440</v>
      </c>
      <c r="H6" s="300">
        <v>51988</v>
      </c>
      <c r="I6" s="300">
        <v>71909</v>
      </c>
      <c r="J6" s="300">
        <v>87532</v>
      </c>
      <c r="K6" s="367">
        <f aca="true" t="shared" si="0" ref="K6:K11">SUM(D6:J6)</f>
        <v>409586</v>
      </c>
      <c r="M6"/>
    </row>
    <row r="7" spans="1:13" ht="12.75">
      <c r="A7" s="53" t="s">
        <v>339</v>
      </c>
      <c r="B7" s="30"/>
      <c r="C7" s="86"/>
      <c r="D7" s="311">
        <v>85</v>
      </c>
      <c r="E7" s="297">
        <v>0</v>
      </c>
      <c r="F7" s="356">
        <v>130</v>
      </c>
      <c r="G7" s="297">
        <v>2</v>
      </c>
      <c r="H7" s="297">
        <v>105</v>
      </c>
      <c r="I7" s="297">
        <v>0</v>
      </c>
      <c r="J7" s="297">
        <v>210</v>
      </c>
      <c r="K7" s="312">
        <f t="shared" si="0"/>
        <v>532</v>
      </c>
      <c r="M7"/>
    </row>
    <row r="8" spans="1:13" ht="12.75">
      <c r="A8" s="53" t="s">
        <v>340</v>
      </c>
      <c r="B8" s="30"/>
      <c r="C8" s="86"/>
      <c r="D8" s="311">
        <v>843</v>
      </c>
      <c r="E8" s="297">
        <v>949</v>
      </c>
      <c r="F8" s="356">
        <v>2410</v>
      </c>
      <c r="G8" s="297">
        <v>695</v>
      </c>
      <c r="H8" s="297">
        <v>862</v>
      </c>
      <c r="I8" s="297">
        <v>3159</v>
      </c>
      <c r="J8" s="297">
        <v>2891</v>
      </c>
      <c r="K8" s="312">
        <f t="shared" si="0"/>
        <v>11809</v>
      </c>
      <c r="M8"/>
    </row>
    <row r="9" spans="1:13" ht="12.75">
      <c r="A9" s="53" t="s">
        <v>341</v>
      </c>
      <c r="B9" s="30"/>
      <c r="C9" s="86"/>
      <c r="D9" s="311">
        <v>361</v>
      </c>
      <c r="E9" s="297">
        <v>2818</v>
      </c>
      <c r="F9" s="356">
        <v>1685</v>
      </c>
      <c r="G9" s="297">
        <v>1415</v>
      </c>
      <c r="H9" s="297">
        <v>1703</v>
      </c>
      <c r="I9" s="297">
        <v>4281</v>
      </c>
      <c r="J9" s="297">
        <v>4238</v>
      </c>
      <c r="K9" s="312">
        <f t="shared" si="0"/>
        <v>16501</v>
      </c>
      <c r="M9"/>
    </row>
    <row r="10" spans="1:13" ht="12.75">
      <c r="A10" s="53" t="s">
        <v>342</v>
      </c>
      <c r="B10" s="30"/>
      <c r="C10" s="86"/>
      <c r="D10" s="311">
        <v>0</v>
      </c>
      <c r="E10" s="297">
        <v>0</v>
      </c>
      <c r="F10" s="356">
        <v>0</v>
      </c>
      <c r="G10" s="297">
        <v>0</v>
      </c>
      <c r="H10" s="297">
        <v>0</v>
      </c>
      <c r="I10" s="297">
        <v>0</v>
      </c>
      <c r="J10" s="297">
        <v>0</v>
      </c>
      <c r="K10" s="312">
        <f t="shared" si="0"/>
        <v>0</v>
      </c>
      <c r="M10" s="354"/>
    </row>
    <row r="11" spans="1:13" ht="12.75">
      <c r="A11" s="355" t="s">
        <v>592</v>
      </c>
      <c r="B11" s="30"/>
      <c r="C11" s="86"/>
      <c r="D11" s="311">
        <v>0</v>
      </c>
      <c r="E11" s="297">
        <v>0</v>
      </c>
      <c r="F11" s="356">
        <v>0</v>
      </c>
      <c r="G11" s="297">
        <v>0</v>
      </c>
      <c r="H11" s="297">
        <v>0</v>
      </c>
      <c r="I11" s="297">
        <v>0</v>
      </c>
      <c r="J11" s="297">
        <v>0</v>
      </c>
      <c r="K11" s="312">
        <f t="shared" si="0"/>
        <v>0</v>
      </c>
      <c r="M11" s="337"/>
    </row>
    <row r="12" spans="1:13" ht="13.5" thickBot="1">
      <c r="A12" s="53"/>
      <c r="B12" s="30"/>
      <c r="C12" s="242" t="s">
        <v>297</v>
      </c>
      <c r="D12" s="298">
        <f aca="true" t="shared" si="1" ref="D12:J12">SUM(D6:D11)</f>
        <v>48910</v>
      </c>
      <c r="E12" s="298">
        <f t="shared" si="1"/>
        <v>57701</v>
      </c>
      <c r="F12" s="384">
        <f t="shared" si="1"/>
        <v>54387</v>
      </c>
      <c r="G12" s="298">
        <f t="shared" si="1"/>
        <v>48552</v>
      </c>
      <c r="H12" s="298">
        <f t="shared" si="1"/>
        <v>54658</v>
      </c>
      <c r="I12" s="298">
        <f t="shared" si="1"/>
        <v>79349</v>
      </c>
      <c r="J12" s="298">
        <f t="shared" si="1"/>
        <v>94871</v>
      </c>
      <c r="K12" s="328">
        <f>SUM(K6:K11)</f>
        <v>438428</v>
      </c>
      <c r="M12" s="354"/>
    </row>
    <row r="13" spans="1:13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  <c r="M13" s="354"/>
    </row>
    <row r="14" spans="1:13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  <c r="M14" s="354"/>
    </row>
    <row r="15" spans="1:13" ht="12.75">
      <c r="A15" s="468" t="s">
        <v>336</v>
      </c>
      <c r="B15" s="469"/>
      <c r="C15" s="470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  <c r="M15" s="354"/>
    </row>
    <row r="16" spans="1:13" ht="13.5" thickBot="1">
      <c r="A16" s="471" t="s">
        <v>501</v>
      </c>
      <c r="B16" s="472"/>
      <c r="C16" s="473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  <c r="M16" s="354"/>
    </row>
    <row r="17" spans="1:13" ht="12.75">
      <c r="A17" s="281" t="s">
        <v>502</v>
      </c>
      <c r="B17" s="282"/>
      <c r="C17" s="241"/>
      <c r="D17" s="300">
        <v>97173</v>
      </c>
      <c r="E17" s="300">
        <v>111026</v>
      </c>
      <c r="F17" s="357">
        <v>95365</v>
      </c>
      <c r="G17" s="300">
        <v>77518</v>
      </c>
      <c r="H17" s="300">
        <v>54572</v>
      </c>
      <c r="I17" s="366">
        <f aca="true" t="shared" si="2" ref="I17:I22">SUM(D17:H17)</f>
        <v>435654</v>
      </c>
      <c r="J17" s="366">
        <f aca="true" t="shared" si="3" ref="J17:J22">+I17+K6</f>
        <v>845240</v>
      </c>
      <c r="K17" s="300">
        <v>691065</v>
      </c>
      <c r="M17" s="354"/>
    </row>
    <row r="18" spans="1:13" ht="12.75">
      <c r="A18" s="53" t="s">
        <v>339</v>
      </c>
      <c r="B18" s="30"/>
      <c r="C18" s="86"/>
      <c r="D18" s="297">
        <v>0</v>
      </c>
      <c r="E18" s="297">
        <v>256</v>
      </c>
      <c r="F18" s="358">
        <v>0</v>
      </c>
      <c r="G18" s="297">
        <v>179</v>
      </c>
      <c r="H18" s="297">
        <v>0</v>
      </c>
      <c r="I18" s="329">
        <f t="shared" si="2"/>
        <v>435</v>
      </c>
      <c r="J18" s="329">
        <f t="shared" si="3"/>
        <v>967</v>
      </c>
      <c r="K18" s="297">
        <v>704</v>
      </c>
      <c r="M18" s="354"/>
    </row>
    <row r="19" spans="1:13" ht="12.75">
      <c r="A19" s="53" t="s">
        <v>340</v>
      </c>
      <c r="B19" s="30"/>
      <c r="C19" s="86"/>
      <c r="D19" s="297">
        <v>2896</v>
      </c>
      <c r="E19" s="297">
        <v>4013</v>
      </c>
      <c r="F19" s="358">
        <v>2884</v>
      </c>
      <c r="G19" s="297">
        <v>2100</v>
      </c>
      <c r="H19" s="297">
        <v>1145</v>
      </c>
      <c r="I19" s="329">
        <f t="shared" si="2"/>
        <v>13038</v>
      </c>
      <c r="J19" s="329">
        <f t="shared" si="3"/>
        <v>24847</v>
      </c>
      <c r="K19" s="297">
        <v>20913</v>
      </c>
      <c r="M19" s="354"/>
    </row>
    <row r="20" spans="1:13" ht="12.75">
      <c r="A20" s="53" t="s">
        <v>341</v>
      </c>
      <c r="B20" s="30"/>
      <c r="C20" s="86"/>
      <c r="D20" s="297">
        <v>6482</v>
      </c>
      <c r="E20" s="297">
        <v>6363</v>
      </c>
      <c r="F20" s="358">
        <v>5761</v>
      </c>
      <c r="G20" s="297">
        <v>4509</v>
      </c>
      <c r="H20" s="297">
        <v>1455</v>
      </c>
      <c r="I20" s="329">
        <f t="shared" si="2"/>
        <v>24570</v>
      </c>
      <c r="J20" s="329">
        <f t="shared" si="3"/>
        <v>41071</v>
      </c>
      <c r="K20" s="297">
        <v>58421</v>
      </c>
      <c r="M20" s="354"/>
    </row>
    <row r="21" spans="1:13" ht="12.75">
      <c r="A21" s="53" t="s">
        <v>342</v>
      </c>
      <c r="B21" s="30"/>
      <c r="C21" s="86"/>
      <c r="D21" s="297">
        <v>0</v>
      </c>
      <c r="E21" s="297">
        <v>0</v>
      </c>
      <c r="F21" s="358">
        <v>0</v>
      </c>
      <c r="G21" s="297">
        <v>0</v>
      </c>
      <c r="H21" s="297">
        <v>0</v>
      </c>
      <c r="I21" s="329">
        <f t="shared" si="2"/>
        <v>0</v>
      </c>
      <c r="J21" s="329">
        <f t="shared" si="3"/>
        <v>0</v>
      </c>
      <c r="K21" s="297">
        <v>0</v>
      </c>
      <c r="M21" s="354"/>
    </row>
    <row r="22" spans="1:13" ht="12.75">
      <c r="A22" s="355" t="s">
        <v>592</v>
      </c>
      <c r="B22" s="30"/>
      <c r="C22" s="86"/>
      <c r="D22" s="297">
        <v>0</v>
      </c>
      <c r="E22" s="297">
        <v>0</v>
      </c>
      <c r="F22" s="358">
        <v>0</v>
      </c>
      <c r="G22" s="297">
        <v>0</v>
      </c>
      <c r="H22" s="297">
        <v>0</v>
      </c>
      <c r="I22" s="329">
        <f t="shared" si="2"/>
        <v>0</v>
      </c>
      <c r="J22" s="329">
        <f t="shared" si="3"/>
        <v>0</v>
      </c>
      <c r="K22" s="297">
        <v>0</v>
      </c>
      <c r="M22" s="337"/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106551</v>
      </c>
      <c r="E23" s="298">
        <f t="shared" si="4"/>
        <v>121658</v>
      </c>
      <c r="F23" s="385">
        <f t="shared" si="4"/>
        <v>104010</v>
      </c>
      <c r="G23" s="298">
        <f t="shared" si="4"/>
        <v>84306</v>
      </c>
      <c r="H23" s="298">
        <f t="shared" si="4"/>
        <v>57172</v>
      </c>
      <c r="I23" s="298">
        <f t="shared" si="4"/>
        <v>473697</v>
      </c>
      <c r="J23" s="298">
        <f t="shared" si="4"/>
        <v>912125</v>
      </c>
      <c r="K23" s="298">
        <f t="shared" si="4"/>
        <v>771103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493" t="s">
        <v>612</v>
      </c>
      <c r="H27" s="40"/>
      <c r="I27" s="378">
        <f>('D4-6'!K16+'D4-6'!I16)*4.1333</f>
        <v>11903.904</v>
      </c>
      <c r="J27" s="493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493"/>
      <c r="J28" s="493"/>
      <c r="K28" s="46"/>
    </row>
    <row r="29" spans="1:11" ht="12.75">
      <c r="A29" s="54"/>
      <c r="B29" s="9"/>
      <c r="C29" s="334" t="s">
        <v>611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8">
      <c r="A1" s="403" t="s">
        <v>377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8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59"/>
      <c r="I7" s="359"/>
      <c r="J7" s="359"/>
      <c r="K7" s="360">
        <f>+'A-1d'!H33</f>
        <v>35448.95</v>
      </c>
    </row>
    <row r="8" spans="1:11" ht="13.5" thickTop="1">
      <c r="A8" s="285"/>
      <c r="H8" s="40"/>
      <c r="I8" s="40"/>
      <c r="J8" s="40"/>
      <c r="K8" s="352"/>
    </row>
    <row r="9" spans="1:11" ht="13.5" thickBot="1">
      <c r="A9" s="285">
        <v>100.3</v>
      </c>
      <c r="B9" s="76" t="s">
        <v>538</v>
      </c>
      <c r="G9" s="76" t="s">
        <v>379</v>
      </c>
      <c r="H9" s="359"/>
      <c r="I9" s="359"/>
      <c r="J9" s="359"/>
      <c r="K9" s="360">
        <f>+'A-1d'!H12</f>
        <v>1868117.46999999</v>
      </c>
    </row>
    <row r="10" spans="1:11" ht="13.5" thickTop="1">
      <c r="A10" s="285"/>
      <c r="H10" s="40"/>
      <c r="I10" s="40"/>
      <c r="J10" s="40"/>
      <c r="K10" s="352"/>
    </row>
    <row r="11" spans="1:11" ht="13.5" thickBot="1">
      <c r="A11" s="285">
        <v>241</v>
      </c>
      <c r="B11" s="76" t="s">
        <v>540</v>
      </c>
      <c r="G11" s="76" t="s">
        <v>379</v>
      </c>
      <c r="H11" s="359"/>
      <c r="I11" s="359"/>
      <c r="J11" s="359"/>
      <c r="K11" s="360">
        <f>+'A-1d'!H29</f>
        <v>505128.34</v>
      </c>
    </row>
    <row r="12" spans="1:11" ht="13.5" thickTop="1">
      <c r="A12" s="285"/>
      <c r="H12" s="40"/>
      <c r="I12" s="40"/>
      <c r="J12" s="40"/>
      <c r="K12" s="352"/>
    </row>
    <row r="13" spans="1:11" ht="13.5" thickBot="1">
      <c r="A13" s="285">
        <v>265</v>
      </c>
      <c r="B13" s="76" t="s">
        <v>541</v>
      </c>
      <c r="G13" s="76" t="s">
        <v>379</v>
      </c>
      <c r="H13" s="359"/>
      <c r="I13" s="359"/>
      <c r="J13" s="359"/>
      <c r="K13" s="360">
        <f>+'A-1d'!H28</f>
        <v>420445.95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="85" zoomScaleNormal="85" zoomScaleSheetLayoutView="100" zoomScalePageLayoutView="0" workbookViewId="0" topLeftCell="A1">
      <selection activeCell="P39" sqref="P39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.75" thickTop="1">
      <c r="A1" s="487" t="s">
        <v>516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9"/>
    </row>
    <row r="2" spans="1:12" ht="15.75" thickBot="1">
      <c r="A2" s="490" t="s">
        <v>523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2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4.25">
      <c r="A5" s="174" t="s">
        <v>552</v>
      </c>
      <c r="B5" s="184"/>
      <c r="C5" s="185"/>
      <c r="D5" s="486" t="s">
        <v>594</v>
      </c>
      <c r="E5" s="486"/>
      <c r="F5" s="486"/>
      <c r="G5" s="486"/>
      <c r="H5" s="486"/>
      <c r="I5" s="486"/>
      <c r="J5" s="486"/>
      <c r="K5" s="486"/>
      <c r="L5" s="361"/>
    </row>
    <row r="6" spans="1:12" s="97" customFormat="1" ht="14.25">
      <c r="A6" s="174"/>
      <c r="D6" s="478" t="s">
        <v>563</v>
      </c>
      <c r="E6" s="478"/>
      <c r="F6" s="478"/>
      <c r="G6" s="478"/>
      <c r="H6" s="478"/>
      <c r="I6" s="478"/>
      <c r="J6" s="478"/>
      <c r="K6" s="478"/>
      <c r="L6" s="479"/>
    </row>
    <row r="7" spans="1:12" s="97" customFormat="1" ht="14.2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4.25">
      <c r="A8" s="174" t="s">
        <v>453</v>
      </c>
      <c r="B8" s="484" t="s">
        <v>578</v>
      </c>
      <c r="C8" s="484"/>
      <c r="D8" s="484"/>
      <c r="E8" s="484"/>
      <c r="F8" s="484"/>
      <c r="G8" s="484"/>
      <c r="H8" s="484"/>
      <c r="I8" s="484"/>
      <c r="J8" s="484"/>
      <c r="K8" s="484"/>
      <c r="L8" s="186" t="s">
        <v>559</v>
      </c>
    </row>
    <row r="9" spans="1:12" s="97" customFormat="1" ht="14.25">
      <c r="A9" s="174"/>
      <c r="B9" s="478" t="s">
        <v>558</v>
      </c>
      <c r="C9" s="478"/>
      <c r="D9" s="478"/>
      <c r="E9" s="478"/>
      <c r="F9" s="478"/>
      <c r="G9" s="478"/>
      <c r="H9" s="478"/>
      <c r="I9" s="478"/>
      <c r="J9" s="478"/>
      <c r="K9" s="478"/>
      <c r="L9" s="186"/>
    </row>
    <row r="10" spans="1:12" s="97" customFormat="1" ht="14.2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4.25">
      <c r="A11" s="174" t="s">
        <v>453</v>
      </c>
      <c r="B11" s="484" t="s">
        <v>580</v>
      </c>
      <c r="C11" s="484"/>
      <c r="D11" s="484"/>
      <c r="E11" s="484"/>
      <c r="F11" s="484"/>
      <c r="G11" s="484"/>
      <c r="H11" s="484"/>
      <c r="I11" s="484"/>
      <c r="J11" s="484"/>
      <c r="K11" s="484"/>
      <c r="L11" s="485"/>
    </row>
    <row r="12" spans="1:12" s="97" customFormat="1" ht="14.25">
      <c r="A12" s="174"/>
      <c r="B12" s="478" t="s">
        <v>553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9"/>
    </row>
    <row r="13" spans="1:12" s="97" customFormat="1" ht="14.2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4.25">
      <c r="A14" s="174" t="s">
        <v>560</v>
      </c>
      <c r="B14" s="484" t="s">
        <v>605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5"/>
    </row>
    <row r="15" spans="1:12" s="97" customFormat="1" ht="14.25">
      <c r="A15" s="174"/>
      <c r="B15" s="478" t="s">
        <v>561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9"/>
    </row>
    <row r="16" spans="1:12" s="97" customFormat="1" ht="14.2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4.2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4.2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4.2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4.2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4.2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4.2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80" t="s">
        <v>595</v>
      </c>
      <c r="C23" s="480"/>
      <c r="D23" s="480"/>
      <c r="E23" s="480"/>
      <c r="F23" s="480"/>
      <c r="G23" s="184"/>
      <c r="H23" s="481"/>
      <c r="I23" s="481"/>
      <c r="J23" s="481"/>
      <c r="K23" s="481"/>
      <c r="L23" s="186"/>
    </row>
    <row r="24" spans="1:12" s="97" customFormat="1" ht="14.25">
      <c r="A24" s="174"/>
      <c r="B24" s="477" t="s">
        <v>562</v>
      </c>
      <c r="C24" s="477"/>
      <c r="D24" s="477"/>
      <c r="E24" s="477"/>
      <c r="F24" s="477"/>
      <c r="G24" s="184"/>
      <c r="H24" s="477" t="s">
        <v>380</v>
      </c>
      <c r="I24" s="477"/>
      <c r="J24" s="477"/>
      <c r="K24" s="477"/>
      <c r="L24" s="186"/>
    </row>
    <row r="25" spans="1:12" s="97" customFormat="1" ht="14.2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4.2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4.25">
      <c r="A27" s="174"/>
      <c r="B27" s="482" t="s">
        <v>596</v>
      </c>
      <c r="C27" s="482"/>
      <c r="D27" s="482"/>
      <c r="E27" s="482"/>
      <c r="F27" s="482"/>
      <c r="G27" s="184"/>
      <c r="H27" s="483" t="s">
        <v>610</v>
      </c>
      <c r="I27" s="484"/>
      <c r="J27" s="484"/>
      <c r="K27" s="484"/>
      <c r="L27" s="186"/>
    </row>
    <row r="28" spans="1:12" s="97" customFormat="1" ht="14.25">
      <c r="A28" s="174"/>
      <c r="B28" s="477" t="s">
        <v>557</v>
      </c>
      <c r="C28" s="477"/>
      <c r="D28" s="477"/>
      <c r="E28" s="477"/>
      <c r="F28" s="477"/>
      <c r="G28" s="184"/>
      <c r="H28" s="477" t="s">
        <v>381</v>
      </c>
      <c r="I28" s="477"/>
      <c r="J28" s="477"/>
      <c r="K28" s="477"/>
      <c r="L28" s="186"/>
    </row>
    <row r="29" spans="1:12" s="97" customFormat="1" ht="14.2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14:L14"/>
    <mergeCell ref="D5:K5"/>
    <mergeCell ref="A1:L1"/>
    <mergeCell ref="A2:L2"/>
    <mergeCell ref="B11:L11"/>
    <mergeCell ref="D6:L6"/>
    <mergeCell ref="B9:K9"/>
    <mergeCell ref="B8:K8"/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8">
      <c r="A1" s="403" t="s">
        <v>382</v>
      </c>
      <c r="B1" s="403"/>
      <c r="C1" s="403"/>
      <c r="D1" s="403"/>
      <c r="E1" s="75" t="s">
        <v>26</v>
      </c>
    </row>
    <row r="2" spans="1:4" ht="18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8">
      <c r="A1" s="403" t="s">
        <v>503</v>
      </c>
      <c r="B1" s="403"/>
    </row>
    <row r="3" ht="14.2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8">
      <c r="A1" s="404" t="s">
        <v>10</v>
      </c>
      <c r="B1" s="405"/>
      <c r="C1" s="405"/>
      <c r="D1" s="405"/>
      <c r="E1" s="405"/>
      <c r="F1" s="405"/>
      <c r="G1" s="405"/>
      <c r="H1" s="405"/>
      <c r="I1" s="406"/>
    </row>
    <row r="2" spans="1:9" ht="18">
      <c r="A2" s="407" t="s">
        <v>11</v>
      </c>
      <c r="B2" s="408"/>
      <c r="C2" s="408"/>
      <c r="D2" s="408"/>
      <c r="E2" s="408"/>
      <c r="F2" s="408"/>
      <c r="G2" s="408"/>
      <c r="H2" s="408"/>
      <c r="I2" s="409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165.362</v>
      </c>
      <c r="F9" s="297">
        <v>0</v>
      </c>
      <c r="G9" s="297">
        <v>0</v>
      </c>
      <c r="H9" s="297">
        <v>0</v>
      </c>
      <c r="I9" s="297">
        <f>SUM(E9:H9)</f>
        <v>165.362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5347.54</v>
      </c>
      <c r="F10" s="297">
        <v>0</v>
      </c>
      <c r="G10" s="297">
        <v>0</v>
      </c>
      <c r="H10" s="297">
        <v>0</v>
      </c>
      <c r="I10" s="297">
        <f>SUM(E10:H10)</f>
        <v>5347.54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387895.36999999994</v>
      </c>
      <c r="F11" s="297">
        <v>0</v>
      </c>
      <c r="G11" s="297">
        <v>0</v>
      </c>
      <c r="H11" s="297">
        <v>0</v>
      </c>
      <c r="I11" s="297">
        <f>SUM(E11:H11)</f>
        <v>387895.36999999994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393408.27199999994</v>
      </c>
      <c r="F12" s="298">
        <f>SUM(F9:F11)</f>
        <v>0</v>
      </c>
      <c r="G12" s="298">
        <f>SUM(G9:G11)</f>
        <v>0</v>
      </c>
      <c r="H12" s="298">
        <f>SUM(H9:H11)</f>
        <v>0</v>
      </c>
      <c r="I12" s="298">
        <f>SUM(I9:I11)</f>
        <v>393408.27199999994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568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419835.85</v>
      </c>
      <c r="F15" s="300">
        <v>0</v>
      </c>
      <c r="G15" s="300">
        <v>0</v>
      </c>
      <c r="H15" s="300">
        <v>0</v>
      </c>
      <c r="I15" s="300">
        <f>SUM(E15:H15)</f>
        <v>419835.85</v>
      </c>
    </row>
    <row r="16" spans="1:9" ht="13.5" thickBot="1">
      <c r="A16" s="84"/>
      <c r="B16" s="84"/>
      <c r="C16" s="30"/>
      <c r="D16" s="128" t="s">
        <v>569</v>
      </c>
      <c r="E16" s="298">
        <f>SUM(E15)</f>
        <v>419835.85</v>
      </c>
      <c r="F16" s="298">
        <f>SUM(F15)</f>
        <v>0</v>
      </c>
      <c r="G16" s="298">
        <f>SUM(G15)</f>
        <v>0</v>
      </c>
      <c r="H16" s="298">
        <f>SUM(H15)</f>
        <v>0</v>
      </c>
      <c r="I16" s="298">
        <f>SUM(I15)</f>
        <v>419835.85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570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0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0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0</v>
      </c>
      <c r="F20" s="297">
        <v>0</v>
      </c>
      <c r="G20" s="297">
        <v>0</v>
      </c>
      <c r="H20" s="297">
        <v>0</v>
      </c>
      <c r="I20" s="297">
        <f t="shared" si="1"/>
        <v>0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1812607.17</v>
      </c>
      <c r="F23" s="297">
        <v>0</v>
      </c>
      <c r="G23" s="297">
        <v>0</v>
      </c>
      <c r="H23" s="297">
        <v>0</v>
      </c>
      <c r="I23" s="297">
        <f t="shared" si="1"/>
        <v>1812607.17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175499.58</v>
      </c>
      <c r="F24" s="297">
        <v>0</v>
      </c>
      <c r="G24" s="297">
        <v>0</v>
      </c>
      <c r="H24" s="297">
        <v>0</v>
      </c>
      <c r="I24" s="297">
        <f t="shared" si="1"/>
        <v>175499.58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0</v>
      </c>
      <c r="F25" s="297">
        <v>0</v>
      </c>
      <c r="G25" s="297">
        <v>0</v>
      </c>
      <c r="H25" s="297">
        <v>0</v>
      </c>
      <c r="I25" s="297">
        <f t="shared" si="1"/>
        <v>0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1988106.75</v>
      </c>
      <c r="F26" s="296">
        <f>SUM(F19:F25)</f>
        <v>0</v>
      </c>
      <c r="G26" s="296">
        <f>SUM(G19:G25)</f>
        <v>0</v>
      </c>
      <c r="H26" s="296">
        <f>SUM(H19:H25)</f>
        <v>0</v>
      </c>
      <c r="I26" s="296">
        <f>SUM(I19:I25)</f>
        <v>1988106.75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571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176865.68</v>
      </c>
      <c r="F29" s="300">
        <v>3745.8</v>
      </c>
      <c r="G29" s="300">
        <v>-412.90999999999997</v>
      </c>
      <c r="H29" s="300">
        <v>3947.28</v>
      </c>
      <c r="I29" s="300">
        <f>SUM(E29:H29)</f>
        <v>184145.84999999998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3198576.37</v>
      </c>
      <c r="F32" s="300">
        <v>290942.58</v>
      </c>
      <c r="G32" s="300">
        <v>-15579.05</v>
      </c>
      <c r="H32" s="300">
        <v>-3947.28</v>
      </c>
      <c r="I32" s="300">
        <f>SUM(E32:H32)</f>
        <v>3469992.6200000006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268416.20999999996</v>
      </c>
      <c r="F33" s="300">
        <v>0</v>
      </c>
      <c r="G33" s="300">
        <v>0</v>
      </c>
      <c r="H33" s="300">
        <v>0</v>
      </c>
      <c r="I33" s="300">
        <f>SUM(E33:H33)</f>
        <v>268416.20999999996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3643858.2600000002</v>
      </c>
      <c r="F34" s="296">
        <f>SUM(F29:F33)</f>
        <v>294688.38</v>
      </c>
      <c r="G34" s="296">
        <f>SUM(G29:G33)</f>
        <v>-15991.96</v>
      </c>
      <c r="H34" s="296">
        <f>SUM(H29:H33)</f>
        <v>0</v>
      </c>
      <c r="I34" s="296">
        <f>SUM(I29:I33)</f>
        <v>3922554.6800000006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572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121263.78000000001</v>
      </c>
      <c r="F37" s="300">
        <v>0</v>
      </c>
      <c r="G37" s="300">
        <v>0</v>
      </c>
      <c r="H37" s="300">
        <v>0</v>
      </c>
      <c r="I37" s="300">
        <f>SUM(E37:H37)</f>
        <v>121263.78000000001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444273.68</v>
      </c>
      <c r="F38" s="300">
        <v>0</v>
      </c>
      <c r="G38" s="300">
        <v>0</v>
      </c>
      <c r="H38" s="300">
        <v>0</v>
      </c>
      <c r="I38" s="300">
        <f>SUM(E38:H38)</f>
        <v>444273.68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565537.46</v>
      </c>
      <c r="F39" s="296">
        <f>SUM(F37:F38)</f>
        <v>0</v>
      </c>
      <c r="G39" s="296">
        <f>SUM(G37:G38)</f>
        <v>0</v>
      </c>
      <c r="H39" s="296">
        <f>SUM(H37:H38)</f>
        <v>0</v>
      </c>
      <c r="I39" s="296">
        <f>SUM(I37:I38)</f>
        <v>565537.46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E33" sqref="E33:H35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8">
      <c r="A1" s="404" t="s">
        <v>10</v>
      </c>
      <c r="B1" s="405"/>
      <c r="C1" s="405"/>
      <c r="D1" s="405"/>
      <c r="E1" s="405"/>
      <c r="F1" s="405"/>
      <c r="G1" s="405"/>
      <c r="H1" s="405"/>
      <c r="I1" s="406"/>
    </row>
    <row r="2" spans="1:9" ht="18">
      <c r="A2" s="407" t="s">
        <v>528</v>
      </c>
      <c r="B2" s="408"/>
      <c r="C2" s="408"/>
      <c r="D2" s="408"/>
      <c r="E2" s="408"/>
      <c r="F2" s="408"/>
      <c r="G2" s="408"/>
      <c r="H2" s="408"/>
      <c r="I2" s="409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0</v>
      </c>
      <c r="F9" s="300">
        <v>0</v>
      </c>
      <c r="G9" s="300">
        <v>0</v>
      </c>
      <c r="H9" s="300">
        <v>0</v>
      </c>
      <c r="I9" s="300">
        <f>SUM(E9:H9)</f>
        <v>0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1326282.5600000003</v>
      </c>
      <c r="F10" s="300">
        <v>959068.1599999999</v>
      </c>
      <c r="G10" s="300">
        <v>0</v>
      </c>
      <c r="H10" s="300">
        <v>0</v>
      </c>
      <c r="I10" s="300">
        <f aca="true" t="shared" si="1" ref="I10:I17">SUM(E10:H10)</f>
        <v>2285350.72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5760803.880000001</v>
      </c>
      <c r="F11" s="300">
        <v>1610050.86</v>
      </c>
      <c r="G11" s="300">
        <v>-52899.75000000001</v>
      </c>
      <c r="H11" s="300">
        <v>0</v>
      </c>
      <c r="I11" s="300">
        <f t="shared" si="1"/>
        <v>7317954.990000001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24164.35</v>
      </c>
      <c r="F12" s="300">
        <v>5245.66</v>
      </c>
      <c r="G12" s="300">
        <v>0</v>
      </c>
      <c r="H12" s="300">
        <v>0</v>
      </c>
      <c r="I12" s="300">
        <f t="shared" si="1"/>
        <v>29410.01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3644248.5</v>
      </c>
      <c r="F13" s="300">
        <v>583420.6499999999</v>
      </c>
      <c r="G13" s="300">
        <v>-690.8399999999999</v>
      </c>
      <c r="H13" s="300">
        <v>0</v>
      </c>
      <c r="I13" s="300">
        <f t="shared" si="1"/>
        <v>4226978.3100000005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616277.74</v>
      </c>
      <c r="F14" s="300">
        <v>15130.95</v>
      </c>
      <c r="G14" s="300">
        <v>0</v>
      </c>
      <c r="H14" s="300">
        <v>0</v>
      </c>
      <c r="I14" s="300">
        <f t="shared" si="1"/>
        <v>631408.69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714428.6799999998</v>
      </c>
      <c r="F16" s="300">
        <v>116998.67</v>
      </c>
      <c r="G16" s="300">
        <v>-21679.469999999998</v>
      </c>
      <c r="H16" s="300">
        <v>0</v>
      </c>
      <c r="I16" s="300">
        <f t="shared" si="1"/>
        <v>809747.8799999999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21132.28</v>
      </c>
      <c r="F17" s="300">
        <v>0</v>
      </c>
      <c r="G17" s="300">
        <v>0</v>
      </c>
      <c r="H17" s="300">
        <v>0</v>
      </c>
      <c r="I17" s="300">
        <f t="shared" si="1"/>
        <v>21132.28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12107337.99</v>
      </c>
      <c r="F18" s="298">
        <f>SUM(F9:F17)</f>
        <v>3289914.95</v>
      </c>
      <c r="G18" s="298">
        <f>SUM(G9:G17)</f>
        <v>-75270.06</v>
      </c>
      <c r="H18" s="298">
        <f>SUM(H9:H17)</f>
        <v>0</v>
      </c>
      <c r="I18" s="298">
        <f>SUM(I9:I17)</f>
        <v>15321982.88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70739.84</v>
      </c>
      <c r="F21" s="300">
        <v>0</v>
      </c>
      <c r="G21" s="300">
        <v>0</v>
      </c>
      <c r="H21" s="300">
        <v>0</v>
      </c>
      <c r="I21" s="300">
        <f aca="true" t="shared" si="2" ref="I21:I29">SUM(E21:H21)</f>
        <v>70739.84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71847.11000000002</v>
      </c>
      <c r="F22" s="300">
        <v>0</v>
      </c>
      <c r="G22" s="300">
        <v>0</v>
      </c>
      <c r="H22" s="300">
        <v>7774.7</v>
      </c>
      <c r="I22" s="300">
        <f t="shared" si="2"/>
        <v>79621.81000000001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241525.70999999996</v>
      </c>
      <c r="F23" s="300">
        <v>18835.729999999996</v>
      </c>
      <c r="G23" s="300">
        <v>-2955.92</v>
      </c>
      <c r="H23" s="300">
        <v>0</v>
      </c>
      <c r="I23" s="300">
        <f t="shared" si="2"/>
        <v>257405.51999999993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797.68</v>
      </c>
      <c r="F25" s="300">
        <v>0</v>
      </c>
      <c r="G25" s="300">
        <v>0</v>
      </c>
      <c r="H25" s="300">
        <v>0</v>
      </c>
      <c r="I25" s="300">
        <f t="shared" si="2"/>
        <v>797.68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5483.3</v>
      </c>
      <c r="F26" s="300">
        <v>0</v>
      </c>
      <c r="G26" s="300">
        <v>0</v>
      </c>
      <c r="H26" s="300">
        <v>0</v>
      </c>
      <c r="I26" s="300">
        <f t="shared" si="2"/>
        <v>5483.3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101987.09</v>
      </c>
      <c r="F27" s="300">
        <v>0</v>
      </c>
      <c r="G27" s="300">
        <v>0</v>
      </c>
      <c r="H27" s="300">
        <v>0</v>
      </c>
      <c r="I27" s="300">
        <f t="shared" si="2"/>
        <v>101987.09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67233.27</v>
      </c>
      <c r="F28" s="300">
        <v>0</v>
      </c>
      <c r="G28" s="300">
        <v>-2086.15</v>
      </c>
      <c r="H28" s="300">
        <v>0</v>
      </c>
      <c r="I28" s="300">
        <f t="shared" si="2"/>
        <v>65147.12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0</v>
      </c>
      <c r="F29" s="300">
        <v>0</v>
      </c>
      <c r="G29" s="300">
        <v>0</v>
      </c>
      <c r="H29" s="300">
        <v>0</v>
      </c>
      <c r="I29" s="300">
        <f t="shared" si="2"/>
        <v>0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559614</v>
      </c>
      <c r="F30" s="298">
        <f>SUM(F21:F29)</f>
        <v>18835.729999999996</v>
      </c>
      <c r="G30" s="298">
        <f>SUM(G21:G29)</f>
        <v>-5042.07</v>
      </c>
      <c r="H30" s="298">
        <f>SUM(H21:H29)</f>
        <v>7774.7</v>
      </c>
      <c r="I30" s="298">
        <f>SUM(I21:I29)</f>
        <v>581182.3599999999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1036.75</v>
      </c>
      <c r="F33" s="300">
        <v>0</v>
      </c>
      <c r="G33" s="300">
        <v>0</v>
      </c>
      <c r="H33" s="300">
        <v>0</v>
      </c>
      <c r="I33" s="300">
        <f>SUM(E33:H33)</f>
        <v>1036.75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0</v>
      </c>
      <c r="F34" s="300">
        <v>0</v>
      </c>
      <c r="G34" s="300">
        <v>0</v>
      </c>
      <c r="H34" s="300">
        <v>0</v>
      </c>
      <c r="I34" s="300">
        <f>SUM(E34:H34)</f>
        <v>0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f>SUM(E33:E35)</f>
        <v>1036.75</v>
      </c>
      <c r="F36" s="298">
        <f>SUM(F33:F35)</f>
        <v>0</v>
      </c>
      <c r="G36" s="298">
        <f>SUM(G33:G35)</f>
        <v>0</v>
      </c>
      <c r="H36" s="298">
        <f>SUM(H33:H35)</f>
        <v>0</v>
      </c>
      <c r="I36" s="298">
        <f>SUM(I33:I35)</f>
        <v>1036.75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19678735.332000002</v>
      </c>
      <c r="F37" s="301">
        <f>+F36+F30+F18+'A-1a'!F39+'A-1a'!F34+'A-1a'!F26+'A-1a'!F16+'A-1a'!F12</f>
        <v>3603439.06</v>
      </c>
      <c r="G37" s="301">
        <f>+G36+G30+G18+'A-1a'!G39+'A-1a'!G34+'A-1a'!G26+'A-1a'!G16+'A-1a'!G12</f>
        <v>-96304.09</v>
      </c>
      <c r="H37" s="301">
        <f>+H36+H30+H18+'A-1a'!H39+'A-1a'!H34+'A-1a'!H26+'A-1a'!H16+'A-1a'!H12</f>
        <v>7774.7</v>
      </c>
      <c r="I37" s="301">
        <f>+I36+I30+I18+'A-1a'!I39+'A-1a'!I34+'A-1a'!I26+'A-1a'!I16+'A-1a'!I12</f>
        <v>23193645.002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4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8" width="14.140625" style="76" customWidth="1"/>
    <col min="9" max="9" width="14.00390625" style="76" customWidth="1"/>
    <col min="10" max="16384" width="9.140625" style="76" customWidth="1"/>
  </cols>
  <sheetData>
    <row r="1" spans="1:9" ht="18">
      <c r="A1" s="404" t="s">
        <v>403</v>
      </c>
      <c r="B1" s="405"/>
      <c r="C1" s="405"/>
      <c r="D1" s="405"/>
      <c r="E1" s="405"/>
      <c r="F1" s="405"/>
      <c r="G1" s="405"/>
      <c r="H1" s="405"/>
      <c r="I1" s="406"/>
    </row>
    <row r="2" spans="1:9" ht="18">
      <c r="A2" s="407" t="s">
        <v>448</v>
      </c>
      <c r="B2" s="408"/>
      <c r="C2" s="408"/>
      <c r="D2" s="408"/>
      <c r="E2" s="408"/>
      <c r="F2" s="408"/>
      <c r="G2" s="408"/>
      <c r="H2" s="408"/>
      <c r="I2" s="409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3"/>
      <c r="D9" s="413"/>
      <c r="E9" s="413"/>
      <c r="F9" s="413"/>
      <c r="G9" s="413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11">
        <v>23193644.29</v>
      </c>
      <c r="I11" s="302">
        <v>20129606.620000005</v>
      </c>
      <c r="J11" s="290"/>
    </row>
    <row r="12" spans="1:10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11">
        <v>1868117.46999999</v>
      </c>
      <c r="I12" s="302">
        <v>1194256.2100000002</v>
      </c>
      <c r="J12" s="290"/>
    </row>
    <row r="13" spans="1:10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11"/>
      <c r="I13" s="302">
        <v>0</v>
      </c>
      <c r="J13" s="290"/>
    </row>
    <row r="14" spans="1:10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2">
        <f>SUM(H11:H13)</f>
        <v>25061761.75999999</v>
      </c>
      <c r="I14" s="295">
        <f>SUM(I11:I13)</f>
        <v>21323862.830000006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11">
        <v>5572404.43</v>
      </c>
      <c r="I17" s="302">
        <v>5120441.109999999</v>
      </c>
      <c r="J17" s="303"/>
    </row>
    <row r="18" spans="1:10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2">
        <f>SUM(H17:H18)</f>
        <v>5572404.43</v>
      </c>
      <c r="I19" s="295">
        <f>SUM(I17:I18)</f>
        <v>5120441.109999999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11">
        <v>2472896</v>
      </c>
      <c r="I22" s="302">
        <v>1393914.971881</v>
      </c>
      <c r="J22" s="303"/>
    </row>
    <row r="23" spans="1:10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11">
        <v>26427</v>
      </c>
      <c r="I23" s="302">
        <v>27531</v>
      </c>
      <c r="J23" s="303"/>
    </row>
    <row r="24" spans="1:10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11">
        <v>12711.65</v>
      </c>
      <c r="I24" s="302">
        <v>11063.09</v>
      </c>
      <c r="J24" s="303"/>
    </row>
    <row r="25" spans="1:10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2">
        <f>SUM(H22:H24)</f>
        <v>2512034.65</v>
      </c>
      <c r="I25" s="295">
        <f>SUM(I22:I24)</f>
        <v>1432509.0618810002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11">
        <v>420445.95</v>
      </c>
      <c r="I28" s="302">
        <v>415896.05000000005</v>
      </c>
      <c r="J28" s="303"/>
    </row>
    <row r="29" spans="1:10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11">
        <v>505128.34</v>
      </c>
      <c r="I29" s="302">
        <v>528156.33</v>
      </c>
      <c r="J29" s="303"/>
    </row>
    <row r="30" spans="1:10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2">
        <f>SUM(H28:H30)</f>
        <v>925574.29</v>
      </c>
      <c r="I31" s="295">
        <f>SUM(I28:I30)</f>
        <v>944052.38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11">
        <v>35448.95</v>
      </c>
      <c r="I33" s="302">
        <v>37147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11">
        <v>-61800</v>
      </c>
      <c r="I35" s="302">
        <v>-61800</v>
      </c>
      <c r="J35" s="303"/>
    </row>
    <row r="36" spans="1:10" ht="12.75">
      <c r="A36" s="306">
        <v>21.1</v>
      </c>
      <c r="B36" s="153"/>
      <c r="C36" s="287" t="s">
        <v>582</v>
      </c>
      <c r="D36" s="225"/>
      <c r="E36" s="225"/>
      <c r="F36" s="225"/>
      <c r="G36" s="288"/>
      <c r="H36" s="311">
        <v>302275.83</v>
      </c>
      <c r="I36" s="302">
        <v>418341.17</v>
      </c>
      <c r="J36" s="303"/>
    </row>
    <row r="37" spans="1:10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2">
        <f>+H14-H19-H25-H31+H33+H35+H36</f>
        <v>16327673.169999992</v>
      </c>
      <c r="I38" s="295">
        <f>+I14-I19-I25-I31+I33+I35+I36</f>
        <v>14220548.448119005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4" t="s">
        <v>419</v>
      </c>
      <c r="D42" s="415"/>
      <c r="E42" s="415"/>
      <c r="F42" s="415"/>
      <c r="G42" s="415"/>
      <c r="H42" s="87"/>
      <c r="I42" s="87"/>
    </row>
    <row r="43" spans="1:9" ht="12.75">
      <c r="A43" s="53"/>
      <c r="B43" s="153"/>
      <c r="C43" s="416"/>
      <c r="D43" s="417"/>
      <c r="E43" s="417"/>
      <c r="F43" s="417"/>
      <c r="G43" s="418"/>
      <c r="H43" s="30"/>
      <c r="I43" s="87"/>
    </row>
    <row r="44" spans="1:9" ht="12.75">
      <c r="A44" s="157">
        <v>24</v>
      </c>
      <c r="B44" s="153"/>
      <c r="C44" s="410" t="s">
        <v>420</v>
      </c>
      <c r="D44" s="411"/>
      <c r="E44" s="411"/>
      <c r="F44" s="411"/>
      <c r="G44" s="412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4" t="s">
        <v>581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="85" zoomScaleNormal="85" zoomScalePageLayoutView="0" workbookViewId="0" topLeftCell="A1">
      <selection activeCell="N16" sqref="N16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8">
      <c r="A1" s="404" t="s">
        <v>74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</row>
    <row r="2" spans="1:11" ht="18">
      <c r="A2" s="407" t="s">
        <v>75</v>
      </c>
      <c r="B2" s="408"/>
      <c r="C2" s="408"/>
      <c r="D2" s="408"/>
      <c r="E2" s="408"/>
      <c r="F2" s="408"/>
      <c r="G2" s="408"/>
      <c r="H2" s="408"/>
      <c r="I2" s="408"/>
      <c r="J2" s="408"/>
      <c r="K2" s="409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4849587.879999999</v>
      </c>
      <c r="I9" s="307">
        <v>70633.37999999998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1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646682.6200000002</v>
      </c>
      <c r="I11" s="297">
        <v>57275.62999999998</v>
      </c>
      <c r="J11" s="87"/>
      <c r="K11" s="297">
        <v>0</v>
      </c>
    </row>
    <row r="12" spans="1:11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15893.759999999997</v>
      </c>
      <c r="I12" s="297">
        <v>0</v>
      </c>
      <c r="J12" s="87"/>
      <c r="K12" s="297">
        <v>0</v>
      </c>
    </row>
    <row r="13" spans="1:11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27630.6</v>
      </c>
      <c r="I13" s="297">
        <v>0</v>
      </c>
      <c r="J13" s="87"/>
      <c r="K13" s="297">
        <v>0</v>
      </c>
    </row>
    <row r="14" spans="1:11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8462.05</v>
      </c>
      <c r="I14" s="297">
        <v>0</v>
      </c>
      <c r="J14" s="87"/>
      <c r="K14" s="297">
        <v>0</v>
      </c>
    </row>
    <row r="15" spans="1:11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1936.760000000001</v>
      </c>
      <c r="I15" s="297">
        <v>0</v>
      </c>
      <c r="J15" s="87"/>
      <c r="K15" s="297">
        <v>0</v>
      </c>
    </row>
    <row r="16" spans="1:11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700605.7900000003</v>
      </c>
      <c r="I16" s="329">
        <f>SUM(I10:I15)</f>
        <v>57275.62999999998</v>
      </c>
      <c r="J16" s="87"/>
      <c r="K16" s="86"/>
    </row>
    <row r="17" spans="1:11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</row>
    <row r="18" spans="1:11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96304.08999999998</v>
      </c>
      <c r="I18" s="297">
        <v>0</v>
      </c>
      <c r="J18" s="87"/>
      <c r="K18" s="297">
        <v>0</v>
      </c>
    </row>
    <row r="19" spans="1:11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8984.82</v>
      </c>
      <c r="I19" s="297">
        <v>0</v>
      </c>
      <c r="J19" s="87"/>
      <c r="K19" s="297">
        <v>0</v>
      </c>
    </row>
    <row r="20" spans="1:11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408.1899999999972</v>
      </c>
      <c r="I20" s="297">
        <v>0</v>
      </c>
      <c r="J20" s="87"/>
      <c r="K20" s="297">
        <v>0</v>
      </c>
    </row>
    <row r="21" spans="1:11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105697.09999999998</v>
      </c>
      <c r="I21" s="329">
        <f>SUM(I17:I20)</f>
        <v>0</v>
      </c>
      <c r="J21" s="87"/>
      <c r="K21" s="86"/>
    </row>
    <row r="22" spans="1:11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5444496.569999999</v>
      </c>
      <c r="I22" s="329">
        <f>+I9+I16-I21</f>
        <v>127909.00999999995</v>
      </c>
      <c r="J22" s="87"/>
      <c r="K22" s="86"/>
    </row>
    <row r="23" spans="1:11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583</v>
      </c>
      <c r="J23" s="9"/>
      <c r="K23" s="85"/>
    </row>
    <row r="24" spans="1:11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</row>
    <row r="25" spans="1:11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</row>
    <row r="26" spans="1:11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584</v>
      </c>
      <c r="K26" s="86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J33" sqref="J33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6.28125" style="76" bestFit="1" customWidth="1"/>
    <col min="9" max="9" width="13.7109375" style="76" bestFit="1" customWidth="1"/>
    <col min="10" max="10" width="14.00390625" style="76" customWidth="1"/>
    <col min="11" max="11" width="10.421875" style="76" bestFit="1" customWidth="1"/>
    <col min="12" max="12" width="15.8515625" style="76" bestFit="1" customWidth="1"/>
    <col min="13" max="16384" width="9.140625" style="76" customWidth="1"/>
  </cols>
  <sheetData>
    <row r="1" spans="1:12" ht="18">
      <c r="A1" s="404" t="s">
        <v>108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6"/>
    </row>
    <row r="2" spans="1:12" ht="18">
      <c r="A2" s="407" t="s">
        <v>109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9"/>
    </row>
    <row r="3" spans="1:12" ht="12.75">
      <c r="A3" s="419" t="s">
        <v>110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1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0</v>
      </c>
      <c r="I13" s="309">
        <v>0</v>
      </c>
      <c r="J13" s="309">
        <v>0</v>
      </c>
      <c r="K13" s="309">
        <v>0</v>
      </c>
      <c r="L13" s="309">
        <f>SUM(H13:K13)</f>
        <v>0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0</v>
      </c>
      <c r="I14" s="309">
        <v>0</v>
      </c>
      <c r="J14" s="309">
        <v>0</v>
      </c>
      <c r="K14" s="309">
        <v>0</v>
      </c>
      <c r="L14" s="309">
        <f aca="true" t="shared" si="0" ref="L14:L19">SUM(H14:K14)</f>
        <v>0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-376255.75999999995</v>
      </c>
      <c r="I17" s="309">
        <v>-73954.31999999999</v>
      </c>
      <c r="J17" s="309">
        <v>0</v>
      </c>
      <c r="K17" s="309">
        <v>0</v>
      </c>
      <c r="L17" s="309">
        <f t="shared" si="0"/>
        <v>-450210.07999999996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-11900.720000000001</v>
      </c>
      <c r="I18" s="309">
        <v>-3825.840000000001</v>
      </c>
      <c r="J18" s="309">
        <v>0</v>
      </c>
      <c r="K18" s="309">
        <v>0</v>
      </c>
      <c r="L18" s="309">
        <f t="shared" si="0"/>
        <v>-15726.560000000001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0</v>
      </c>
      <c r="I19" s="309">
        <v>0</v>
      </c>
      <c r="J19" s="309">
        <v>0</v>
      </c>
      <c r="K19" s="309">
        <v>0</v>
      </c>
      <c r="L19" s="309">
        <f t="shared" si="0"/>
        <v>0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-388156.48</v>
      </c>
      <c r="I20" s="328">
        <f>SUM(I13:I19)</f>
        <v>-77780.15999999999</v>
      </c>
      <c r="J20" s="328">
        <f>SUM(J13:J19)</f>
        <v>0</v>
      </c>
      <c r="K20" s="328">
        <f>SUM(K13:K19)</f>
        <v>0</v>
      </c>
      <c r="L20" s="328">
        <f>SUM(L13:L19)</f>
        <v>-465936.63999999996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-29631</v>
      </c>
      <c r="I23" s="309">
        <v>-5130.549999999998</v>
      </c>
      <c r="J23" s="309">
        <v>412.91</v>
      </c>
      <c r="K23" s="309">
        <v>0</v>
      </c>
      <c r="L23" s="309">
        <f>SUM(H23:K23)</f>
        <v>-34348.63999999999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-479638.33</v>
      </c>
      <c r="I26" s="309">
        <v>-137858.63999999998</v>
      </c>
      <c r="J26" s="309">
        <v>15987.239999999996</v>
      </c>
      <c r="K26" s="309">
        <v>0</v>
      </c>
      <c r="L26" s="309">
        <f>SUM(H26:K26)</f>
        <v>-601509.73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-61294.600000000006</v>
      </c>
      <c r="I27" s="309">
        <v>-10656.12</v>
      </c>
      <c r="J27" s="309">
        <v>0</v>
      </c>
      <c r="K27" s="309">
        <v>0</v>
      </c>
      <c r="L27" s="311">
        <f>SUM(H27:K27)</f>
        <v>-71950.72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-570563.93</v>
      </c>
      <c r="I28" s="328">
        <f>SUM(I23:I27)</f>
        <v>-153645.30999999997</v>
      </c>
      <c r="J28" s="328">
        <f>SUM(J23:J27)</f>
        <v>16400.149999999998</v>
      </c>
      <c r="K28" s="328">
        <f>SUM(K23:K27)</f>
        <v>0</v>
      </c>
      <c r="L28" s="328">
        <f>SUM(L23:L27)</f>
        <v>-707809.09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2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-4922.92</v>
      </c>
      <c r="I31" s="309">
        <v>0</v>
      </c>
      <c r="J31" s="309">
        <v>0</v>
      </c>
      <c r="K31" s="309">
        <v>0</v>
      </c>
      <c r="L31" s="309">
        <f>SUM(H31:K31)</f>
        <v>-4922.92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-182396.96000000002</v>
      </c>
      <c r="I32" s="309">
        <v>-28122.480000000007</v>
      </c>
      <c r="J32" s="309">
        <v>0</v>
      </c>
      <c r="K32" s="309">
        <v>0</v>
      </c>
      <c r="L32" s="309">
        <f>SUM(H32:K32)</f>
        <v>-210519.44000000003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-187319.88000000003</v>
      </c>
      <c r="I33" s="328">
        <f>SUM(I31:I32)</f>
        <v>-28122.480000000007</v>
      </c>
      <c r="J33" s="328">
        <f>SUM(J31:J32)</f>
        <v>0</v>
      </c>
      <c r="K33" s="328">
        <f>SUM(K31:K32)</f>
        <v>0</v>
      </c>
      <c r="L33" s="328">
        <f>SUM(L31:L32)</f>
        <v>-215442.36000000004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0</v>
      </c>
      <c r="I36" s="309">
        <v>0</v>
      </c>
      <c r="J36" s="309">
        <v>0</v>
      </c>
      <c r="K36" s="309">
        <v>0</v>
      </c>
      <c r="L36" s="309">
        <f aca="true" t="shared" si="1" ref="L36:L44">SUM(H36:K36)</f>
        <v>0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-20438.280000000006</v>
      </c>
      <c r="I37" s="309">
        <v>-35279.159999999996</v>
      </c>
      <c r="J37" s="309">
        <v>0</v>
      </c>
      <c r="K37" s="309">
        <v>0</v>
      </c>
      <c r="L37" s="309">
        <f t="shared" si="1"/>
        <v>-55717.44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-1543891.3299999998</v>
      </c>
      <c r="I38" s="309">
        <v>-122705.15999999997</v>
      </c>
      <c r="J38" s="309">
        <v>52899.75</v>
      </c>
      <c r="K38" s="309">
        <v>2748.16</v>
      </c>
      <c r="L38" s="309">
        <f t="shared" si="1"/>
        <v>-1610948.5799999998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0</v>
      </c>
      <c r="I39" s="309">
        <v>-514.68</v>
      </c>
      <c r="J39" s="309">
        <v>0</v>
      </c>
      <c r="K39" s="309">
        <v>0</v>
      </c>
      <c r="L39" s="309">
        <f t="shared" si="1"/>
        <v>-514.68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-1245991.86</v>
      </c>
      <c r="I40" s="309">
        <v>-132286.20000000004</v>
      </c>
      <c r="J40" s="309">
        <v>690.84</v>
      </c>
      <c r="K40" s="309">
        <v>2183.3</v>
      </c>
      <c r="L40" s="309">
        <f t="shared" si="1"/>
        <v>-1375403.92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-343311.52999999997</v>
      </c>
      <c r="I41" s="309">
        <v>-85416</v>
      </c>
      <c r="J41" s="309">
        <v>0</v>
      </c>
      <c r="K41" s="309">
        <v>-371.25</v>
      </c>
      <c r="L41" s="309">
        <f t="shared" si="1"/>
        <v>-429098.77999999997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-261181.92999999996</v>
      </c>
      <c r="I43" s="309">
        <v>-14574.360000000002</v>
      </c>
      <c r="J43" s="309">
        <v>21679.47</v>
      </c>
      <c r="K43" s="309">
        <v>1177.56</v>
      </c>
      <c r="L43" s="309">
        <f t="shared" si="1"/>
        <v>-252899.25999999998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-4958.56</v>
      </c>
      <c r="I44" s="309">
        <v>-1811.0400000000002</v>
      </c>
      <c r="J44" s="309">
        <v>0</v>
      </c>
      <c r="K44" s="309">
        <v>0</v>
      </c>
      <c r="L44" s="309">
        <f t="shared" si="1"/>
        <v>-6769.6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8">
        <f>SUM(H36:H44)</f>
        <v>-3419773.4899999998</v>
      </c>
      <c r="I45" s="328">
        <f>SUM(I36:I44)</f>
        <v>-392586.6</v>
      </c>
      <c r="J45" s="328">
        <f>SUM(J36:J44)</f>
        <v>75270.06</v>
      </c>
      <c r="K45" s="328">
        <f>SUM(K36:K44)</f>
        <v>5737.77</v>
      </c>
      <c r="L45" s="328">
        <f>SUM(L36:L44)</f>
        <v>-3731352.2599999993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-12385.08</v>
      </c>
      <c r="I48" s="309">
        <v>-1591.6799999999994</v>
      </c>
      <c r="J48" s="309">
        <v>0</v>
      </c>
      <c r="K48" s="309">
        <v>0</v>
      </c>
      <c r="L48" s="309">
        <f aca="true" t="shared" si="2" ref="L48:L58">SUM(H48:K48)</f>
        <v>-13976.759999999998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-74220.8</v>
      </c>
      <c r="I49" s="309">
        <v>-1650.4900000000002</v>
      </c>
      <c r="J49" s="309">
        <v>0</v>
      </c>
      <c r="K49" s="309">
        <v>0</v>
      </c>
      <c r="L49" s="309">
        <f t="shared" si="2"/>
        <v>-75871.29000000001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-136976.74</v>
      </c>
      <c r="I50" s="309">
        <v>-27630.6</v>
      </c>
      <c r="J50" s="309">
        <v>2955.92</v>
      </c>
      <c r="K50" s="309">
        <v>-5215</v>
      </c>
      <c r="L50" s="309">
        <f t="shared" si="2"/>
        <v>-166866.41999999998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-787.0799999999999</v>
      </c>
      <c r="I52" s="309">
        <v>-10.18</v>
      </c>
      <c r="J52" s="309">
        <v>0</v>
      </c>
      <c r="K52" s="309">
        <v>0</v>
      </c>
      <c r="L52" s="309">
        <f t="shared" si="2"/>
        <v>-797.2599999999999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-5483</v>
      </c>
      <c r="I53" s="309">
        <v>0</v>
      </c>
      <c r="J53" s="309">
        <v>0</v>
      </c>
      <c r="K53" s="309">
        <v>0</v>
      </c>
      <c r="L53" s="309">
        <f t="shared" si="2"/>
        <v>-5483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-18296</v>
      </c>
      <c r="I54" s="309">
        <v>0</v>
      </c>
      <c r="J54" s="309">
        <v>0</v>
      </c>
      <c r="K54" s="309">
        <v>0</v>
      </c>
      <c r="L54" s="309">
        <f t="shared" si="2"/>
        <v>-18296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-35015.32</v>
      </c>
      <c r="I55" s="309">
        <v>-9083.160000000002</v>
      </c>
      <c r="J55" s="309">
        <v>2086.15</v>
      </c>
      <c r="K55" s="309">
        <v>0</v>
      </c>
      <c r="L55" s="309">
        <f t="shared" si="2"/>
        <v>-42012.33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0</v>
      </c>
      <c r="I56" s="309">
        <v>0</v>
      </c>
      <c r="J56" s="309">
        <v>0</v>
      </c>
      <c r="K56" s="309">
        <v>0</v>
      </c>
      <c r="L56" s="309">
        <f t="shared" si="2"/>
        <v>0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-610.08</v>
      </c>
      <c r="I57" s="309">
        <v>-43.08000000000001</v>
      </c>
      <c r="J57" s="309">
        <v>0</v>
      </c>
      <c r="K57" s="309">
        <v>0</v>
      </c>
      <c r="L57" s="309">
        <f t="shared" si="2"/>
        <v>-653.1600000000001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0</v>
      </c>
      <c r="I58" s="309">
        <v>0</v>
      </c>
      <c r="J58" s="309">
        <v>0</v>
      </c>
      <c r="K58" s="309">
        <v>0</v>
      </c>
      <c r="L58" s="309">
        <f t="shared" si="2"/>
        <v>0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-283774.1</v>
      </c>
      <c r="I59" s="312">
        <f>SUM(I48:I58)</f>
        <v>-40009.19</v>
      </c>
      <c r="J59" s="312">
        <f>SUM(J48:J58)</f>
        <v>5042.07</v>
      </c>
      <c r="K59" s="312">
        <f>SUM(K48:K58)</f>
        <v>-5215</v>
      </c>
      <c r="L59" s="312">
        <f>SUM(L48:L58)</f>
        <v>-323956.22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-4849587.879999999</v>
      </c>
      <c r="I60" s="328">
        <f>+I20+I28+I33+I45+I59</f>
        <v>-692143.74</v>
      </c>
      <c r="J60" s="328">
        <f>+J20+J28+J33+J45+J59</f>
        <v>96712.28</v>
      </c>
      <c r="K60" s="328">
        <f>+K20+K28+K33+K45+K59</f>
        <v>522.7700000000004</v>
      </c>
      <c r="L60" s="328">
        <f>+L20+L28+L33+L45+L59</f>
        <v>-5444496.569999999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1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85" zoomScaleNormal="85" zoomScalePageLayoutView="0" workbookViewId="0" topLeftCell="A1">
      <selection activeCell="M16" sqref="M16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8">
      <c r="A1" s="422" t="s">
        <v>124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ht="15.75" customHeight="1">
      <c r="A2" s="425" t="s">
        <v>125</v>
      </c>
      <c r="B2" s="426"/>
      <c r="C2" s="426"/>
      <c r="D2" s="426"/>
      <c r="E2" s="426"/>
      <c r="F2" s="426"/>
      <c r="G2" s="426"/>
      <c r="H2" s="426"/>
      <c r="I2" s="426"/>
      <c r="J2" s="427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3">
        <v>5054732.28</v>
      </c>
      <c r="I11" s="314">
        <v>5087514.5</v>
      </c>
      <c r="J11" s="315">
        <f>H11-I11</f>
        <v>-32782.21999999974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3">
        <v>6429.54</v>
      </c>
      <c r="I12" s="314">
        <v>5404.63</v>
      </c>
      <c r="J12" s="315">
        <f>H12-I12</f>
        <v>1024.9099999999999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4">
        <v>156466.76</v>
      </c>
      <c r="I13" s="314">
        <v>156859.44</v>
      </c>
      <c r="J13" s="314">
        <f>H13-I13</f>
        <v>-392.679999999993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9">
        <f>SUM(H11:H13)</f>
        <v>5217628.58</v>
      </c>
      <c r="I14" s="319">
        <f>SUM(I11:I13)</f>
        <v>5249778.57</v>
      </c>
      <c r="J14" s="319">
        <f>SUM(J11:J13)</f>
        <v>-32149.989999999732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4">
        <v>137812.91999999998</v>
      </c>
      <c r="I21" s="314">
        <v>105137.47</v>
      </c>
      <c r="J21" s="316">
        <f>H21-I21</f>
        <v>32675.449999999983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21">
        <f>SUM(H21:H22)</f>
        <v>137812.91999999998</v>
      </c>
      <c r="I23" s="319">
        <f>SUM(I21:I22)</f>
        <v>105137.47</v>
      </c>
      <c r="J23" s="321">
        <f>SUM(J21:J22)</f>
        <v>32675.449999999983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12405.49</v>
      </c>
      <c r="I24" s="314">
        <v>12537.54</v>
      </c>
      <c r="J24" s="316">
        <f aca="true" t="shared" si="1" ref="J24:J29">H24-I24</f>
        <v>-132.0500000000011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0</v>
      </c>
      <c r="J26" s="316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8.1</v>
      </c>
      <c r="I27" s="314">
        <v>0</v>
      </c>
      <c r="J27" s="316">
        <f t="shared" si="1"/>
        <v>8.1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-66737.94</v>
      </c>
      <c r="I29" s="314">
        <v>-14018.630000000001</v>
      </c>
      <c r="J29" s="316">
        <f t="shared" si="1"/>
        <v>-52719.31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9">
        <f>SUM(H24:H29)</f>
        <v>-54324.350000000006</v>
      </c>
      <c r="I30" s="319">
        <f>SUM(I24:I29)</f>
        <v>-1481.0900000000001</v>
      </c>
      <c r="J30" s="321">
        <f>SUM(J24:J29)</f>
        <v>-52843.26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9">
        <f>+H30+H23+H19+H14</f>
        <v>5301117.15</v>
      </c>
      <c r="I31" s="319">
        <f>+I30+I23+I19+I14</f>
        <v>5353434.95</v>
      </c>
      <c r="J31" s="321">
        <f>+J30+J23+J19+J14</f>
        <v>-52317.799999999756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520</v>
      </c>
      <c r="I34" s="314">
        <v>892.5</v>
      </c>
      <c r="J34" s="318">
        <f>H34-I34</f>
        <v>-372.5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30257.280000000006</v>
      </c>
      <c r="I37" s="314">
        <v>-123.59999999999854</v>
      </c>
      <c r="J37" s="318">
        <f>H37-I37</f>
        <v>30380.880000000005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2">
        <f>SUM(H34:H37)</f>
        <v>30777.280000000006</v>
      </c>
      <c r="I38" s="322">
        <f>SUM(I34:I37)</f>
        <v>768.9000000000015</v>
      </c>
      <c r="J38" s="322">
        <f>SUM(J34:J37)</f>
        <v>30008.380000000005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3">
        <f>+H31+H38</f>
        <v>5331894.430000001</v>
      </c>
      <c r="I39" s="323">
        <f>+I31+I38</f>
        <v>5354203.850000001</v>
      </c>
      <c r="J39" s="324">
        <f>+J31+J38</f>
        <v>-22309.41999999975</v>
      </c>
    </row>
    <row r="40" ht="12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J32" sqref="J32:K46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8">
      <c r="A1" s="404" t="s">
        <v>143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6"/>
    </row>
    <row r="2" spans="1:12" ht="18">
      <c r="A2" s="407" t="s">
        <v>144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9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11478.11</v>
      </c>
      <c r="K12" s="300">
        <v>5633.32</v>
      </c>
      <c r="L12" s="309">
        <f>J12-K12</f>
        <v>5844.790000000001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227.1</v>
      </c>
      <c r="K14" s="300">
        <v>1450.97</v>
      </c>
      <c r="L14" s="309">
        <f>J14-K14</f>
        <v>-1223.8700000000001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415.03000000000003</v>
      </c>
      <c r="K15" s="300">
        <v>1017.88</v>
      </c>
      <c r="L15" s="309">
        <f>J15-K15</f>
        <v>-602.8499999999999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479041.14999999997</v>
      </c>
      <c r="K16" s="300">
        <v>484972.53</v>
      </c>
      <c r="L16" s="309">
        <f>J16-K16</f>
        <v>-5931.380000000063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278.82</v>
      </c>
      <c r="K19" s="300">
        <v>602.06</v>
      </c>
      <c r="L19" s="309">
        <f aca="true" t="shared" si="1" ref="L19:L28">J19-K19</f>
        <v>-323.23999999999995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2361.17</v>
      </c>
      <c r="K21" s="300">
        <v>-20.29</v>
      </c>
      <c r="L21" s="309">
        <f t="shared" si="1"/>
        <v>2381.46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323.89</v>
      </c>
      <c r="K22" s="300">
        <v>62.52</v>
      </c>
      <c r="L22" s="309">
        <f t="shared" si="1"/>
        <v>261.37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0</v>
      </c>
      <c r="K24" s="300">
        <v>0</v>
      </c>
      <c r="L24" s="309">
        <f t="shared" si="1"/>
        <v>0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1076.7</v>
      </c>
      <c r="K26" s="300">
        <v>0</v>
      </c>
      <c r="L26" s="309">
        <f t="shared" si="1"/>
        <v>1076.7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0</v>
      </c>
      <c r="K27" s="300">
        <v>119.79</v>
      </c>
      <c r="L27" s="309">
        <f t="shared" si="1"/>
        <v>-119.79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0</v>
      </c>
      <c r="K28" s="300">
        <v>27.27</v>
      </c>
      <c r="L28" s="311">
        <f t="shared" si="1"/>
        <v>-27.27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495201.97</v>
      </c>
      <c r="K29" s="298">
        <f>SUM(K12:K28)</f>
        <v>493866.05000000005</v>
      </c>
      <c r="L29" s="328">
        <f>SUM(L12:L28)</f>
        <v>1335.9199999999387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12476.5</v>
      </c>
      <c r="K32" s="300">
        <v>4835.049999999999</v>
      </c>
      <c r="L32" s="327">
        <f>J32-K32</f>
        <v>7641.450000000001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77191.48</v>
      </c>
      <c r="K37" s="300">
        <v>67374.71</v>
      </c>
      <c r="L37" s="327">
        <f t="shared" si="3"/>
        <v>9816.76999999999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2620.3199999999997</v>
      </c>
      <c r="K38" s="300">
        <v>1834.01</v>
      </c>
      <c r="L38" s="327">
        <f t="shared" si="3"/>
        <v>786.3099999999997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199302.51</v>
      </c>
      <c r="K39" s="300">
        <v>207417.67</v>
      </c>
      <c r="L39" s="327">
        <f t="shared" si="3"/>
        <v>-8115.1600000000035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57.98</v>
      </c>
      <c r="K41" s="300">
        <v>2823.75</v>
      </c>
      <c r="L41" s="327">
        <f t="shared" si="3"/>
        <v>-2765.77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8452.52</v>
      </c>
      <c r="K43" s="300">
        <v>6584.19</v>
      </c>
      <c r="L43" s="327">
        <f t="shared" si="3"/>
        <v>1868.3300000000008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58242.04</v>
      </c>
      <c r="K45" s="300">
        <v>38045.47</v>
      </c>
      <c r="L45" s="327">
        <f t="shared" si="3"/>
        <v>20196.57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358343.35</v>
      </c>
      <c r="K47" s="296">
        <f>SUM(K32:K46)</f>
        <v>328914.85</v>
      </c>
      <c r="L47" s="379">
        <f>SUM(L32:L46)</f>
        <v>29428.49999999999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stomomat</cp:lastModifiedBy>
  <cp:lastPrinted>2013-01-28T19:31:10Z</cp:lastPrinted>
  <dcterms:created xsi:type="dcterms:W3CDTF">1999-02-02T21:59:05Z</dcterms:created>
  <dcterms:modified xsi:type="dcterms:W3CDTF">2013-05-01T16:19:28Z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