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72" windowHeight="5892" tabRatio="945" activeTab="0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'D4-6'!$A$1:$K$51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<sst xmlns="http://schemas.openxmlformats.org/spreadsheetml/2006/main" count="1091" uniqueCount="609">
  <si>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</si>
  <si>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</si>
  <si>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</si>
  <si>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</si>
  <si>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</si>
  <si>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</si>
  <si>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</si>
  <si>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</si>
  <si>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</si>
  <si>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</si>
  <si>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</si>
  <si>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</si>
  <si>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</si>
  <si>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</si>
  <si>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</si>
  <si>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</si>
  <si>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</si>
  <si>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</si>
  <si>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</si>
  <si>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</si>
  <si>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</si>
  <si>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</si>
  <si>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</si>
  <si>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</si>
  <si>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</si>
  <si>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</si>
  <si>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</si>
  <si>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</si>
  <si>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</si>
  <si>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</si>
  <si>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</si>
  <si>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</si>
  <si>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</si>
  <si>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</si>
  <si>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</si>
  <si>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</si>
  <si>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</si>
  <si>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</si>
  <si>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</si>
  <si>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</si>
  <si>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</si>
  <si>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</si>
  <si>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</si>
  <si>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</si>
  <si>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</si>
  <si>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</si>
  <si>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</si>
  <si>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</si>
  <si>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</si>
  <si>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</si>
  <si>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</si>
  <si>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</si>
  <si>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</si>
  <si>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</si>
  <si>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</si>
  <si>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</si>
  <si>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</si>
  <si>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</si>
  <si>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</si>
  <si>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</si>
  <si>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</si>
  <si>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</si>
  <si>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</si>
  <si>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</si>
  <si>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</si>
  <si>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</si>
  <si>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</si>
  <si>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</si>
  <si>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</si>
  <si>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</si>
  <si>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</si>
  <si>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</si>
  <si>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</si>
  <si>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</si>
  <si>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</si>
  <si>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</si>
  <si>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</si>
  <si>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</si>
  <si>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</si>
  <si>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</si>
  <si>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</si>
  <si>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</si>
  <si>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</si>
  <si>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</si>
  <si>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</si>
  <si>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</si>
  <si>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</si>
  <si>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</si>
  <si>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</si>
  <si>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</si>
  <si>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</si>
  <si>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</si>
  <si>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</si>
  <si>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</si>
  <si>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</si>
  <si>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</si>
  <si>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</si>
  <si>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</si>
  <si>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</si>
  <si>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</si>
  <si>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</si>
  <si>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</si>
  <si>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</si>
  <si>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</si>
  <si>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</si>
  <si>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</si>
  <si>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</si>
  <si>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</si>
  <si>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</si>
  <si>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</si>
  <si>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</si>
  <si>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</si>
  <si>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</si>
  <si>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</si>
  <si>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</si>
  <si>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</si>
  <si>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</si>
  <si>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</si>
  <si>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</si>
  <si>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</si>
  <si>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</si>
  <si>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</si>
  <si>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</si>
  <si>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</si>
  <si>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</si>
  <si>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</si>
  <si>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</si>
  <si>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</si>
  <si>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</si>
  <si>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</si>
  <si>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</si>
  <si>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</si>
  <si>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</si>
  <si>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</si>
  <si>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</si>
  <si>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</si>
  <si>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</si>
  <si>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</si>
  <si>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</si>
  <si>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</si>
  <si>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</si>
  <si>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</si>
  <si>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</si>
  <si>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</si>
  <si>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</si>
  <si>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</si>
  <si>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</si>
  <si>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</si>
  <si>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</si>
  <si>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</si>
  <si>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</si>
  <si>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</si>
  <si>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</si>
  <si>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</si>
  <si>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</si>
  <si>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</si>
  <si>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</si>
  <si>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</si>
  <si>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</si>
  <si>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</si>
  <si>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</si>
  <si>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</si>
  <si>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</si>
  <si>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</si>
  <si>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</si>
  <si>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</si>
  <si>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</si>
  <si>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</si>
  <si>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</si>
  <si>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</si>
  <si>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</si>
  <si>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</si>
  <si>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</si>
  <si>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</si>
  <si>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</si>
  <si>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</si>
  <si>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</si>
  <si>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</si>
  <si>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</si>
  <si>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</si>
  <si>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</si>
  <si>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</si>
  <si>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</si>
  <si>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</si>
  <si>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</si>
  <si>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</si>
  <si>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</si>
  <si>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</si>
  <si>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</si>
  <si>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</si>
  <si>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</si>
  <si>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</si>
  <si>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</si>
  <si>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</si>
  <si>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</si>
  <si>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</si>
  <si>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</si>
  <si>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</si>
  <si>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</si>
  <si>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</si>
  <si>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</si>
  <si>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</si>
  <si>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</si>
  <si>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</si>
  <si>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</si>
  <si>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</si>
  <si>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</si>
  <si>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</si>
  <si>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</si>
  <si>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</si>
  <si>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</si>
  <si>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</si>
  <si>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</si>
  <si>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</si>
  <si>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</si>
  <si>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</si>
  <si>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</si>
  <si>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</si>
  <si>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</si>
  <si>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</si>
  <si>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</si>
  <si>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</si>
  <si>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</si>
  <si>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</si>
  <si>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</si>
  <si>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</si>
  <si>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</si>
  <si>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</si>
  <si>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</si>
  <si>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</si>
  <si>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</si>
  <si>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</si>
  <si>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</si>
  <si>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</si>
  <si>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</si>
  <si>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</si>
  <si>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</si>
  <si>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</si>
  <si>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</si>
  <si>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</si>
  <si>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</si>
  <si>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</si>
  <si>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</si>
  <si>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</si>
  <si>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</si>
  <si>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</si>
  <si>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</si>
  <si>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</si>
  <si>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</si>
  <si>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</si>
  <si>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</si>
  <si>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</si>
  <si>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</si>
  <si>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</si>
  <si>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</si>
  <si>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</si>
  <si>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</si>
  <si>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</si>
  <si>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</si>
  <si>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</si>
  <si>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</si>
  <si>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</si>
  <si>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</si>
  <si>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</si>
  <si>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</si>
  <si>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</si>
  <si>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</si>
  <si>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</si>
  <si>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</si>
  <si>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</si>
  <si>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</si>
  <si>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</si>
  <si>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</si>
  <si>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</si>
  <si>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</si>
  <si>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</si>
  <si>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</si>
  <si>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</si>
  <si>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</si>
  <si>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</si>
  <si>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</si>
  <si>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</si>
  <si>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</si>
  <si>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</si>
  <si>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</si>
  <si>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</si>
  <si>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</si>
  <si>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</si>
  <si>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</si>
  <si>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</si>
  <si>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</si>
  <si>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</si>
  <si>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</si>
  <si>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</si>
  <si>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</si>
  <si>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</si>
  <si>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</si>
  <si>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</si>
  <si>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</si>
  <si>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</si>
  <si>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</si>
  <si>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</si>
  <si>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</si>
  <si>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</si>
  <si>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</si>
  <si>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</si>
  <si>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</si>
  <si>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</si>
  <si>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</si>
  <si>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</si>
  <si>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</si>
  <si>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</si>
  <si>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</si>
  <si>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</si>
  <si>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</si>
  <si>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</si>
  <si>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</si>
  <si>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</si>
  <si>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</si>
  <si>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</si>
  <si>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</si>
  <si>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</si>
  <si>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</si>
  <si>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</si>
  <si>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</si>
  <si>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</si>
  <si>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</si>
  <si>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</si>
  <si>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</si>
  <si>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</si>
  <si>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</si>
  <si>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</si>
  <si>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</si>
  <si>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</si>
  <si>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</si>
  <si>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</si>
  <si>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</si>
  <si>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</si>
  <si>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</si>
  <si>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</si>
  <si>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</si>
  <si>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</si>
  <si>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</si>
  <si>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</si>
  <si>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</si>
  <si>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</si>
  <si>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</si>
  <si>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</si>
  <si>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</si>
  <si>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</si>
  <si>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</si>
  <si>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</si>
  <si>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</si>
  <si>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</si>
  <si>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</si>
  <si>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</si>
  <si>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</si>
  <si>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</si>
  <si>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</si>
  <si>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</si>
  <si>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</si>
  <si>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</si>
  <si>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</si>
  <si>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</si>
  <si>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</si>
  <si>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</si>
  <si>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</si>
  <si>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</si>
  <si>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</si>
  <si>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</si>
  <si>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</si>
  <si>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</si>
  <si>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</si>
  <si>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</si>
  <si>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</si>
  <si>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</si>
  <si>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</si>
  <si>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</si>
  <si>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</si>
  <si>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</si>
  <si>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</si>
  <si>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</si>
  <si>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</si>
  <si>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</si>
  <si>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</si>
  <si>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</si>
  <si>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</si>
  <si>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</si>
  <si>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</si>
  <si>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</si>
  <si>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</si>
  <si>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</si>
  <si>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</si>
  <si>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</si>
  <si>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</si>
  <si>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</si>
  <si>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</si>
  <si>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</si>
  <si>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</si>
  <si>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</si>
  <si>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</si>
  <si>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</si>
  <si>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</si>
  <si>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</si>
  <si>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</si>
  <si>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</si>
  <si>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</si>
  <si>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</si>
  <si>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</si>
  <si>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</si>
  <si>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</si>
  <si>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</si>
  <si>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</si>
  <si>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</si>
  <si>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</si>
  <si>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</si>
  <si>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</si>
  <si>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</si>
  <si>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</si>
  <si>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</si>
  <si>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</si>
  <si>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</si>
  <si>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</si>
  <si>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</si>
  <si>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</si>
  <si>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</si>
  <si>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</si>
  <si>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</si>
  <si>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</si>
  <si>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</si>
  <si>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</si>
  <si>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</si>
  <si>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</si>
  <si>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</si>
  <si>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</si>
  <si>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</si>
  <si>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</si>
  <si>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</si>
  <si>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</si>
  <si>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</si>
  <si>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</si>
  <si>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</si>
  <si>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</si>
  <si>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</si>
  <si>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</si>
  <si>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</si>
  <si>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</si>
  <si>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</si>
  <si>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</si>
  <si>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</si>
  <si>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</si>
  <si>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</si>
  <si>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</si>
  <si>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</si>
  <si>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</si>
  <si>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</si>
  <si>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</si>
  <si>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</si>
  <si>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</si>
  <si>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</si>
  <si>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</si>
  <si>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</si>
  <si>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</si>
  <si>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</si>
  <si>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</si>
  <si>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</si>
  <si>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</si>
  <si>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</si>
  <si>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</si>
  <si>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</si>
  <si>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</si>
  <si>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</si>
  <si>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</si>
  <si>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</si>
  <si>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</si>
  <si>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</si>
  <si>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</si>
  <si>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</si>
  <si>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</si>
  <si>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</si>
  <si>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</si>
  <si>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</si>
  <si>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</si>
  <si>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</si>
  <si>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</si>
  <si>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</si>
  <si>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</si>
  <si>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</si>
  <si>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</si>
  <si>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</si>
  <si>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</si>
  <si>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</si>
  <si>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</si>
  <si>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</si>
  <si>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</si>
  <si>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</si>
  <si>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</si>
  <si>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</si>
  <si>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</si>
  <si>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</si>
  <si>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</si>
  <si>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</si>
  <si>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</si>
  <si>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</si>
  <si>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</si>
  <si>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</si>
  <si>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</si>
  <si>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</si>
  <si>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</si>
  <si>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</si>
  <si>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</si>
  <si>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</si>
  <si>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</si>
  <si>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</si>
  <si>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</si>
  <si>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</si>
  <si>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</si>
  <si>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</si>
  <si>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</si>
  <si>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</si>
  <si>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</si>
  <si>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</si>
  <si>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</si>
  <si>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</si>
  <si>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</si>
  <si>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</si>
  <si>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</si>
  <si>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</si>
  <si>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</si>
  <si>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</si>
  <si>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</si>
  <si>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</si>
  <si>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</si>
  <si>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</si>
  <si>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</si>
  <si>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</si>
  <si>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</si>
  <si>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</si>
  <si>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</si>
  <si>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</si>
  <si>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</si>
  <si>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</si>
  <si>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</si>
  <si>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</si>
  <si>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</si>
  <si>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</si>
  <si>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</si>
  <si>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</si>
  <si>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</si>
  <si>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</si>
  <si>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</si>
  <si>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</si>
  <si>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</si>
  <si>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</si>
  <si>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</si>
  <si>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</si>
  <si>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</si>
  <si>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</si>
  <si>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</si>
  <si>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</si>
  <si>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</si>
  <si>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</si>
  <si>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</si>
  <si>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</si>
  <si>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</si>
  <si>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</si>
  <si>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</si>
  <si>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</si>
  <si>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</si>
  <si>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</si>
  <si>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</si>
  <si>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</si>
  <si>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</si>
  <si>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</si>
  <si>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</si>
  <si>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</si>
  <si>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</si>
  <si>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110 East Live Oak, Arcadia, CA 91006</t>
  </si>
  <si>
    <t>Los Angeles</t>
  </si>
  <si>
    <t>Arcadia,</t>
  </si>
  <si>
    <t>San Gabriel Valley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</si>
  <si>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</si>
  <si>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</si>
  <si>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</si>
  <si>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</si>
  <si>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</si>
  <si>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</si>
  <si>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</si>
  <si>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</si>
  <si>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</si>
  <si>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</si>
  <si>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</si>
  <si>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</si>
  <si>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</si>
  <si>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</si>
  <si>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</si>
  <si>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</si>
  <si>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</si>
  <si>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</si>
  <si>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</si>
  <si>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</si>
  <si>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</si>
  <si>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</si>
  <si>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</si>
  <si>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</si>
  <si>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</si>
  <si>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May 2, 2013</t>
  </si>
  <si>
    <t>* Assumes 4.1333 per household.</t>
  </si>
  <si>
    <t>Total population served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</si>
</sst>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65" fillId="0" borderId="0" xfId="0" applyFont="1" applyAlignment="1">
      <alignment/>
    </xf>
    <xf numFmtId="0" fontId="0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49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4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4" fillId="0" borderId="15" xfId="0" applyFont="1" applyFill="1" applyBorder="1" applyAlignment="1">
      <alignment/>
    </xf>
    <xf numFmtId="0" fontId="65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tabSelected="1" zoomScale="85" zoomScaleNormal="85" zoomScalePageLayoutView="0" workbookViewId="0" topLeftCell="A1">
      <selection activeCell="H20" sqref="H20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2.5">
      <c r="A11" s="391">
        <v>2012</v>
      </c>
      <c r="B11" s="392"/>
      <c r="C11" s="392"/>
      <c r="D11" s="392"/>
      <c r="E11" s="392"/>
      <c r="F11" s="392"/>
      <c r="G11" s="392"/>
      <c r="H11" s="392"/>
      <c r="I11" s="392"/>
      <c r="J11" s="393"/>
    </row>
    <row r="12" spans="1:10" ht="22.5">
      <c r="A12" s="391" t="s">
        <v>1</v>
      </c>
      <c r="B12" s="392"/>
      <c r="C12" s="392"/>
      <c r="D12" s="392"/>
      <c r="E12" s="392"/>
      <c r="F12" s="392"/>
      <c r="G12" s="392"/>
      <c r="H12" s="392"/>
      <c r="I12" s="392"/>
      <c r="J12" s="393"/>
    </row>
    <row r="13" spans="1:10" ht="22.5">
      <c r="A13" s="391" t="s">
        <v>2</v>
      </c>
      <c r="B13" s="392"/>
      <c r="C13" s="392"/>
      <c r="D13" s="392"/>
      <c r="E13" s="392"/>
      <c r="F13" s="392"/>
      <c r="G13" s="392"/>
      <c r="H13" s="392"/>
      <c r="I13" s="392"/>
      <c r="J13" s="393"/>
    </row>
    <row r="14" spans="1:10" ht="22.5">
      <c r="A14" s="391" t="s">
        <v>3</v>
      </c>
      <c r="B14" s="392"/>
      <c r="C14" s="392"/>
      <c r="D14" s="392"/>
      <c r="E14" s="392"/>
      <c r="F14" s="392"/>
      <c r="G14" s="392"/>
      <c r="H14" s="392"/>
      <c r="I14" s="392"/>
      <c r="J14" s="393"/>
    </row>
    <row r="15" spans="1:10" ht="22.5">
      <c r="A15" s="391" t="s">
        <v>2</v>
      </c>
      <c r="B15" s="392"/>
      <c r="C15" s="392"/>
      <c r="D15" s="392"/>
      <c r="E15" s="392"/>
      <c r="F15" s="392"/>
      <c r="G15" s="392"/>
      <c r="H15" s="392"/>
      <c r="I15" s="392"/>
      <c r="J15" s="393"/>
    </row>
    <row r="16" spans="1:10" ht="17.25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7.25">
      <c r="A17" s="209"/>
      <c r="B17" s="292" t="s">
        <v>581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397"/>
      <c r="C18" s="397"/>
      <c r="D18" s="397"/>
      <c r="E18" s="397"/>
      <c r="F18" s="397"/>
      <c r="G18" s="397"/>
      <c r="H18" s="397"/>
      <c r="I18" s="397"/>
      <c r="J18" s="204"/>
    </row>
    <row r="19" spans="1:10" ht="12.75">
      <c r="A19" s="199"/>
      <c r="B19" s="398" t="s">
        <v>4</v>
      </c>
      <c r="C19" s="398"/>
      <c r="D19" s="398"/>
      <c r="E19" s="398"/>
      <c r="F19" s="398"/>
      <c r="G19" s="398"/>
      <c r="H19" s="398"/>
      <c r="I19" s="398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399" t="s">
        <v>580</v>
      </c>
      <c r="E22" s="397"/>
      <c r="F22" s="200" t="s">
        <v>550</v>
      </c>
      <c r="G22" s="291" t="s">
        <v>579</v>
      </c>
      <c r="H22" s="291"/>
      <c r="I22" s="291" t="s">
        <v>578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2.5">
      <c r="A28" s="391" t="s">
        <v>7</v>
      </c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22.5">
      <c r="A29" s="391" t="s">
        <v>8</v>
      </c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22.5">
      <c r="A30" s="391" t="s">
        <v>9</v>
      </c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22.5">
      <c r="A31" s="391" t="s">
        <v>574</v>
      </c>
      <c r="B31" s="392"/>
      <c r="C31" s="392"/>
      <c r="D31" s="392"/>
      <c r="E31" s="392"/>
      <c r="F31" s="392"/>
      <c r="G31" s="392"/>
      <c r="H31" s="392"/>
      <c r="I31" s="392"/>
      <c r="J31" s="393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94" t="s">
        <v>575</v>
      </c>
      <c r="B34" s="395"/>
      <c r="C34" s="395"/>
      <c r="D34" s="395"/>
      <c r="E34" s="395"/>
      <c r="F34" s="395"/>
      <c r="G34" s="395"/>
      <c r="H34" s="395"/>
      <c r="I34" s="395"/>
      <c r="J34" s="396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34:J34"/>
    <mergeCell ref="A15:J15"/>
    <mergeCell ref="B18:I18"/>
    <mergeCell ref="A28:J28"/>
    <mergeCell ref="A29:J29"/>
    <mergeCell ref="B19:I19"/>
    <mergeCell ref="D22:E22"/>
    <mergeCell ref="A11:J11"/>
    <mergeCell ref="A12:J12"/>
    <mergeCell ref="A13:J13"/>
    <mergeCell ref="A14:J14"/>
    <mergeCell ref="A30:J30"/>
    <mergeCell ref="A31:J3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J25" sqref="J25:K45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7.25">
      <c r="A1" s="401" t="s">
        <v>143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468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7">
        <v>1717.9</v>
      </c>
      <c r="K12" s="297">
        <v>2385.31</v>
      </c>
      <c r="L12" s="311">
        <f aca="true" t="shared" si="0" ref="L12:L21">J12-K12</f>
        <v>-667.4099999999999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297"/>
      <c r="L13" s="309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300">
        <v>-259144.58</v>
      </c>
      <c r="K14" s="297">
        <v>-175351.12999999998</v>
      </c>
      <c r="L14" s="309">
        <f t="shared" si="0"/>
        <v>-83793.45000000001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300">
        <v>0</v>
      </c>
      <c r="K15" s="297">
        <v>6622.740000000001</v>
      </c>
      <c r="L15" s="309">
        <f t="shared" si="0"/>
        <v>-6622.740000000001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300">
        <v>182057.97</v>
      </c>
      <c r="K16" s="297">
        <v>145814.25</v>
      </c>
      <c r="L16" s="309">
        <f t="shared" si="0"/>
        <v>36243.72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300"/>
      <c r="K17" s="300"/>
      <c r="L17" s="309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300">
        <v>10193.949999999999</v>
      </c>
      <c r="K18" s="297">
        <v>4144.88</v>
      </c>
      <c r="L18" s="309">
        <f t="shared" si="0"/>
        <v>6049.069999999999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300"/>
      <c r="K19" s="297"/>
      <c r="L19" s="309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300">
        <v>14395.230000000001</v>
      </c>
      <c r="K20" s="297">
        <v>9047.81</v>
      </c>
      <c r="L20" s="309">
        <f t="shared" si="0"/>
        <v>5347.420000000002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300">
        <v>204480.80000000002</v>
      </c>
      <c r="K21" s="297">
        <v>105856.50000000001</v>
      </c>
      <c r="L21" s="309">
        <f t="shared" si="0"/>
        <v>98624.3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8">
        <f>SUM(J12:J21)</f>
        <v>153701.27000000002</v>
      </c>
      <c r="K22" s="298">
        <f>SUM(K12:K21)</f>
        <v>98520.36000000003</v>
      </c>
      <c r="L22" s="328">
        <f>SUM(L12:L21)</f>
        <v>55180.90999999999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300"/>
      <c r="K23" s="300"/>
      <c r="L23" s="309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300"/>
      <c r="K24" s="300"/>
      <c r="L24" s="309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300">
        <v>40349.59</v>
      </c>
      <c r="K25" s="297">
        <v>9694.369999999999</v>
      </c>
      <c r="L25" s="309">
        <f aca="true" t="shared" si="2" ref="L25:L32">J25-K25</f>
        <v>30655.219999999998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300"/>
      <c r="K26" s="297"/>
      <c r="L26" s="309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300">
        <v>0</v>
      </c>
      <c r="K27" s="297">
        <v>0</v>
      </c>
      <c r="L27" s="309">
        <f t="shared" si="2"/>
        <v>0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300"/>
      <c r="K28" s="297"/>
      <c r="L28" s="309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300">
        <v>60101.55000000001</v>
      </c>
      <c r="K29" s="297">
        <v>71414.95000000001</v>
      </c>
      <c r="L29" s="309">
        <f t="shared" si="2"/>
        <v>-11313.400000000001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300">
        <v>60376.05</v>
      </c>
      <c r="K30" s="297">
        <v>83117.51</v>
      </c>
      <c r="L30" s="309">
        <f t="shared" si="2"/>
        <v>-22741.459999999992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300">
        <v>17260.75</v>
      </c>
      <c r="K31" s="297">
        <v>19139.149999999998</v>
      </c>
      <c r="L31" s="309">
        <f t="shared" si="2"/>
        <v>-1878.3999999999978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300">
        <v>23477.789999999997</v>
      </c>
      <c r="K32" s="297">
        <v>15631.81</v>
      </c>
      <c r="L32" s="309">
        <f t="shared" si="2"/>
        <v>7845.979999999998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300"/>
      <c r="K33" s="300"/>
      <c r="L33" s="309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300">
        <v>36678.36</v>
      </c>
      <c r="K34" s="297">
        <v>5599.61</v>
      </c>
      <c r="L34" s="309">
        <f aca="true" t="shared" si="4" ref="L34:L45">J34-K34</f>
        <v>31078.75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300"/>
      <c r="K35" s="297"/>
      <c r="L35" s="309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300">
        <v>0</v>
      </c>
      <c r="K36" s="297">
        <v>0</v>
      </c>
      <c r="L36" s="309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300">
        <v>71.58</v>
      </c>
      <c r="K37" s="297">
        <v>3250</v>
      </c>
      <c r="L37" s="309">
        <f t="shared" si="4"/>
        <v>-3178.42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300">
        <v>344005.9700000001</v>
      </c>
      <c r="K38" s="297">
        <v>343186.17999999993</v>
      </c>
      <c r="L38" s="309">
        <f t="shared" si="4"/>
        <v>819.7900000001537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300"/>
      <c r="K39" s="297"/>
      <c r="L39" s="309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300">
        <v>0</v>
      </c>
      <c r="K40" s="297">
        <v>0</v>
      </c>
      <c r="L40" s="309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300">
        <v>211796.11000000002</v>
      </c>
      <c r="K41" s="297">
        <v>178560.49000000002</v>
      </c>
      <c r="L41" s="309">
        <f t="shared" si="4"/>
        <v>33235.619999999995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300"/>
      <c r="K42" s="297"/>
      <c r="L42" s="309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300">
        <v>6915.06</v>
      </c>
      <c r="K43" s="297">
        <v>12360.98</v>
      </c>
      <c r="L43" s="309">
        <f t="shared" si="4"/>
        <v>-5445.919999999999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300">
        <v>40218.79</v>
      </c>
      <c r="K44" s="297">
        <v>37582.64</v>
      </c>
      <c r="L44" s="309">
        <f t="shared" si="4"/>
        <v>2636.1500000000015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300">
        <v>0</v>
      </c>
      <c r="K45" s="297">
        <v>0</v>
      </c>
      <c r="L45" s="309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8">
        <f>SUM(J25:J45)</f>
        <v>841251.6000000002</v>
      </c>
      <c r="K46" s="298">
        <f>SUM(K25:K45)</f>
        <v>779537.69</v>
      </c>
      <c r="L46" s="328">
        <f>SUM(L25:L45)</f>
        <v>61713.910000000156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Q14" sqref="Q14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0" width="12.7109375" style="76" customWidth="1"/>
    <col min="11" max="11" width="13.00390625" style="76" customWidth="1"/>
    <col min="12" max="12" width="13.7109375" style="76" bestFit="1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1" t="s">
        <v>183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8">
      <c r="A2" s="404" t="s">
        <v>468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1">
        <v>790</v>
      </c>
      <c r="C12" s="362"/>
      <c r="D12" s="305"/>
      <c r="E12" s="363"/>
      <c r="F12" s="333" t="s">
        <v>598</v>
      </c>
      <c r="G12" s="54"/>
      <c r="H12" s="54"/>
      <c r="I12" s="95"/>
      <c r="J12" s="300">
        <v>149250.82</v>
      </c>
      <c r="K12" s="300">
        <v>111407.31</v>
      </c>
      <c r="L12" s="309">
        <f aca="true" t="shared" si="0" ref="L12:L19">J12-K12</f>
        <v>37843.51000000001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300">
        <v>4048.08</v>
      </c>
      <c r="K13" s="300">
        <v>6370.5</v>
      </c>
      <c r="L13" s="309">
        <f t="shared" si="0"/>
        <v>-2322.42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300"/>
      <c r="K14" s="300"/>
      <c r="L14" s="309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300">
        <v>36642.53</v>
      </c>
      <c r="K15" s="300">
        <v>39842.6</v>
      </c>
      <c r="L15" s="309">
        <f t="shared" si="0"/>
        <v>-3200.0699999999997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300">
        <v>93145.44</v>
      </c>
      <c r="K16" s="300">
        <v>90260.81000000001</v>
      </c>
      <c r="L16" s="309">
        <f t="shared" si="0"/>
        <v>2884.62999999999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300"/>
      <c r="K17" s="300"/>
      <c r="L17" s="309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300">
        <v>9785.57</v>
      </c>
      <c r="K18" s="300">
        <v>10712.909999999998</v>
      </c>
      <c r="L18" s="309">
        <f t="shared" si="0"/>
        <v>-927.3399999999983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300">
        <v>41538.22</v>
      </c>
      <c r="K19" s="300">
        <v>21175.13</v>
      </c>
      <c r="L19" s="309">
        <f t="shared" si="0"/>
        <v>20363.09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8">
        <f>SUM(J12:J19)</f>
        <v>334410.66000000003</v>
      </c>
      <c r="K20" s="298">
        <f>SUM(K12:K19)</f>
        <v>279769.26</v>
      </c>
      <c r="L20" s="298">
        <f>SUM(L12:L19)</f>
        <v>54641.40000000001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300"/>
      <c r="K21" s="300"/>
      <c r="L21" s="309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300"/>
      <c r="K22" s="300"/>
      <c r="L22" s="309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300">
        <v>0</v>
      </c>
      <c r="K23" s="300">
        <v>0</v>
      </c>
      <c r="L23" s="309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300"/>
      <c r="K24" s="300"/>
      <c r="L24" s="309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300">
        <v>2485.75</v>
      </c>
      <c r="K25" s="300">
        <v>292.71999999999997</v>
      </c>
      <c r="L25" s="309">
        <f>J25-K25</f>
        <v>2193.03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300">
        <v>0</v>
      </c>
      <c r="K26" s="300">
        <v>1206.07</v>
      </c>
      <c r="L26" s="309">
        <f>J26-K26</f>
        <v>-1206.07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300">
        <v>0</v>
      </c>
      <c r="K27" s="300">
        <v>0</v>
      </c>
      <c r="L27" s="309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300">
        <v>0</v>
      </c>
      <c r="K28" s="300">
        <v>0</v>
      </c>
      <c r="L28" s="309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8">
        <f>SUM(J23:J28)</f>
        <v>2485.75</v>
      </c>
      <c r="K29" s="298">
        <f>SUM(K23:K28)</f>
        <v>1498.79</v>
      </c>
      <c r="L29" s="298">
        <f>SUM(L23:L28)</f>
        <v>986.9600000000003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300"/>
      <c r="K30" s="300"/>
      <c r="L30" s="309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300"/>
      <c r="K31" s="300"/>
      <c r="L31" s="309"/>
    </row>
    <row r="32" spans="1:12" ht="12.75">
      <c r="A32" s="84"/>
      <c r="B32" s="330">
        <v>790.1</v>
      </c>
      <c r="C32" s="331"/>
      <c r="D32" s="331"/>
      <c r="E32" s="332"/>
      <c r="F32" s="333" t="s">
        <v>586</v>
      </c>
      <c r="G32" s="155"/>
      <c r="H32" s="155"/>
      <c r="I32" s="84"/>
      <c r="J32" s="300">
        <v>1894748.7</v>
      </c>
      <c r="K32" s="300">
        <v>1857641.79</v>
      </c>
      <c r="L32" s="309">
        <f aca="true" t="shared" si="3" ref="L32:L51">J32-K32</f>
        <v>37106.909999999916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300">
        <v>22838.030000000006</v>
      </c>
      <c r="K33" s="300">
        <v>84658.79999999999</v>
      </c>
      <c r="L33" s="309">
        <f t="shared" si="3"/>
        <v>-61820.76999999998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300">
        <v>34697.38999999999</v>
      </c>
      <c r="K34" s="300">
        <v>110175.25</v>
      </c>
      <c r="L34" s="309">
        <f t="shared" si="3"/>
        <v>-75477.86000000002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300">
        <v>0</v>
      </c>
      <c r="K35" s="300">
        <v>0</v>
      </c>
      <c r="L35" s="309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300"/>
      <c r="K36" s="300"/>
      <c r="L36" s="309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300">
        <v>30410.89</v>
      </c>
      <c r="K37" s="300">
        <v>36432.64</v>
      </c>
      <c r="L37" s="309">
        <f t="shared" si="3"/>
        <v>-6021.75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300">
        <v>285988.27999999997</v>
      </c>
      <c r="K38" s="300">
        <v>271668.42</v>
      </c>
      <c r="L38" s="309">
        <f t="shared" si="3"/>
        <v>14319.859999999986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300">
        <v>1406.05</v>
      </c>
      <c r="K39" s="300">
        <v>1151.87</v>
      </c>
      <c r="L39" s="309">
        <f t="shared" si="3"/>
        <v>254.18000000000006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300">
        <v>0</v>
      </c>
      <c r="K40" s="300">
        <v>0</v>
      </c>
      <c r="L40" s="309">
        <f t="shared" si="3"/>
        <v>0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300">
        <v>11631.64</v>
      </c>
      <c r="K41" s="300">
        <v>-145541.84</v>
      </c>
      <c r="L41" s="309">
        <f t="shared" si="3"/>
        <v>157173.47999999998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300"/>
      <c r="K42" s="300"/>
      <c r="L42" s="309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300"/>
      <c r="K43" s="300"/>
      <c r="L43" s="309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300">
        <v>1586</v>
      </c>
      <c r="K44" s="300">
        <v>1967</v>
      </c>
      <c r="L44" s="309">
        <f t="shared" si="3"/>
        <v>-381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300"/>
      <c r="K45" s="300"/>
      <c r="L45" s="309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300">
        <v>40345.61</v>
      </c>
      <c r="K46" s="300">
        <v>44739.97</v>
      </c>
      <c r="L46" s="309">
        <f t="shared" si="3"/>
        <v>-4394.360000000001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4">
        <f>SUM(J32:J46)</f>
        <v>2323652.5899999994</v>
      </c>
      <c r="K47" s="364">
        <f>SUM(K32:K46)</f>
        <v>2262893.9000000004</v>
      </c>
      <c r="L47" s="364">
        <f>SUM(L32:L46)</f>
        <v>60758.68999999987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300"/>
      <c r="K48" s="300"/>
      <c r="L48" s="309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300">
        <v>14070.09</v>
      </c>
      <c r="K49" s="300">
        <v>12718.41</v>
      </c>
      <c r="L49" s="309">
        <f t="shared" si="3"/>
        <v>1351.6800000000003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300">
        <v>0</v>
      </c>
      <c r="K50" s="300">
        <v>0</v>
      </c>
      <c r="L50" s="309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300">
        <v>0</v>
      </c>
      <c r="K51" s="300">
        <v>0</v>
      </c>
      <c r="L51" s="309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4">
        <f>SUM(J49:J51)</f>
        <v>14070.09</v>
      </c>
      <c r="K52" s="364">
        <f>SUM(K49:K51)</f>
        <v>12718.41</v>
      </c>
      <c r="L52" s="365">
        <f>SUM(L49:L51)</f>
        <v>1351.6800000000003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8">
        <f>+J52+J47+J29+J20+'B2(2)'!J46+'B2(2)'!J22+'B2(1)'!J47+'B2(1)'!J29</f>
        <v>4452635.679999999</v>
      </c>
      <c r="K53" s="298">
        <f>+K52+K47+K29+K20+'B2(2)'!K46+'B2(2)'!K22+'B2(1)'!K47+'B2(1)'!K29</f>
        <v>4397477.02</v>
      </c>
      <c r="L53" s="298">
        <f>+L52+L47+L29+L20+'B2(2)'!L46+'B2(2)'!L22+'B2(1)'!L47+'B2(1)'!L29</f>
        <v>55158.66000000009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2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="85" zoomScaleNormal="85" zoomScalePageLayoutView="0" workbookViewId="0" topLeftCell="A1">
      <selection activeCell="K12" sqref="K12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7.25">
      <c r="A1" s="401" t="s">
        <v>230</v>
      </c>
      <c r="B1" s="402"/>
      <c r="C1" s="402"/>
      <c r="D1" s="402"/>
      <c r="E1" s="402"/>
      <c r="F1" s="402"/>
      <c r="G1" s="403"/>
    </row>
    <row r="2" spans="1:7" ht="17.25">
      <c r="A2" s="404" t="s">
        <v>231</v>
      </c>
      <c r="B2" s="405"/>
      <c r="C2" s="405"/>
      <c r="D2" s="405"/>
      <c r="E2" s="405"/>
      <c r="F2" s="405"/>
      <c r="G2" s="406"/>
    </row>
    <row r="3" spans="1:7" ht="1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4" t="s">
        <v>238</v>
      </c>
      <c r="C8" s="335">
        <f>SUM(D8:G8)</f>
        <v>459911.18</v>
      </c>
      <c r="D8" s="335">
        <v>459911.18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4" t="s">
        <v>587</v>
      </c>
      <c r="C9" s="335">
        <f aca="true" t="shared" si="1" ref="C9:C14">SUM(D9:G9)</f>
        <v>252194</v>
      </c>
      <c r="D9" s="335">
        <v>252194</v>
      </c>
      <c r="E9" s="95"/>
      <c r="F9" s="95"/>
      <c r="G9" s="95"/>
    </row>
    <row r="10" spans="1:7" ht="15.75" customHeight="1">
      <c r="A10" s="84">
        <f t="shared" si="0"/>
        <v>3</v>
      </c>
      <c r="B10" s="334" t="s">
        <v>588</v>
      </c>
      <c r="C10" s="335">
        <f t="shared" si="1"/>
        <v>47537.43</v>
      </c>
      <c r="D10" s="335">
        <v>47537.43</v>
      </c>
      <c r="E10" s="95"/>
      <c r="F10" s="95"/>
      <c r="G10" s="95"/>
    </row>
    <row r="11" spans="1:7" ht="15.75" customHeight="1">
      <c r="A11" s="84">
        <f t="shared" si="0"/>
        <v>4</v>
      </c>
      <c r="B11" s="334" t="s">
        <v>239</v>
      </c>
      <c r="C11" s="335">
        <f t="shared" si="1"/>
        <v>200652.19</v>
      </c>
      <c r="D11" s="335">
        <v>200652.19</v>
      </c>
      <c r="E11" s="95"/>
      <c r="F11" s="95"/>
      <c r="G11" s="95"/>
    </row>
    <row r="12" spans="1:7" ht="15.75" customHeight="1">
      <c r="A12" s="84">
        <f t="shared" si="0"/>
        <v>5</v>
      </c>
      <c r="B12" s="334" t="s">
        <v>240</v>
      </c>
      <c r="C12" s="335">
        <f t="shared" si="1"/>
        <v>0</v>
      </c>
      <c r="D12" s="335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4" t="s">
        <v>241</v>
      </c>
      <c r="C13" s="335">
        <f t="shared" si="1"/>
        <v>446569</v>
      </c>
      <c r="D13" s="335">
        <v>446569</v>
      </c>
      <c r="E13" s="95"/>
      <c r="F13" s="95"/>
      <c r="G13" s="95"/>
    </row>
    <row r="14" spans="1:7" ht="15.75" customHeight="1">
      <c r="A14" s="84">
        <f t="shared" si="0"/>
        <v>7</v>
      </c>
      <c r="B14" s="385" t="s">
        <v>605</v>
      </c>
      <c r="C14" s="335">
        <f t="shared" si="1"/>
        <v>133325.87</v>
      </c>
      <c r="D14" s="335">
        <v>133325.87</v>
      </c>
      <c r="E14" s="95"/>
      <c r="F14" s="95"/>
      <c r="G14" s="95"/>
    </row>
    <row r="15" spans="1:7" ht="15.75" customHeight="1">
      <c r="A15" s="84"/>
      <c r="B15" s="9"/>
      <c r="C15" s="95"/>
      <c r="D15" s="326"/>
      <c r="E15" s="95"/>
      <c r="F15" s="95"/>
      <c r="G15" s="95"/>
    </row>
    <row r="16" spans="1:7" ht="15.75" customHeight="1" thickBot="1">
      <c r="A16" s="84"/>
      <c r="B16" s="152" t="s">
        <v>495</v>
      </c>
      <c r="C16" s="301">
        <f>SUM(C8:C15)</f>
        <v>1540189.67</v>
      </c>
      <c r="D16" s="336">
        <f>SUM(D8:D15)</f>
        <v>1540189.67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R63"/>
  <sheetViews>
    <sheetView zoomScale="55" zoomScaleNormal="55" zoomScalePageLayoutView="0" workbookViewId="0" topLeftCell="A1">
      <selection activeCell="T20" sqref="T20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7.25">
      <c r="A1" s="401" t="s">
        <v>242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3"/>
    </row>
    <row r="2" spans="1:15" ht="18" thickBot="1">
      <c r="A2" s="425" t="s">
        <v>243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5" ht="12.75">
      <c r="A9" s="153">
        <v>4</v>
      </c>
      <c r="B9" s="434"/>
      <c r="C9" s="435"/>
      <c r="D9" s="86"/>
      <c r="E9" s="436"/>
      <c r="F9" s="435"/>
      <c r="G9" s="436"/>
      <c r="H9" s="435"/>
      <c r="I9" s="53"/>
      <c r="J9" s="53"/>
      <c r="K9" s="436"/>
      <c r="L9" s="435"/>
      <c r="M9" s="436"/>
      <c r="N9" s="435"/>
      <c r="O9" s="337" t="s">
        <v>592</v>
      </c>
    </row>
    <row r="10" spans="1:18" ht="12.75">
      <c r="A10" s="153">
        <v>5</v>
      </c>
      <c r="B10" s="436"/>
      <c r="C10" s="435"/>
      <c r="D10" s="86"/>
      <c r="E10" s="436"/>
      <c r="F10" s="435"/>
      <c r="G10" s="436"/>
      <c r="H10" s="435"/>
      <c r="I10" s="53"/>
      <c r="J10" s="53"/>
      <c r="K10" s="436"/>
      <c r="L10" s="435"/>
      <c r="M10" s="436"/>
      <c r="N10" s="435"/>
      <c r="O10" s="86"/>
      <c r="R10" s="290"/>
    </row>
    <row r="11" spans="1:15" ht="12.75">
      <c r="A11" s="153">
        <v>6</v>
      </c>
      <c r="B11" s="436"/>
      <c r="C11" s="435"/>
      <c r="D11" s="86"/>
      <c r="E11" s="436"/>
      <c r="F11" s="435"/>
      <c r="G11" s="436"/>
      <c r="H11" s="435"/>
      <c r="I11" s="40"/>
      <c r="J11" s="44"/>
      <c r="K11" s="436"/>
      <c r="L11" s="435"/>
      <c r="M11" s="436"/>
      <c r="N11" s="435"/>
      <c r="O11" s="86"/>
    </row>
    <row r="12" spans="1:15" ht="13.5" thickBot="1">
      <c r="A12" s="154">
        <v>7</v>
      </c>
      <c r="B12" s="437"/>
      <c r="C12" s="438"/>
      <c r="D12" s="111"/>
      <c r="E12" s="437"/>
      <c r="F12" s="438"/>
      <c r="G12" s="437"/>
      <c r="H12" s="438"/>
      <c r="I12" s="110"/>
      <c r="J12" s="112"/>
      <c r="K12" s="437"/>
      <c r="L12" s="438"/>
      <c r="M12" s="437"/>
      <c r="N12" s="438"/>
      <c r="O12" s="111"/>
    </row>
    <row r="13" spans="1:15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</row>
    <row r="14" spans="1:15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</row>
    <row r="15" spans="1:15" ht="1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</row>
    <row r="16" spans="1:15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</row>
    <row r="17" spans="1:15" ht="12.75">
      <c r="A17" s="157">
        <v>12</v>
      </c>
      <c r="B17" s="338" t="s">
        <v>589</v>
      </c>
      <c r="C17" s="289"/>
      <c r="D17" s="53"/>
      <c r="E17" s="122"/>
      <c r="F17" s="124"/>
      <c r="G17" s="436"/>
      <c r="H17" s="435"/>
      <c r="I17" s="53"/>
      <c r="J17" s="439"/>
      <c r="K17" s="443"/>
      <c r="L17" s="440"/>
      <c r="M17" s="439"/>
      <c r="N17" s="440"/>
      <c r="O17" s="87"/>
    </row>
    <row r="18" spans="1:15" ht="12.75">
      <c r="A18" s="157">
        <v>13</v>
      </c>
      <c r="B18" s="434"/>
      <c r="C18" s="435"/>
      <c r="D18" s="53"/>
      <c r="E18" s="439"/>
      <c r="F18" s="440"/>
      <c r="G18" s="436"/>
      <c r="H18" s="435"/>
      <c r="I18" s="53"/>
      <c r="J18" s="439"/>
      <c r="K18" s="443"/>
      <c r="L18" s="440"/>
      <c r="M18" s="439"/>
      <c r="N18" s="440"/>
      <c r="O18" s="87"/>
    </row>
    <row r="19" spans="1:15" ht="12.75">
      <c r="A19" s="157">
        <v>14</v>
      </c>
      <c r="B19" s="436"/>
      <c r="C19" s="435"/>
      <c r="D19" s="53"/>
      <c r="E19" s="439"/>
      <c r="F19" s="440"/>
      <c r="G19" s="436"/>
      <c r="H19" s="435"/>
      <c r="I19" s="53"/>
      <c r="J19" s="439"/>
      <c r="K19" s="443"/>
      <c r="L19" s="440"/>
      <c r="M19" s="439"/>
      <c r="N19" s="440"/>
      <c r="O19" s="87"/>
    </row>
    <row r="20" spans="1:15" ht="12.75">
      <c r="A20" s="157">
        <v>15</v>
      </c>
      <c r="B20" s="436"/>
      <c r="C20" s="435"/>
      <c r="D20" s="53"/>
      <c r="E20" s="439"/>
      <c r="F20" s="440"/>
      <c r="G20" s="436"/>
      <c r="H20" s="435"/>
      <c r="I20" s="53"/>
      <c r="J20" s="439"/>
      <c r="K20" s="443"/>
      <c r="L20" s="440"/>
      <c r="M20" s="439"/>
      <c r="N20" s="440"/>
      <c r="O20" s="87"/>
    </row>
    <row r="21" spans="1:15" ht="13.5" thickBot="1">
      <c r="A21" s="158">
        <v>16</v>
      </c>
      <c r="B21" s="437"/>
      <c r="C21" s="438"/>
      <c r="D21" s="112"/>
      <c r="E21" s="441"/>
      <c r="F21" s="442"/>
      <c r="G21" s="437"/>
      <c r="H21" s="438"/>
      <c r="I21" s="112"/>
      <c r="J21" s="441"/>
      <c r="K21" s="444"/>
      <c r="L21" s="442"/>
      <c r="M21" s="441"/>
      <c r="N21" s="442"/>
      <c r="O21" s="159"/>
    </row>
    <row r="22" spans="1:15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</row>
    <row r="23" spans="1:15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</row>
    <row r="24" spans="1:15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</row>
    <row r="25" spans="1:15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</row>
    <row r="26" spans="1:16" ht="12.75">
      <c r="A26" s="153">
        <v>21</v>
      </c>
      <c r="B26" s="436"/>
      <c r="C26" s="435"/>
      <c r="D26" s="53"/>
      <c r="E26" s="439"/>
      <c r="F26" s="440"/>
      <c r="G26" s="439"/>
      <c r="H26" s="443"/>
      <c r="I26" s="440"/>
      <c r="J26" s="439"/>
      <c r="K26" s="443"/>
      <c r="L26" s="440"/>
      <c r="M26" s="439"/>
      <c r="N26" s="440"/>
      <c r="O26" s="87"/>
      <c r="P26" s="40"/>
    </row>
    <row r="27" spans="1:16" ht="12.75">
      <c r="A27" s="153">
        <v>22</v>
      </c>
      <c r="B27" s="436"/>
      <c r="C27" s="435"/>
      <c r="D27" s="53"/>
      <c r="E27" s="439"/>
      <c r="F27" s="440"/>
      <c r="G27" s="439"/>
      <c r="H27" s="443"/>
      <c r="I27" s="440"/>
      <c r="J27" s="439"/>
      <c r="K27" s="443"/>
      <c r="L27" s="440"/>
      <c r="M27" s="439"/>
      <c r="N27" s="440"/>
      <c r="O27" s="87"/>
      <c r="P27" s="40"/>
    </row>
    <row r="28" spans="1:16" ht="12.75">
      <c r="A28" s="153">
        <v>23</v>
      </c>
      <c r="B28" s="436"/>
      <c r="C28" s="435"/>
      <c r="D28" s="53"/>
      <c r="E28" s="439"/>
      <c r="F28" s="440"/>
      <c r="G28" s="439"/>
      <c r="H28" s="443"/>
      <c r="I28" s="440"/>
      <c r="J28" s="439"/>
      <c r="K28" s="443"/>
      <c r="L28" s="440"/>
      <c r="M28" s="439"/>
      <c r="N28" s="440"/>
      <c r="O28" s="87"/>
      <c r="P28" s="40"/>
    </row>
    <row r="29" spans="1:16" ht="12.75">
      <c r="A29" s="153">
        <v>24</v>
      </c>
      <c r="B29" s="436"/>
      <c r="C29" s="435"/>
      <c r="D29" s="53"/>
      <c r="E29" s="439"/>
      <c r="F29" s="440"/>
      <c r="G29" s="439"/>
      <c r="H29" s="443"/>
      <c r="I29" s="440"/>
      <c r="J29" s="439"/>
      <c r="K29" s="443"/>
      <c r="L29" s="440"/>
      <c r="M29" s="439"/>
      <c r="N29" s="440"/>
      <c r="O29" s="87"/>
      <c r="P29" s="40"/>
    </row>
    <row r="30" spans="1:16" ht="13.5" thickBot="1">
      <c r="A30" s="154">
        <v>25</v>
      </c>
      <c r="B30" s="437"/>
      <c r="C30" s="438"/>
      <c r="D30" s="112"/>
      <c r="E30" s="441"/>
      <c r="F30" s="442"/>
      <c r="G30" s="441"/>
      <c r="H30" s="444"/>
      <c r="I30" s="442"/>
      <c r="J30" s="441"/>
      <c r="K30" s="444"/>
      <c r="L30" s="442"/>
      <c r="M30" s="441"/>
      <c r="N30" s="442"/>
      <c r="O30" s="159"/>
      <c r="P30" s="40"/>
    </row>
    <row r="31" spans="1:15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</row>
    <row r="32" spans="1:15" ht="1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</row>
    <row r="34" spans="1:15" ht="12.75">
      <c r="A34" s="84">
        <v>29</v>
      </c>
      <c r="B34" s="9" t="s">
        <v>280</v>
      </c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35"/>
    </row>
    <row r="35" spans="1:15" ht="15">
      <c r="A35" s="84">
        <v>30</v>
      </c>
      <c r="B35" s="9" t="s">
        <v>281</v>
      </c>
      <c r="C35" s="9"/>
      <c r="D35" s="9"/>
      <c r="E35" s="436"/>
      <c r="F35" s="445"/>
      <c r="G35" s="445"/>
      <c r="H35" s="435"/>
      <c r="I35" s="53" t="s">
        <v>530</v>
      </c>
      <c r="J35" s="9"/>
      <c r="K35" s="286"/>
      <c r="L35" s="217"/>
      <c r="M35" s="217"/>
      <c r="N35" s="334" t="s">
        <v>590</v>
      </c>
      <c r="O35" s="224"/>
    </row>
    <row r="36" spans="1:15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4" t="s">
        <v>591</v>
      </c>
      <c r="O36" s="224"/>
    </row>
    <row r="37" spans="1:15" ht="13.5" thickBot="1">
      <c r="A37" s="5">
        <v>32</v>
      </c>
      <c r="B37" s="437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38"/>
    </row>
    <row r="38" spans="1:15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</row>
    <row r="39" spans="1:15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</row>
    <row r="40" spans="1:15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</row>
    <row r="41" spans="1:15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</row>
    <row r="42" spans="1:15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</row>
    <row r="43" spans="1:15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</row>
    <row r="44" spans="1:15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</row>
    <row r="45" spans="1:15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">
      <c r="A46" s="428" t="s">
        <v>285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30"/>
    </row>
    <row r="47" spans="1:15" ht="15">
      <c r="A47" s="431" t="s">
        <v>286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3"/>
    </row>
    <row r="48" spans="1:15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</row>
    <row r="49" spans="1:15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</row>
    <row r="50" spans="1:15" ht="12.75">
      <c r="A50" s="84">
        <v>1</v>
      </c>
      <c r="B50" s="9" t="s">
        <v>290</v>
      </c>
      <c r="C50" s="9"/>
      <c r="D50" s="9"/>
      <c r="E50" s="54"/>
      <c r="F50" s="447"/>
      <c r="G50" s="447"/>
      <c r="H50" s="447"/>
      <c r="I50" s="447"/>
      <c r="J50" s="449" t="s">
        <v>589</v>
      </c>
      <c r="K50" s="450"/>
      <c r="L50" s="450"/>
      <c r="M50" s="450"/>
      <c r="N50" s="450"/>
      <c r="O50" s="451"/>
    </row>
    <row r="51" spans="1:15" ht="12.75">
      <c r="A51" s="153">
        <v>2</v>
      </c>
      <c r="B51" s="30" t="s">
        <v>291</v>
      </c>
      <c r="C51" s="30"/>
      <c r="D51" s="30"/>
      <c r="E51" s="53"/>
      <c r="F51" s="448"/>
      <c r="G51" s="448"/>
      <c r="H51" s="448"/>
      <c r="I51" s="448"/>
      <c r="J51" s="436"/>
      <c r="K51" s="445"/>
      <c r="L51" s="445"/>
      <c r="M51" s="445"/>
      <c r="N51" s="445"/>
      <c r="O51" s="435"/>
    </row>
    <row r="52" spans="1:15" ht="12.75">
      <c r="A52" s="153">
        <v>3</v>
      </c>
      <c r="B52" s="30" t="s">
        <v>292</v>
      </c>
      <c r="C52" s="30"/>
      <c r="D52" s="30"/>
      <c r="E52" s="53"/>
      <c r="F52" s="448"/>
      <c r="G52" s="448"/>
      <c r="H52" s="448"/>
      <c r="I52" s="448"/>
      <c r="J52" s="453"/>
      <c r="K52" s="453"/>
      <c r="L52" s="453"/>
      <c r="M52" s="453"/>
      <c r="N52" s="453"/>
      <c r="O52" s="453"/>
    </row>
    <row r="53" spans="1:15" ht="12.75">
      <c r="A53" s="153">
        <v>4</v>
      </c>
      <c r="B53" s="30" t="s">
        <v>293</v>
      </c>
      <c r="C53" s="30"/>
      <c r="D53" s="30"/>
      <c r="E53" s="53"/>
      <c r="F53" s="448"/>
      <c r="G53" s="448"/>
      <c r="H53" s="448"/>
      <c r="I53" s="448"/>
      <c r="J53" s="453"/>
      <c r="K53" s="453"/>
      <c r="L53" s="453"/>
      <c r="M53" s="453"/>
      <c r="N53" s="453"/>
      <c r="O53" s="453"/>
    </row>
    <row r="54" spans="1:15" ht="12.75">
      <c r="A54" s="153">
        <v>5</v>
      </c>
      <c r="B54" s="30" t="s">
        <v>294</v>
      </c>
      <c r="C54" s="30"/>
      <c r="D54" s="30"/>
      <c r="E54" s="53"/>
      <c r="F54" s="448"/>
      <c r="G54" s="448"/>
      <c r="H54" s="448"/>
      <c r="I54" s="448"/>
      <c r="J54" s="453"/>
      <c r="K54" s="453"/>
      <c r="L54" s="453"/>
      <c r="M54" s="453"/>
      <c r="N54" s="453"/>
      <c r="O54" s="453"/>
    </row>
    <row r="55" spans="1:15" ht="12.75">
      <c r="A55" s="153">
        <v>6</v>
      </c>
      <c r="B55" s="30" t="s">
        <v>291</v>
      </c>
      <c r="C55" s="30"/>
      <c r="D55" s="30"/>
      <c r="E55" s="53"/>
      <c r="F55" s="448"/>
      <c r="G55" s="448"/>
      <c r="H55" s="448"/>
      <c r="I55" s="448"/>
      <c r="J55" s="453"/>
      <c r="K55" s="453"/>
      <c r="L55" s="453"/>
      <c r="M55" s="453"/>
      <c r="N55" s="453"/>
      <c r="O55" s="453"/>
    </row>
    <row r="56" spans="1:15" ht="12.75">
      <c r="A56" s="153">
        <v>7</v>
      </c>
      <c r="B56" s="30" t="s">
        <v>292</v>
      </c>
      <c r="C56" s="30"/>
      <c r="D56" s="30"/>
      <c r="E56" s="53"/>
      <c r="F56" s="448"/>
      <c r="G56" s="448"/>
      <c r="H56" s="448"/>
      <c r="I56" s="448"/>
      <c r="J56" s="453"/>
      <c r="K56" s="453"/>
      <c r="L56" s="453"/>
      <c r="M56" s="453"/>
      <c r="N56" s="453"/>
      <c r="O56" s="453"/>
    </row>
    <row r="57" spans="1:15" ht="12.75">
      <c r="A57" s="153">
        <v>8</v>
      </c>
      <c r="B57" s="30" t="s">
        <v>293</v>
      </c>
      <c r="C57" s="30"/>
      <c r="D57" s="30"/>
      <c r="E57" s="53"/>
      <c r="F57" s="448"/>
      <c r="G57" s="448"/>
      <c r="H57" s="448"/>
      <c r="I57" s="448"/>
      <c r="J57" s="453"/>
      <c r="K57" s="453"/>
      <c r="L57" s="453"/>
      <c r="M57" s="453"/>
      <c r="N57" s="453"/>
      <c r="O57" s="453"/>
    </row>
    <row r="58" spans="1:15" ht="12.75">
      <c r="A58" s="153">
        <v>9</v>
      </c>
      <c r="B58" s="30" t="s">
        <v>295</v>
      </c>
      <c r="C58" s="30"/>
      <c r="D58" s="30"/>
      <c r="E58" s="53"/>
      <c r="F58" s="448"/>
      <c r="G58" s="448"/>
      <c r="H58" s="448"/>
      <c r="I58" s="448"/>
      <c r="J58" s="453"/>
      <c r="K58" s="453"/>
      <c r="L58" s="453"/>
      <c r="M58" s="453"/>
      <c r="N58" s="453"/>
      <c r="O58" s="453"/>
    </row>
    <row r="59" spans="1:15" ht="12.75">
      <c r="A59" s="153">
        <v>10</v>
      </c>
      <c r="B59" s="30" t="s">
        <v>291</v>
      </c>
      <c r="C59" s="30"/>
      <c r="D59" s="30"/>
      <c r="E59" s="53"/>
      <c r="F59" s="448"/>
      <c r="G59" s="448"/>
      <c r="H59" s="448"/>
      <c r="I59" s="448"/>
      <c r="J59" s="453"/>
      <c r="K59" s="453"/>
      <c r="L59" s="453"/>
      <c r="M59" s="453"/>
      <c r="N59" s="453"/>
      <c r="O59" s="453"/>
    </row>
    <row r="60" spans="1:15" ht="12.75">
      <c r="A60" s="153">
        <v>11</v>
      </c>
      <c r="B60" s="30" t="s">
        <v>292</v>
      </c>
      <c r="C60" s="30"/>
      <c r="D60" s="30"/>
      <c r="E60" s="53"/>
      <c r="F60" s="448"/>
      <c r="G60" s="448"/>
      <c r="H60" s="448"/>
      <c r="I60" s="448"/>
      <c r="J60" s="453"/>
      <c r="K60" s="453"/>
      <c r="L60" s="453"/>
      <c r="M60" s="453"/>
      <c r="N60" s="453"/>
      <c r="O60" s="453"/>
    </row>
    <row r="61" spans="1:15" ht="12.75">
      <c r="A61" s="153">
        <v>12</v>
      </c>
      <c r="B61" s="30" t="s">
        <v>293</v>
      </c>
      <c r="C61" s="30"/>
      <c r="D61" s="30"/>
      <c r="E61" s="53"/>
      <c r="F61" s="448"/>
      <c r="G61" s="448"/>
      <c r="H61" s="448"/>
      <c r="I61" s="448"/>
      <c r="J61" s="453"/>
      <c r="K61" s="453"/>
      <c r="L61" s="453"/>
      <c r="M61" s="453"/>
      <c r="N61" s="453"/>
      <c r="O61" s="453"/>
    </row>
    <row r="62" spans="1:15" ht="12.75">
      <c r="A62" s="153">
        <v>13</v>
      </c>
      <c r="B62" s="9" t="s">
        <v>296</v>
      </c>
      <c r="C62" s="9"/>
      <c r="D62" s="9"/>
      <c r="E62" s="54"/>
      <c r="F62" s="448"/>
      <c r="G62" s="448"/>
      <c r="H62" s="448"/>
      <c r="I62" s="448"/>
      <c r="J62" s="453"/>
      <c r="K62" s="453"/>
      <c r="L62" s="453"/>
      <c r="M62" s="453"/>
      <c r="N62" s="453"/>
      <c r="O62" s="453"/>
    </row>
    <row r="63" spans="1:15" ht="13.5" thickBot="1">
      <c r="A63" s="84"/>
      <c r="B63" s="53"/>
      <c r="C63" s="30"/>
      <c r="D63" s="164" t="s">
        <v>297</v>
      </c>
      <c r="E63" s="119"/>
      <c r="F63" s="452"/>
      <c r="G63" s="452"/>
      <c r="H63" s="452"/>
      <c r="I63" s="452"/>
      <c r="J63" s="453"/>
      <c r="K63" s="453"/>
      <c r="L63" s="453"/>
      <c r="M63" s="453"/>
      <c r="N63" s="453"/>
      <c r="O63" s="453"/>
    </row>
    <row r="64" ht="13.5" thickTop="1"/>
  </sheetData>
  <sheetProtection/>
  <mergeCells count="103">
    <mergeCell ref="J63:O63"/>
    <mergeCell ref="J57:O57"/>
    <mergeCell ref="J58:O58"/>
    <mergeCell ref="J59:O59"/>
    <mergeCell ref="J60:O60"/>
    <mergeCell ref="J61:O61"/>
    <mergeCell ref="J62:O62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F53:I53"/>
    <mergeCell ref="F54:I54"/>
    <mergeCell ref="F55:I55"/>
    <mergeCell ref="F56:I56"/>
    <mergeCell ref="F57:I57"/>
    <mergeCell ref="F58:I58"/>
    <mergeCell ref="B37:O37"/>
    <mergeCell ref="F50:I50"/>
    <mergeCell ref="F51:I51"/>
    <mergeCell ref="J50:O50"/>
    <mergeCell ref="J51:O51"/>
    <mergeCell ref="F52:I52"/>
    <mergeCell ref="C34:O34"/>
    <mergeCell ref="E35:H35"/>
    <mergeCell ref="G29:I29"/>
    <mergeCell ref="G30:I30"/>
    <mergeCell ref="J30:L30"/>
    <mergeCell ref="B29:C29"/>
    <mergeCell ref="B30:C30"/>
    <mergeCell ref="J26:L26"/>
    <mergeCell ref="J27:L27"/>
    <mergeCell ref="J28:L28"/>
    <mergeCell ref="J29:L29"/>
    <mergeCell ref="M29:N29"/>
    <mergeCell ref="M30:N30"/>
    <mergeCell ref="M28:N28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B21:C21"/>
    <mergeCell ref="E18:F18"/>
    <mergeCell ref="E19:F19"/>
    <mergeCell ref="E20:F20"/>
    <mergeCell ref="E21:F21"/>
    <mergeCell ref="B18:C18"/>
    <mergeCell ref="B19:C19"/>
    <mergeCell ref="B20:C20"/>
    <mergeCell ref="K9:L9"/>
    <mergeCell ref="K10:L10"/>
    <mergeCell ref="K11:L11"/>
    <mergeCell ref="K12:L12"/>
    <mergeCell ref="M9:N9"/>
    <mergeCell ref="M10:N10"/>
    <mergeCell ref="M11:N11"/>
    <mergeCell ref="M12:N12"/>
    <mergeCell ref="E11:F11"/>
    <mergeCell ref="E12:F12"/>
    <mergeCell ref="G9:H9"/>
    <mergeCell ref="G10:H10"/>
    <mergeCell ref="G11:H11"/>
    <mergeCell ref="G12:H12"/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5"/>
  <sheetViews>
    <sheetView zoomScale="70" zoomScaleNormal="70" zoomScalePageLayoutView="0" workbookViewId="0" topLeftCell="A1">
      <selection activeCell="P26" sqref="P26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7.25">
      <c r="A1" s="401" t="s">
        <v>298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1" ht="17.25">
      <c r="A2" s="404" t="s">
        <v>299</v>
      </c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">
      <c r="A4" s="431" t="s">
        <v>300</v>
      </c>
      <c r="B4" s="432"/>
      <c r="C4" s="432"/>
      <c r="D4" s="432"/>
      <c r="E4" s="432"/>
      <c r="F4" s="432"/>
      <c r="G4" s="432"/>
      <c r="H4" s="432"/>
      <c r="I4" s="432"/>
      <c r="J4" s="432"/>
      <c r="K4" s="433"/>
    </row>
    <row r="5" spans="1:11" ht="13.5" thickBot="1">
      <c r="A5" s="457" t="s">
        <v>301</v>
      </c>
      <c r="B5" s="458"/>
      <c r="C5" s="458"/>
      <c r="D5" s="458"/>
      <c r="E5" s="458"/>
      <c r="F5" s="458"/>
      <c r="G5" s="458"/>
      <c r="H5" s="458"/>
      <c r="I5" s="458"/>
      <c r="J5" s="458"/>
      <c r="K5" s="459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">
      <c r="A14" s="428" t="s">
        <v>524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30"/>
    </row>
    <row r="15" spans="1:11" ht="13.5" thickBot="1">
      <c r="A15" s="457" t="s">
        <v>301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9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5.75" thickBot="1">
      <c r="A24" s="454" t="s">
        <v>315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6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153">
        <v>16</v>
      </c>
      <c r="B32" s="53" t="s">
        <v>321</v>
      </c>
      <c r="C32" s="30"/>
      <c r="D32" s="87"/>
      <c r="E32" s="87"/>
      <c r="F32" s="339" t="s">
        <v>589</v>
      </c>
      <c r="G32" s="87"/>
      <c r="H32" s="87"/>
      <c r="I32" s="87"/>
      <c r="J32" s="87"/>
      <c r="K32" s="87"/>
    </row>
    <row r="33" spans="1:11" ht="12.75">
      <c r="A33" s="153">
        <v>17</v>
      </c>
      <c r="B33" s="53" t="s">
        <v>322</v>
      </c>
      <c r="C33" s="30"/>
      <c r="D33" s="87"/>
      <c r="E33" s="87"/>
      <c r="F33" s="339"/>
      <c r="G33" s="87"/>
      <c r="H33" s="87"/>
      <c r="I33" s="87"/>
      <c r="J33" s="87"/>
      <c r="K33" s="87"/>
    </row>
    <row r="34" spans="1:11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</row>
    <row r="38" spans="1:11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</row>
    <row r="39" spans="1:11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5.75" thickBot="1">
      <c r="A40" s="454" t="s">
        <v>565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6"/>
    </row>
    <row r="41" spans="1:11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</row>
    <row r="42" spans="1:11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</row>
    <row r="43" spans="1:11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</row>
    <row r="44" spans="1:11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153">
        <v>28</v>
      </c>
      <c r="B49" s="87" t="s">
        <v>321</v>
      </c>
      <c r="C49" s="87"/>
      <c r="D49" s="87"/>
      <c r="E49" s="87"/>
      <c r="F49" s="339" t="s">
        <v>589</v>
      </c>
      <c r="G49" s="87"/>
      <c r="H49" s="87"/>
      <c r="I49" s="87"/>
      <c r="J49" s="87"/>
      <c r="K49" s="87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1"/>
  <sheetViews>
    <sheetView zoomScale="70" zoomScaleNormal="70" zoomScalePageLayoutView="0" workbookViewId="0" topLeftCell="A1">
      <selection activeCell="T20" sqref="T20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7.25">
      <c r="A1" s="401" t="s">
        <v>330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264"/>
      <c r="M1" s="264"/>
    </row>
    <row r="2" spans="1:13" ht="17.25">
      <c r="A2" s="460" t="s">
        <v>331</v>
      </c>
      <c r="B2" s="461"/>
      <c r="C2" s="461"/>
      <c r="D2" s="461"/>
      <c r="E2" s="461"/>
      <c r="F2" s="461"/>
      <c r="G2" s="461"/>
      <c r="H2" s="461"/>
      <c r="I2" s="461"/>
      <c r="J2" s="461"/>
      <c r="K2" s="462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40"/>
      <c r="F6" s="378">
        <v>10349</v>
      </c>
      <c r="G6" s="379"/>
      <c r="H6" s="380"/>
      <c r="I6" s="378">
        <v>10370</v>
      </c>
      <c r="J6" s="381">
        <v>0</v>
      </c>
      <c r="K6" s="381">
        <v>0</v>
      </c>
    </row>
    <row r="7" spans="1:11" ht="12.75">
      <c r="A7" s="53" t="s">
        <v>338</v>
      </c>
      <c r="B7" s="30"/>
      <c r="C7" s="30"/>
      <c r="D7" s="30"/>
      <c r="E7" s="286"/>
      <c r="F7" s="343">
        <v>1770</v>
      </c>
      <c r="G7" s="344"/>
      <c r="H7" s="345"/>
      <c r="I7" s="343">
        <v>1772</v>
      </c>
      <c r="J7" s="297">
        <v>0</v>
      </c>
      <c r="K7" s="297">
        <v>0</v>
      </c>
    </row>
    <row r="8" spans="1:11" ht="12.75">
      <c r="A8" s="53" t="s">
        <v>339</v>
      </c>
      <c r="B8" s="30"/>
      <c r="C8" s="30"/>
      <c r="D8" s="30"/>
      <c r="E8" s="286"/>
      <c r="F8" s="343">
        <v>5</v>
      </c>
      <c r="G8" s="344"/>
      <c r="H8" s="345"/>
      <c r="I8" s="343">
        <v>6</v>
      </c>
      <c r="J8" s="297">
        <v>0</v>
      </c>
      <c r="K8" s="297">
        <v>0</v>
      </c>
    </row>
    <row r="9" spans="1:11" ht="12.75">
      <c r="A9" s="53" t="s">
        <v>340</v>
      </c>
      <c r="B9" s="30"/>
      <c r="C9" s="30"/>
      <c r="D9" s="30"/>
      <c r="E9" s="286"/>
      <c r="F9" s="343">
        <v>69</v>
      </c>
      <c r="G9" s="344"/>
      <c r="H9" s="345"/>
      <c r="I9" s="343">
        <v>69</v>
      </c>
      <c r="J9" s="297">
        <v>0</v>
      </c>
      <c r="K9" s="297">
        <v>0</v>
      </c>
    </row>
    <row r="10" spans="1:11" ht="12.75">
      <c r="A10" s="53" t="s">
        <v>341</v>
      </c>
      <c r="B10" s="30"/>
      <c r="C10" s="30"/>
      <c r="D10" s="30"/>
      <c r="E10" s="286"/>
      <c r="F10" s="343">
        <v>43</v>
      </c>
      <c r="G10" s="344"/>
      <c r="H10" s="345"/>
      <c r="I10" s="343">
        <v>42</v>
      </c>
      <c r="J10" s="297">
        <v>0</v>
      </c>
      <c r="K10" s="297">
        <v>0</v>
      </c>
    </row>
    <row r="11" spans="1:11" ht="12.75">
      <c r="A11" s="53" t="s">
        <v>342</v>
      </c>
      <c r="B11" s="30"/>
      <c r="C11" s="30"/>
      <c r="D11" s="30"/>
      <c r="E11" s="286"/>
      <c r="F11" s="343">
        <v>1</v>
      </c>
      <c r="G11" s="344"/>
      <c r="H11" s="345"/>
      <c r="I11" s="343">
        <v>0</v>
      </c>
      <c r="J11" s="297">
        <v>0</v>
      </c>
      <c r="K11" s="297">
        <v>0</v>
      </c>
    </row>
    <row r="12" spans="1:11" ht="12.75">
      <c r="A12" s="384"/>
      <c r="B12" s="40"/>
      <c r="C12" s="30"/>
      <c r="D12" s="30"/>
      <c r="E12" s="286"/>
      <c r="F12" s="343"/>
      <c r="G12" s="344"/>
      <c r="H12" s="345"/>
      <c r="I12" s="343"/>
      <c r="J12" s="297"/>
      <c r="K12" s="297"/>
    </row>
    <row r="13" spans="1:11" ht="12.75">
      <c r="A13" s="53" t="s">
        <v>343</v>
      </c>
      <c r="B13" s="30"/>
      <c r="C13" s="30"/>
      <c r="D13" s="30"/>
      <c r="E13" s="286"/>
      <c r="F13" s="366">
        <f aca="true" t="shared" si="0" ref="F13:K13">SUM(F6:F12)</f>
        <v>12237</v>
      </c>
      <c r="G13" s="367"/>
      <c r="H13" s="368">
        <f t="shared" si="0"/>
        <v>0</v>
      </c>
      <c r="I13" s="366">
        <f t="shared" si="0"/>
        <v>12259</v>
      </c>
      <c r="J13" s="329">
        <f t="shared" si="0"/>
        <v>0</v>
      </c>
      <c r="K13" s="329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3">
        <v>0</v>
      </c>
      <c r="G14" s="344"/>
      <c r="H14" s="345"/>
      <c r="I14" s="343">
        <v>0</v>
      </c>
      <c r="J14" s="297">
        <v>90</v>
      </c>
      <c r="K14" s="297">
        <v>90</v>
      </c>
    </row>
    <row r="15" spans="1:11" ht="12.75">
      <c r="A15" s="53" t="s">
        <v>345</v>
      </c>
      <c r="B15" s="30"/>
      <c r="C15" s="30"/>
      <c r="D15" s="30"/>
      <c r="E15" s="286"/>
      <c r="F15" s="343">
        <v>0</v>
      </c>
      <c r="G15" s="344"/>
      <c r="H15" s="345"/>
      <c r="I15" s="343">
        <v>0</v>
      </c>
      <c r="J15" s="297">
        <v>0</v>
      </c>
      <c r="K15" s="297">
        <v>0</v>
      </c>
    </row>
    <row r="16" spans="1:11" ht="13.5" thickBot="1">
      <c r="A16" s="53" t="s">
        <v>346</v>
      </c>
      <c r="B16" s="30"/>
      <c r="C16" s="30"/>
      <c r="D16" s="123"/>
      <c r="E16" s="341"/>
      <c r="F16" s="369">
        <f>SUM(F13:F15)</f>
        <v>12237</v>
      </c>
      <c r="G16" s="370"/>
      <c r="H16" s="371">
        <f>SUM(H6:H15)</f>
        <v>0</v>
      </c>
      <c r="I16" s="369">
        <f>SUM(I13:I15)</f>
        <v>12259</v>
      </c>
      <c r="J16" s="298">
        <f>SUM(J13:J15)</f>
        <v>90</v>
      </c>
      <c r="K16" s="298">
        <f>SUM(K13:K15)</f>
        <v>90</v>
      </c>
    </row>
    <row r="17" ht="13.5" thickTop="1"/>
    <row r="19" spans="3:10" ht="17.25">
      <c r="C19" s="401" t="s">
        <v>347</v>
      </c>
      <c r="D19" s="402"/>
      <c r="E19" s="402"/>
      <c r="F19" s="402"/>
      <c r="G19" s="402"/>
      <c r="H19" s="402"/>
      <c r="I19" s="402"/>
      <c r="J19" s="403"/>
    </row>
    <row r="20" spans="3:10" ht="17.25">
      <c r="C20" s="404" t="s">
        <v>348</v>
      </c>
      <c r="D20" s="405"/>
      <c r="E20" s="405"/>
      <c r="F20" s="405"/>
      <c r="G20" s="405"/>
      <c r="H20" s="405"/>
      <c r="I20" s="405"/>
      <c r="J20" s="406"/>
    </row>
    <row r="21" spans="3:10" ht="15.75" customHeight="1">
      <c r="C21" s="460" t="s">
        <v>349</v>
      </c>
      <c r="D21" s="461"/>
      <c r="E21" s="461"/>
      <c r="F21" s="461"/>
      <c r="G21" s="461"/>
      <c r="H21" s="461"/>
      <c r="I21" s="461"/>
      <c r="J21" s="462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2"/>
      <c r="D24" s="373" t="s">
        <v>402</v>
      </c>
      <c r="E24" s="342"/>
      <c r="F24" s="346">
        <v>10118</v>
      </c>
      <c r="G24" s="347"/>
      <c r="H24" s="348"/>
      <c r="I24" s="349"/>
      <c r="J24" s="350"/>
    </row>
    <row r="25" spans="3:10" ht="12.75">
      <c r="C25" s="372"/>
      <c r="D25" s="373" t="s">
        <v>351</v>
      </c>
      <c r="E25" s="286"/>
      <c r="F25" s="345">
        <v>1</v>
      </c>
      <c r="G25" s="343"/>
      <c r="H25" s="344"/>
      <c r="I25" s="345"/>
      <c r="J25" s="343">
        <v>6228</v>
      </c>
    </row>
    <row r="26" spans="3:10" ht="12.75">
      <c r="C26" s="372"/>
      <c r="D26" s="373" t="s">
        <v>352</v>
      </c>
      <c r="E26" s="286"/>
      <c r="F26" s="345">
        <v>1935</v>
      </c>
      <c r="G26" s="343"/>
      <c r="H26" s="344"/>
      <c r="I26" s="345"/>
      <c r="J26" s="343">
        <v>5200</v>
      </c>
    </row>
    <row r="27" spans="3:10" ht="12.75">
      <c r="C27" s="372"/>
      <c r="D27" s="373" t="s">
        <v>599</v>
      </c>
      <c r="E27" s="286"/>
      <c r="F27" s="345">
        <v>145</v>
      </c>
      <c r="G27" s="343"/>
      <c r="H27" s="344"/>
      <c r="I27" s="345"/>
      <c r="J27" s="343">
        <v>3</v>
      </c>
    </row>
    <row r="28" spans="3:10" ht="12.75">
      <c r="C28" s="372"/>
      <c r="D28" s="373" t="s">
        <v>600</v>
      </c>
      <c r="E28" s="286"/>
      <c r="F28" s="345">
        <v>240</v>
      </c>
      <c r="G28" s="343"/>
      <c r="H28" s="344"/>
      <c r="I28" s="345"/>
      <c r="J28" s="343">
        <v>380</v>
      </c>
    </row>
    <row r="29" spans="3:10" ht="12.75">
      <c r="C29" s="372"/>
      <c r="D29" s="373" t="s">
        <v>601</v>
      </c>
      <c r="E29" s="286"/>
      <c r="F29" s="345">
        <v>26</v>
      </c>
      <c r="G29" s="343"/>
      <c r="H29" s="344"/>
      <c r="I29" s="345"/>
      <c r="J29" s="343">
        <v>7</v>
      </c>
    </row>
    <row r="30" spans="3:10" ht="12.75">
      <c r="C30" s="372"/>
      <c r="D30" s="373" t="s">
        <v>602</v>
      </c>
      <c r="E30" s="286"/>
      <c r="F30" s="345">
        <v>9</v>
      </c>
      <c r="G30" s="343"/>
      <c r="H30" s="344"/>
      <c r="I30" s="345"/>
      <c r="J30" s="343">
        <v>70</v>
      </c>
    </row>
    <row r="31" spans="3:10" ht="12.75">
      <c r="C31" s="372"/>
      <c r="D31" s="373" t="s">
        <v>603</v>
      </c>
      <c r="E31" s="286"/>
      <c r="F31" s="345">
        <v>3</v>
      </c>
      <c r="G31" s="343"/>
      <c r="H31" s="344"/>
      <c r="I31" s="345"/>
      <c r="J31" s="343">
        <v>33</v>
      </c>
    </row>
    <row r="32" spans="3:10" ht="12.75">
      <c r="C32" s="372"/>
      <c r="D32" s="373" t="s">
        <v>604</v>
      </c>
      <c r="E32" s="286"/>
      <c r="F32" s="345">
        <v>0</v>
      </c>
      <c r="G32" s="343"/>
      <c r="H32" s="344"/>
      <c r="I32" s="345"/>
      <c r="J32" s="343">
        <v>21</v>
      </c>
    </row>
    <row r="33" spans="3:10" ht="12.75">
      <c r="C33" s="372"/>
      <c r="D33" s="373" t="s">
        <v>84</v>
      </c>
      <c r="E33" s="286"/>
      <c r="F33" s="345">
        <v>0</v>
      </c>
      <c r="G33" s="343"/>
      <c r="H33" s="344"/>
      <c r="I33" s="345"/>
      <c r="J33" s="343">
        <v>407</v>
      </c>
    </row>
    <row r="34" spans="3:10" ht="13.5" thickBot="1">
      <c r="C34" s="374"/>
      <c r="D34" s="375" t="s">
        <v>297</v>
      </c>
      <c r="E34" s="341"/>
      <c r="F34" s="371">
        <f>SUM(F24:F33)</f>
        <v>12477</v>
      </c>
      <c r="G34" s="369"/>
      <c r="H34" s="370"/>
      <c r="I34" s="371"/>
      <c r="J34" s="369">
        <f>SUM(J24:J33)</f>
        <v>12349</v>
      </c>
    </row>
    <row r="35" ht="13.5" thickTop="1"/>
    <row r="37" spans="1:11" ht="17.25">
      <c r="A37" s="401" t="s">
        <v>353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3"/>
    </row>
    <row r="38" spans="1:11" ht="18" thickBot="1">
      <c r="A38" s="425" t="s">
        <v>354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7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86"/>
      <c r="J42" s="388">
        <v>0</v>
      </c>
      <c r="K42" s="387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5"/>
      <c r="J43" s="388">
        <v>2</v>
      </c>
      <c r="K43" s="343"/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5"/>
      <c r="J44" s="388">
        <v>2</v>
      </c>
      <c r="K44" s="343"/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5"/>
      <c r="J45" s="388">
        <v>0</v>
      </c>
      <c r="K45" s="343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1"/>
      <c r="J46" s="389"/>
      <c r="K46" s="310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1"/>
      <c r="J47" s="389"/>
      <c r="K47" s="310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86"/>
      <c r="J48" s="388">
        <v>10159</v>
      </c>
      <c r="K48" s="387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5"/>
      <c r="J49" s="388">
        <v>1241</v>
      </c>
      <c r="K49" s="343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5"/>
      <c r="J50" s="388">
        <v>1081</v>
      </c>
      <c r="K50" s="343"/>
    </row>
    <row r="51" spans="1:11" ht="12.75">
      <c r="A51" s="54"/>
      <c r="B51" s="9"/>
      <c r="C51" s="9"/>
      <c r="D51" s="9"/>
      <c r="E51" s="9"/>
      <c r="F51" s="9"/>
      <c r="G51" s="9"/>
      <c r="H51" s="9"/>
      <c r="I51" s="352"/>
      <c r="J51" s="352"/>
      <c r="K51" s="309"/>
    </row>
  </sheetData>
  <sheetProtection/>
  <mergeCells count="7">
    <mergeCell ref="A38:K38"/>
    <mergeCell ref="A37:K37"/>
    <mergeCell ref="A1:K1"/>
    <mergeCell ref="A2:K2"/>
    <mergeCell ref="C19:J19"/>
    <mergeCell ref="C20:J20"/>
    <mergeCell ref="C21:J2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6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29"/>
  <sheetViews>
    <sheetView zoomScale="85" zoomScaleNormal="85" zoomScalePageLayoutView="0" workbookViewId="0" topLeftCell="A1">
      <selection activeCell="H28" sqref="H28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7.25">
      <c r="A1" s="401" t="s">
        <v>360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1" ht="18">
      <c r="A2" s="431" t="s">
        <v>594</v>
      </c>
      <c r="B2" s="432"/>
      <c r="C2" s="432"/>
      <c r="D2" s="432"/>
      <c r="E2" s="432"/>
      <c r="F2" s="432"/>
      <c r="G2" s="432"/>
      <c r="H2" s="432"/>
      <c r="I2" s="432"/>
      <c r="J2" s="432"/>
      <c r="K2" s="433"/>
    </row>
    <row r="3" spans="1:11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</row>
    <row r="4" spans="1:11" ht="12.75">
      <c r="A4" s="469" t="s">
        <v>336</v>
      </c>
      <c r="B4" s="470"/>
      <c r="C4" s="471"/>
      <c r="D4" s="172"/>
      <c r="E4" s="172"/>
      <c r="F4" s="267"/>
      <c r="G4" s="267"/>
      <c r="H4" s="267"/>
      <c r="I4" s="267"/>
      <c r="J4" s="267"/>
      <c r="K4" s="85"/>
    </row>
    <row r="5" spans="1:11" ht="13.5" thickBot="1">
      <c r="A5" s="466" t="s">
        <v>501</v>
      </c>
      <c r="B5" s="467"/>
      <c r="C5" s="468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</row>
    <row r="6" spans="1:11" ht="12.75">
      <c r="A6" s="281" t="s">
        <v>502</v>
      </c>
      <c r="B6" s="282"/>
      <c r="C6" s="241"/>
      <c r="D6" s="309">
        <v>175134</v>
      </c>
      <c r="E6" s="300">
        <v>161614</v>
      </c>
      <c r="F6" s="352">
        <v>177578</v>
      </c>
      <c r="G6" s="300">
        <v>160402</v>
      </c>
      <c r="H6" s="300">
        <v>167367</v>
      </c>
      <c r="I6" s="300">
        <v>194576</v>
      </c>
      <c r="J6" s="300">
        <v>233713</v>
      </c>
      <c r="K6" s="365">
        <f aca="true" t="shared" si="0" ref="K6:K11">SUM(D6:J6)</f>
        <v>1270384</v>
      </c>
    </row>
    <row r="7" spans="1:11" ht="12.75">
      <c r="A7" s="53" t="s">
        <v>339</v>
      </c>
      <c r="B7" s="30"/>
      <c r="C7" s="86"/>
      <c r="D7" s="311">
        <v>68</v>
      </c>
      <c r="E7" s="297">
        <v>353</v>
      </c>
      <c r="F7" s="354">
        <v>208</v>
      </c>
      <c r="G7" s="297">
        <v>408</v>
      </c>
      <c r="H7" s="297">
        <v>164</v>
      </c>
      <c r="I7" s="297">
        <v>479</v>
      </c>
      <c r="J7" s="297">
        <v>391</v>
      </c>
      <c r="K7" s="312">
        <f t="shared" si="0"/>
        <v>2071</v>
      </c>
    </row>
    <row r="8" spans="1:11" ht="12.75">
      <c r="A8" s="53" t="s">
        <v>340</v>
      </c>
      <c r="B8" s="30"/>
      <c r="C8" s="86"/>
      <c r="D8" s="311">
        <v>4028</v>
      </c>
      <c r="E8" s="297">
        <v>2926</v>
      </c>
      <c r="F8" s="354">
        <v>3534</v>
      </c>
      <c r="G8" s="297">
        <v>1578</v>
      </c>
      <c r="H8" s="297">
        <v>2808</v>
      </c>
      <c r="I8" s="297">
        <v>7083</v>
      </c>
      <c r="J8" s="297">
        <v>7951</v>
      </c>
      <c r="K8" s="312">
        <f t="shared" si="0"/>
        <v>29908</v>
      </c>
    </row>
    <row r="9" spans="1:11" ht="12.75">
      <c r="A9" s="53" t="s">
        <v>341</v>
      </c>
      <c r="B9" s="30"/>
      <c r="C9" s="86"/>
      <c r="D9" s="311">
        <v>1373</v>
      </c>
      <c r="E9" s="297">
        <v>1130</v>
      </c>
      <c r="F9" s="354">
        <v>1676</v>
      </c>
      <c r="G9" s="297">
        <v>1217</v>
      </c>
      <c r="H9" s="297">
        <v>2203</v>
      </c>
      <c r="I9" s="297">
        <v>1737</v>
      </c>
      <c r="J9" s="297">
        <v>2127</v>
      </c>
      <c r="K9" s="312">
        <f t="shared" si="0"/>
        <v>11463</v>
      </c>
    </row>
    <row r="10" spans="1:11" ht="12.75">
      <c r="A10" s="53" t="s">
        <v>342</v>
      </c>
      <c r="B10" s="30"/>
      <c r="C10" s="86"/>
      <c r="D10" s="311">
        <v>0</v>
      </c>
      <c r="E10" s="297">
        <v>0</v>
      </c>
      <c r="F10" s="354">
        <v>0</v>
      </c>
      <c r="G10" s="297">
        <v>0</v>
      </c>
      <c r="H10" s="297">
        <v>0</v>
      </c>
      <c r="I10" s="297">
        <v>0</v>
      </c>
      <c r="J10" s="297">
        <v>0</v>
      </c>
      <c r="K10" s="312">
        <f t="shared" si="0"/>
        <v>0</v>
      </c>
    </row>
    <row r="11" spans="1:11" ht="12.75">
      <c r="A11" s="353" t="s">
        <v>593</v>
      </c>
      <c r="B11" s="30"/>
      <c r="C11" s="86"/>
      <c r="D11" s="311">
        <v>0</v>
      </c>
      <c r="E11" s="297">
        <v>0</v>
      </c>
      <c r="F11" s="354">
        <v>0</v>
      </c>
      <c r="G11" s="297">
        <v>0</v>
      </c>
      <c r="H11" s="297">
        <v>0</v>
      </c>
      <c r="I11" s="297">
        <v>0</v>
      </c>
      <c r="J11" s="297">
        <v>0</v>
      </c>
      <c r="K11" s="312">
        <f t="shared" si="0"/>
        <v>0</v>
      </c>
    </row>
    <row r="12" spans="1:11" ht="13.5" thickBot="1">
      <c r="A12" s="53"/>
      <c r="B12" s="30"/>
      <c r="C12" s="242" t="s">
        <v>297</v>
      </c>
      <c r="D12" s="298">
        <f aca="true" t="shared" si="1" ref="D12:J12">SUM(D6:D11)</f>
        <v>180603</v>
      </c>
      <c r="E12" s="298">
        <f t="shared" si="1"/>
        <v>166023</v>
      </c>
      <c r="F12" s="382">
        <f t="shared" si="1"/>
        <v>182996</v>
      </c>
      <c r="G12" s="298">
        <f t="shared" si="1"/>
        <v>163605</v>
      </c>
      <c r="H12" s="298">
        <f t="shared" si="1"/>
        <v>172542</v>
      </c>
      <c r="I12" s="298">
        <f t="shared" si="1"/>
        <v>203875</v>
      </c>
      <c r="J12" s="298">
        <f t="shared" si="1"/>
        <v>244182</v>
      </c>
      <c r="K12" s="328">
        <f>SUM(K6:K11)</f>
        <v>1313826</v>
      </c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</row>
    <row r="15" spans="1:11" ht="12.75">
      <c r="A15" s="463" t="s">
        <v>336</v>
      </c>
      <c r="B15" s="464"/>
      <c r="C15" s="465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</row>
    <row r="16" spans="1:11" ht="13.5" thickBot="1">
      <c r="A16" s="466" t="s">
        <v>501</v>
      </c>
      <c r="B16" s="467"/>
      <c r="C16" s="468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</row>
    <row r="17" spans="1:11" ht="12.75">
      <c r="A17" s="281" t="s">
        <v>502</v>
      </c>
      <c r="B17" s="282"/>
      <c r="C17" s="241"/>
      <c r="D17" s="300">
        <v>231059</v>
      </c>
      <c r="E17" s="300">
        <v>263355</v>
      </c>
      <c r="F17" s="355">
        <v>237070</v>
      </c>
      <c r="G17" s="300">
        <v>214217</v>
      </c>
      <c r="H17" s="300">
        <v>185013</v>
      </c>
      <c r="I17" s="364">
        <f aca="true" t="shared" si="2" ref="I17:I22">SUM(D17:H17)</f>
        <v>1130714</v>
      </c>
      <c r="J17" s="364">
        <f aca="true" t="shared" si="3" ref="J17:J22">+I17+K6</f>
        <v>2401098</v>
      </c>
      <c r="K17" s="300">
        <v>2369365</v>
      </c>
    </row>
    <row r="18" spans="1:11" ht="12.75">
      <c r="A18" s="53" t="s">
        <v>339</v>
      </c>
      <c r="B18" s="30"/>
      <c r="C18" s="86"/>
      <c r="D18" s="297">
        <v>895</v>
      </c>
      <c r="E18" s="297">
        <v>495</v>
      </c>
      <c r="F18" s="356">
        <v>766</v>
      </c>
      <c r="G18" s="297">
        <v>232</v>
      </c>
      <c r="H18" s="297">
        <v>475</v>
      </c>
      <c r="I18" s="329">
        <f t="shared" si="2"/>
        <v>2863</v>
      </c>
      <c r="J18" s="329">
        <f t="shared" si="3"/>
        <v>4934</v>
      </c>
      <c r="K18" s="297">
        <v>4343</v>
      </c>
    </row>
    <row r="19" spans="1:11" ht="12.75">
      <c r="A19" s="53" t="s">
        <v>340</v>
      </c>
      <c r="B19" s="30"/>
      <c r="C19" s="86"/>
      <c r="D19" s="297">
        <v>5685</v>
      </c>
      <c r="E19" s="297">
        <v>8577</v>
      </c>
      <c r="F19" s="356">
        <v>4987</v>
      </c>
      <c r="G19" s="297">
        <v>7822</v>
      </c>
      <c r="H19" s="297">
        <v>2368</v>
      </c>
      <c r="I19" s="329">
        <f t="shared" si="2"/>
        <v>29439</v>
      </c>
      <c r="J19" s="329">
        <f t="shared" si="3"/>
        <v>59347</v>
      </c>
      <c r="K19" s="297">
        <v>71848</v>
      </c>
    </row>
    <row r="20" spans="1:11" ht="12.75">
      <c r="A20" s="53" t="s">
        <v>341</v>
      </c>
      <c r="B20" s="30"/>
      <c r="C20" s="86"/>
      <c r="D20" s="297">
        <v>2587</v>
      </c>
      <c r="E20" s="297">
        <v>2071</v>
      </c>
      <c r="F20" s="356">
        <v>1929</v>
      </c>
      <c r="G20" s="297">
        <v>1649</v>
      </c>
      <c r="H20" s="297">
        <v>2493</v>
      </c>
      <c r="I20" s="329">
        <f t="shared" si="2"/>
        <v>10729</v>
      </c>
      <c r="J20" s="329">
        <f t="shared" si="3"/>
        <v>22192</v>
      </c>
      <c r="K20" s="297">
        <v>19487</v>
      </c>
    </row>
    <row r="21" spans="1:11" ht="12.75">
      <c r="A21" s="53" t="s">
        <v>342</v>
      </c>
      <c r="B21" s="30"/>
      <c r="C21" s="86"/>
      <c r="D21" s="297">
        <v>0</v>
      </c>
      <c r="E21" s="297">
        <v>0</v>
      </c>
      <c r="F21" s="356">
        <v>2124</v>
      </c>
      <c r="G21" s="297">
        <v>0</v>
      </c>
      <c r="H21" s="297">
        <v>0</v>
      </c>
      <c r="I21" s="329">
        <f t="shared" si="2"/>
        <v>2124</v>
      </c>
      <c r="J21" s="329">
        <f t="shared" si="3"/>
        <v>2124</v>
      </c>
      <c r="K21" s="297">
        <v>1939</v>
      </c>
    </row>
    <row r="22" spans="1:11" ht="12.75">
      <c r="A22" s="353" t="s">
        <v>593</v>
      </c>
      <c r="B22" s="30"/>
      <c r="C22" s="86"/>
      <c r="D22" s="297">
        <v>0</v>
      </c>
      <c r="E22" s="297">
        <v>0</v>
      </c>
      <c r="F22" s="356">
        <v>0</v>
      </c>
      <c r="G22" s="297">
        <v>0</v>
      </c>
      <c r="H22" s="297">
        <v>0</v>
      </c>
      <c r="I22" s="329">
        <f t="shared" si="2"/>
        <v>0</v>
      </c>
      <c r="J22" s="329">
        <f t="shared" si="3"/>
        <v>0</v>
      </c>
      <c r="K22" s="297">
        <v>0</v>
      </c>
    </row>
    <row r="23" spans="1:11" ht="13.5" thickBot="1">
      <c r="A23" s="53"/>
      <c r="B23" s="30"/>
      <c r="C23" s="242" t="s">
        <v>297</v>
      </c>
      <c r="D23" s="298">
        <f aca="true" t="shared" si="4" ref="D23:K23">SUM(D17:D22)</f>
        <v>240226</v>
      </c>
      <c r="E23" s="298">
        <f t="shared" si="4"/>
        <v>274498</v>
      </c>
      <c r="F23" s="383">
        <f t="shared" si="4"/>
        <v>246876</v>
      </c>
      <c r="G23" s="298">
        <f t="shared" si="4"/>
        <v>223920</v>
      </c>
      <c r="H23" s="298">
        <f t="shared" si="4"/>
        <v>190349</v>
      </c>
      <c r="I23" s="298">
        <f t="shared" si="4"/>
        <v>1175869</v>
      </c>
      <c r="J23" s="298">
        <f t="shared" si="4"/>
        <v>2489695</v>
      </c>
      <c r="K23" s="298">
        <f t="shared" si="4"/>
        <v>2466982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390" t="s">
        <v>608</v>
      </c>
      <c r="H27" s="40"/>
      <c r="I27" s="376">
        <f>('D4-6'!K16+'D4-6'!I16)*4.1333</f>
        <v>51042.1217</v>
      </c>
      <c r="J27" s="390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40"/>
      <c r="H28" s="40"/>
      <c r="I28" s="40"/>
      <c r="J28" s="40"/>
      <c r="K28" s="46"/>
    </row>
    <row r="29" spans="1:11" ht="12.75">
      <c r="A29" s="54"/>
      <c r="B29" s="9"/>
      <c r="C29" s="334" t="s">
        <v>607</v>
      </c>
      <c r="D29" s="9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0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7.25">
      <c r="A1" s="400" t="s">
        <v>377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7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57"/>
      <c r="I7" s="357"/>
      <c r="J7" s="357"/>
      <c r="K7" s="358">
        <f>+'A-1d'!H33</f>
        <v>23611.78</v>
      </c>
    </row>
    <row r="8" spans="1:11" ht="13.5" thickTop="1">
      <c r="A8" s="285"/>
      <c r="H8" s="40"/>
      <c r="I8" s="40"/>
      <c r="J8" s="40"/>
      <c r="K8" s="351"/>
    </row>
    <row r="9" spans="1:11" ht="13.5" thickBot="1">
      <c r="A9" s="285">
        <v>100.3</v>
      </c>
      <c r="B9" s="76" t="s">
        <v>538</v>
      </c>
      <c r="G9" s="76" t="s">
        <v>379</v>
      </c>
      <c r="H9" s="357"/>
      <c r="I9" s="357"/>
      <c r="J9" s="357"/>
      <c r="K9" s="358">
        <f>+'A-1d'!H12</f>
        <v>1643398.21</v>
      </c>
    </row>
    <row r="10" spans="1:11" ht="13.5" thickTop="1">
      <c r="A10" s="285"/>
      <c r="H10" s="40"/>
      <c r="I10" s="40"/>
      <c r="J10" s="40"/>
      <c r="K10" s="351"/>
    </row>
    <row r="11" spans="1:11" ht="13.5" thickBot="1">
      <c r="A11" s="285">
        <v>241</v>
      </c>
      <c r="B11" s="76" t="s">
        <v>540</v>
      </c>
      <c r="G11" s="76" t="s">
        <v>379</v>
      </c>
      <c r="H11" s="357"/>
      <c r="I11" s="357"/>
      <c r="J11" s="357"/>
      <c r="K11" s="358">
        <f>+'A-1d'!H29</f>
        <v>735785.63</v>
      </c>
    </row>
    <row r="12" spans="1:11" ht="13.5" thickTop="1">
      <c r="A12" s="285"/>
      <c r="H12" s="40"/>
      <c r="I12" s="40"/>
      <c r="J12" s="40"/>
      <c r="K12" s="351"/>
    </row>
    <row r="13" spans="1:11" ht="13.5" thickBot="1">
      <c r="A13" s="285">
        <v>265</v>
      </c>
      <c r="B13" s="76" t="s">
        <v>541</v>
      </c>
      <c r="G13" s="76" t="s">
        <v>379</v>
      </c>
      <c r="H13" s="357"/>
      <c r="I13" s="357"/>
      <c r="J13" s="357"/>
      <c r="K13" s="358">
        <f>+'A-1d'!H28</f>
        <v>3338679.53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3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SheetLayoutView="100" zoomScalePageLayoutView="0" workbookViewId="0" topLeftCell="A1">
      <selection activeCell="P37" sqref="P37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" thickTop="1">
      <c r="A1" s="482" t="s">
        <v>516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4"/>
    </row>
    <row r="2" spans="1:12" ht="14.25" thickBot="1">
      <c r="A2" s="485" t="s">
        <v>523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7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3.5">
      <c r="A5" s="174" t="s">
        <v>552</v>
      </c>
      <c r="B5" s="184"/>
      <c r="C5" s="185"/>
      <c r="D5" s="481" t="s">
        <v>595</v>
      </c>
      <c r="E5" s="481"/>
      <c r="F5" s="481"/>
      <c r="G5" s="481"/>
      <c r="H5" s="481"/>
      <c r="I5" s="481"/>
      <c r="J5" s="481"/>
      <c r="K5" s="481"/>
      <c r="L5" s="359"/>
    </row>
    <row r="6" spans="1:12" s="97" customFormat="1" ht="13.5">
      <c r="A6" s="174"/>
      <c r="D6" s="473" t="s">
        <v>563</v>
      </c>
      <c r="E6" s="473"/>
      <c r="F6" s="473"/>
      <c r="G6" s="473"/>
      <c r="H6" s="473"/>
      <c r="I6" s="473"/>
      <c r="J6" s="473"/>
      <c r="K6" s="473"/>
      <c r="L6" s="474"/>
    </row>
    <row r="7" spans="1:12" s="97" customFormat="1" ht="13.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3.5">
      <c r="A8" s="174" t="s">
        <v>453</v>
      </c>
      <c r="B8" s="479" t="s">
        <v>580</v>
      </c>
      <c r="C8" s="479"/>
      <c r="D8" s="479"/>
      <c r="E8" s="479"/>
      <c r="F8" s="479"/>
      <c r="G8" s="479"/>
      <c r="H8" s="479"/>
      <c r="I8" s="479"/>
      <c r="J8" s="479"/>
      <c r="K8" s="479"/>
      <c r="L8" s="186" t="s">
        <v>559</v>
      </c>
    </row>
    <row r="9" spans="1:12" s="97" customFormat="1" ht="13.5">
      <c r="A9" s="174"/>
      <c r="B9" s="473" t="s">
        <v>558</v>
      </c>
      <c r="C9" s="473"/>
      <c r="D9" s="473"/>
      <c r="E9" s="473"/>
      <c r="F9" s="473"/>
      <c r="G9" s="473"/>
      <c r="H9" s="473"/>
      <c r="I9" s="473"/>
      <c r="J9" s="473"/>
      <c r="K9" s="473"/>
      <c r="L9" s="186"/>
    </row>
    <row r="10" spans="1:12" s="97" customFormat="1" ht="13.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3.5">
      <c r="A11" s="174" t="s">
        <v>453</v>
      </c>
      <c r="B11" s="479" t="s">
        <v>581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80"/>
    </row>
    <row r="12" spans="1:12" s="97" customFormat="1" ht="13.5">
      <c r="A12" s="174"/>
      <c r="B12" s="473" t="s">
        <v>553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4"/>
    </row>
    <row r="13" spans="1:12" s="97" customFormat="1" ht="13.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3.5">
      <c r="A14" s="174" t="s">
        <v>560</v>
      </c>
      <c r="B14" s="479" t="s">
        <v>577</v>
      </c>
      <c r="C14" s="479"/>
      <c r="D14" s="479"/>
      <c r="E14" s="479"/>
      <c r="F14" s="479"/>
      <c r="G14" s="479"/>
      <c r="H14" s="479"/>
      <c r="I14" s="479"/>
      <c r="J14" s="479"/>
      <c r="K14" s="479"/>
      <c r="L14" s="480"/>
    </row>
    <row r="15" spans="1:12" s="97" customFormat="1" ht="13.5">
      <c r="A15" s="174"/>
      <c r="B15" s="473" t="s">
        <v>561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4"/>
    </row>
    <row r="16" spans="1:12" s="97" customFormat="1" ht="13.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3.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3.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3.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3.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3.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3.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75" t="s">
        <v>596</v>
      </c>
      <c r="C23" s="475"/>
      <c r="D23" s="475"/>
      <c r="E23" s="475"/>
      <c r="F23" s="475"/>
      <c r="G23" s="184"/>
      <c r="H23" s="476"/>
      <c r="I23" s="476"/>
      <c r="J23" s="476"/>
      <c r="K23" s="476"/>
      <c r="L23" s="186"/>
    </row>
    <row r="24" spans="1:12" s="97" customFormat="1" ht="13.5">
      <c r="A24" s="174"/>
      <c r="B24" s="472" t="s">
        <v>562</v>
      </c>
      <c r="C24" s="472"/>
      <c r="D24" s="472"/>
      <c r="E24" s="472"/>
      <c r="F24" s="472"/>
      <c r="G24" s="184"/>
      <c r="H24" s="472" t="s">
        <v>380</v>
      </c>
      <c r="I24" s="472"/>
      <c r="J24" s="472"/>
      <c r="K24" s="472"/>
      <c r="L24" s="186"/>
    </row>
    <row r="25" spans="1:12" s="97" customFormat="1" ht="13.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3.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3.5">
      <c r="A27" s="174"/>
      <c r="B27" s="477" t="s">
        <v>597</v>
      </c>
      <c r="C27" s="477"/>
      <c r="D27" s="477"/>
      <c r="E27" s="477"/>
      <c r="F27" s="477"/>
      <c r="G27" s="184"/>
      <c r="H27" s="478" t="s">
        <v>606</v>
      </c>
      <c r="I27" s="479"/>
      <c r="J27" s="479"/>
      <c r="K27" s="479"/>
      <c r="L27" s="186"/>
    </row>
    <row r="28" spans="1:12" s="97" customFormat="1" ht="13.5">
      <c r="A28" s="174"/>
      <c r="B28" s="472" t="s">
        <v>557</v>
      </c>
      <c r="C28" s="472"/>
      <c r="D28" s="472"/>
      <c r="E28" s="472"/>
      <c r="F28" s="472"/>
      <c r="G28" s="184"/>
      <c r="H28" s="472" t="s">
        <v>381</v>
      </c>
      <c r="I28" s="472"/>
      <c r="J28" s="472"/>
      <c r="K28" s="472"/>
      <c r="L28" s="186"/>
    </row>
    <row r="29" spans="1:12" s="97" customFormat="1" ht="13.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14:L14"/>
    <mergeCell ref="D5:K5"/>
    <mergeCell ref="A1:L1"/>
    <mergeCell ref="A2:L2"/>
    <mergeCell ref="B11:L11"/>
    <mergeCell ref="D6:L6"/>
    <mergeCell ref="B9:K9"/>
    <mergeCell ref="B8:K8"/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7.25">
      <c r="A1" s="400" t="s">
        <v>382</v>
      </c>
      <c r="B1" s="400"/>
      <c r="C1" s="400"/>
      <c r="D1" s="400"/>
      <c r="E1" s="75" t="s">
        <v>26</v>
      </c>
    </row>
    <row r="2" spans="1:4" ht="17.25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7.25">
      <c r="A1" s="400" t="s">
        <v>503</v>
      </c>
      <c r="B1" s="400"/>
    </row>
    <row r="3" ht="13.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7.25">
      <c r="A1" s="401" t="s">
        <v>10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11</v>
      </c>
      <c r="B2" s="405"/>
      <c r="C2" s="405"/>
      <c r="D2" s="405"/>
      <c r="E2" s="405"/>
      <c r="F2" s="405"/>
      <c r="G2" s="405"/>
      <c r="H2" s="405"/>
      <c r="I2" s="406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7">
        <v>442.07</v>
      </c>
      <c r="F9" s="297">
        <v>0</v>
      </c>
      <c r="G9" s="297">
        <v>0</v>
      </c>
      <c r="H9" s="297">
        <v>0</v>
      </c>
      <c r="I9" s="297">
        <f>SUM(E9:H9)</f>
        <v>442.07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7">
        <v>2926.52</v>
      </c>
      <c r="F10" s="297">
        <v>0</v>
      </c>
      <c r="G10" s="297">
        <v>0</v>
      </c>
      <c r="H10" s="297">
        <v>0</v>
      </c>
      <c r="I10" s="297">
        <f>SUM(E10:H10)</f>
        <v>2926.52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7">
        <v>944273.03</v>
      </c>
      <c r="F11" s="297">
        <v>100199.23</v>
      </c>
      <c r="G11" s="297">
        <v>0</v>
      </c>
      <c r="H11" s="297">
        <v>0</v>
      </c>
      <c r="I11" s="297">
        <f>SUM(E11:H11)</f>
        <v>1044472.26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8">
        <f>SUM(E9:E11)</f>
        <v>947641.62</v>
      </c>
      <c r="F12" s="298">
        <f>SUM(F9:F11)</f>
        <v>100199.23</v>
      </c>
      <c r="G12" s="298">
        <f>SUM(G9:G11)</f>
        <v>0</v>
      </c>
      <c r="H12" s="298">
        <f>SUM(H9:H11)</f>
        <v>0</v>
      </c>
      <c r="I12" s="298">
        <f>SUM(I9:I11)</f>
        <v>1047840.85</v>
      </c>
    </row>
    <row r="13" spans="1:9" ht="13.5" thickTop="1">
      <c r="A13" s="1"/>
      <c r="B13" s="1"/>
      <c r="C13" s="40"/>
      <c r="D13" s="176"/>
      <c r="E13" s="299"/>
      <c r="F13" s="299"/>
      <c r="G13" s="299"/>
      <c r="H13" s="299"/>
      <c r="I13" s="299"/>
    </row>
    <row r="14" spans="1:9" ht="12.75">
      <c r="A14" s="153"/>
      <c r="B14" s="153"/>
      <c r="C14" s="179" t="s">
        <v>568</v>
      </c>
      <c r="D14" s="86"/>
      <c r="E14" s="297"/>
      <c r="F14" s="297"/>
      <c r="G14" s="297"/>
      <c r="H14" s="297"/>
      <c r="I14" s="297"/>
    </row>
    <row r="15" spans="1:9" ht="12.75">
      <c r="A15" s="84">
        <v>5</v>
      </c>
      <c r="B15" s="84">
        <v>306</v>
      </c>
      <c r="C15" s="9" t="s">
        <v>31</v>
      </c>
      <c r="D15" s="85"/>
      <c r="E15" s="300">
        <v>96903.92</v>
      </c>
      <c r="F15" s="300">
        <v>0</v>
      </c>
      <c r="G15" s="300">
        <v>0</v>
      </c>
      <c r="H15" s="300">
        <v>-15458.970000000001</v>
      </c>
      <c r="I15" s="300">
        <f>SUM(E15:H15)</f>
        <v>81444.95</v>
      </c>
    </row>
    <row r="16" spans="1:9" ht="13.5" thickBot="1">
      <c r="A16" s="84"/>
      <c r="B16" s="84"/>
      <c r="C16" s="30"/>
      <c r="D16" s="128" t="s">
        <v>569</v>
      </c>
      <c r="E16" s="298">
        <f>SUM(E15)</f>
        <v>96903.92</v>
      </c>
      <c r="F16" s="298">
        <f>SUM(F15)</f>
        <v>0</v>
      </c>
      <c r="G16" s="298">
        <f>SUM(G15)</f>
        <v>0</v>
      </c>
      <c r="H16" s="298">
        <f>SUM(H15)</f>
        <v>-15458.970000000001</v>
      </c>
      <c r="I16" s="298">
        <f>SUM(I15)</f>
        <v>81444.95</v>
      </c>
    </row>
    <row r="17" spans="1:9" ht="13.5" thickTop="1">
      <c r="A17" s="84"/>
      <c r="B17" s="84"/>
      <c r="C17" s="9"/>
      <c r="D17" s="127"/>
      <c r="E17" s="299"/>
      <c r="F17" s="299"/>
      <c r="G17" s="299"/>
      <c r="H17" s="299"/>
      <c r="I17" s="299"/>
    </row>
    <row r="18" spans="1:9" ht="12.75">
      <c r="A18" s="1"/>
      <c r="B18" s="1"/>
      <c r="C18" s="178" t="s">
        <v>570</v>
      </c>
      <c r="D18" s="176"/>
      <c r="E18" s="294"/>
      <c r="F18" s="297"/>
      <c r="G18" s="297"/>
      <c r="H18" s="297"/>
      <c r="I18" s="297"/>
    </row>
    <row r="19" spans="1:9" ht="12.75">
      <c r="A19" s="153">
        <v>6</v>
      </c>
      <c r="B19" s="153">
        <v>311</v>
      </c>
      <c r="C19" s="30" t="s">
        <v>32</v>
      </c>
      <c r="D19" s="86"/>
      <c r="E19" s="294">
        <v>0</v>
      </c>
      <c r="F19" s="297">
        <v>0</v>
      </c>
      <c r="G19" s="297">
        <v>0</v>
      </c>
      <c r="H19" s="297">
        <v>0</v>
      </c>
      <c r="I19" s="297">
        <f aca="true" t="shared" si="1" ref="I19:I25">SUM(E19:H19)</f>
        <v>0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4">
        <v>0</v>
      </c>
      <c r="F20" s="297">
        <v>0</v>
      </c>
      <c r="G20" s="297">
        <v>0</v>
      </c>
      <c r="H20" s="297">
        <v>0</v>
      </c>
      <c r="I20" s="297">
        <f t="shared" si="1"/>
        <v>0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4">
        <v>0</v>
      </c>
      <c r="F21" s="297">
        <v>0</v>
      </c>
      <c r="G21" s="297">
        <v>0</v>
      </c>
      <c r="H21" s="297">
        <v>0</v>
      </c>
      <c r="I21" s="297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4">
        <v>0</v>
      </c>
      <c r="F22" s="297">
        <v>0</v>
      </c>
      <c r="G22" s="297">
        <v>0</v>
      </c>
      <c r="H22" s="297">
        <v>0</v>
      </c>
      <c r="I22" s="297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4">
        <v>735142.24</v>
      </c>
      <c r="F23" s="297">
        <v>0</v>
      </c>
      <c r="G23" s="297">
        <v>-73.8</v>
      </c>
      <c r="H23" s="297">
        <v>0</v>
      </c>
      <c r="I23" s="297">
        <f t="shared" si="1"/>
        <v>735068.44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4">
        <v>47924.11</v>
      </c>
      <c r="F24" s="297">
        <v>146451.38</v>
      </c>
      <c r="G24" s="297">
        <v>0</v>
      </c>
      <c r="H24" s="297">
        <v>56622.39000000001</v>
      </c>
      <c r="I24" s="297">
        <f t="shared" si="1"/>
        <v>250997.88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4">
        <v>1727.68</v>
      </c>
      <c r="F25" s="297">
        <v>0</v>
      </c>
      <c r="G25" s="297">
        <v>0</v>
      </c>
      <c r="H25" s="297">
        <v>0</v>
      </c>
      <c r="I25" s="297">
        <f t="shared" si="1"/>
        <v>1727.68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6">
        <f>SUM(E19:E25)</f>
        <v>784794.03</v>
      </c>
      <c r="F26" s="296">
        <f>SUM(F19:F25)</f>
        <v>146451.38</v>
      </c>
      <c r="G26" s="296">
        <f>SUM(G19:G25)</f>
        <v>-73.8</v>
      </c>
      <c r="H26" s="296">
        <f>SUM(H19:H25)</f>
        <v>56622.39000000001</v>
      </c>
      <c r="I26" s="296">
        <f>SUM(I19:I25)</f>
        <v>987794</v>
      </c>
    </row>
    <row r="27" spans="1:9" ht="13.5" thickTop="1">
      <c r="A27" s="1"/>
      <c r="B27" s="1"/>
      <c r="C27" s="40"/>
      <c r="D27" s="46"/>
      <c r="E27" s="293"/>
      <c r="F27" s="299"/>
      <c r="G27" s="299"/>
      <c r="H27" s="299"/>
      <c r="I27" s="299"/>
    </row>
    <row r="28" spans="1:9" ht="12.75">
      <c r="A28" s="153"/>
      <c r="B28" s="153"/>
      <c r="C28" s="179" t="s">
        <v>571</v>
      </c>
      <c r="D28" s="86"/>
      <c r="E28" s="294"/>
      <c r="F28" s="297"/>
      <c r="G28" s="297"/>
      <c r="H28" s="297"/>
      <c r="I28" s="297"/>
    </row>
    <row r="29" spans="1:9" ht="12.75">
      <c r="A29" s="84">
        <v>14</v>
      </c>
      <c r="B29" s="84">
        <v>321</v>
      </c>
      <c r="C29" s="9" t="s">
        <v>32</v>
      </c>
      <c r="D29" s="85"/>
      <c r="E29" s="294">
        <v>524700.32</v>
      </c>
      <c r="F29" s="300">
        <v>362121.84</v>
      </c>
      <c r="G29" s="300">
        <v>0</v>
      </c>
      <c r="H29" s="300">
        <v>0</v>
      </c>
      <c r="I29" s="300">
        <f>SUM(E29:H29)</f>
        <v>886822.1599999999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4">
        <v>0</v>
      </c>
      <c r="F30" s="300">
        <v>0</v>
      </c>
      <c r="G30" s="300">
        <v>0</v>
      </c>
      <c r="H30" s="300">
        <v>0</v>
      </c>
      <c r="I30" s="300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4">
        <v>0</v>
      </c>
      <c r="F31" s="300">
        <v>0</v>
      </c>
      <c r="G31" s="300">
        <v>0</v>
      </c>
      <c r="H31" s="300">
        <v>0</v>
      </c>
      <c r="I31" s="300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4">
        <v>3267399</v>
      </c>
      <c r="F32" s="300">
        <v>66321.52999999993</v>
      </c>
      <c r="G32" s="300">
        <v>-86867.30000000002</v>
      </c>
      <c r="H32" s="300">
        <v>-132829.12</v>
      </c>
      <c r="I32" s="300">
        <f>SUM(E32:H32)</f>
        <v>3114024.11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4">
        <v>485503.8</v>
      </c>
      <c r="F33" s="300">
        <v>0</v>
      </c>
      <c r="G33" s="300">
        <v>0</v>
      </c>
      <c r="H33" s="300">
        <v>0</v>
      </c>
      <c r="I33" s="300">
        <f>SUM(E33:H33)</f>
        <v>485503.8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6">
        <f>SUM(E29:E33)</f>
        <v>4277603.12</v>
      </c>
      <c r="F34" s="296">
        <f>SUM(F29:F33)</f>
        <v>428443.36999999994</v>
      </c>
      <c r="G34" s="296">
        <f>SUM(G29:G33)</f>
        <v>-86867.30000000002</v>
      </c>
      <c r="H34" s="296">
        <f>SUM(H29:H33)</f>
        <v>-132829.12</v>
      </c>
      <c r="I34" s="296">
        <f>SUM(I29:I33)</f>
        <v>4486350.069999999</v>
      </c>
    </row>
    <row r="35" spans="1:9" ht="13.5" thickTop="1">
      <c r="A35" s="1"/>
      <c r="B35" s="1"/>
      <c r="C35" s="40"/>
      <c r="D35" s="46"/>
      <c r="E35" s="293"/>
      <c r="F35" s="299"/>
      <c r="G35" s="299"/>
      <c r="H35" s="299"/>
      <c r="I35" s="299"/>
    </row>
    <row r="36" spans="1:9" ht="12.75">
      <c r="A36" s="153"/>
      <c r="B36" s="153"/>
      <c r="C36" s="179" t="s">
        <v>572</v>
      </c>
      <c r="D36" s="86"/>
      <c r="E36" s="294"/>
      <c r="F36" s="297"/>
      <c r="G36" s="297"/>
      <c r="H36" s="297"/>
      <c r="I36" s="297"/>
    </row>
    <row r="37" spans="1:9" ht="12.75">
      <c r="A37" s="84">
        <v>20</v>
      </c>
      <c r="B37" s="84">
        <v>331</v>
      </c>
      <c r="C37" s="9" t="s">
        <v>32</v>
      </c>
      <c r="D37" s="85"/>
      <c r="E37" s="294">
        <v>99446.39</v>
      </c>
      <c r="F37" s="300">
        <v>3175.56</v>
      </c>
      <c r="G37" s="300">
        <v>0</v>
      </c>
      <c r="H37" s="300">
        <v>0</v>
      </c>
      <c r="I37" s="300">
        <f>SUM(E37:H37)</f>
        <v>102621.95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4">
        <v>2427750.4499999993</v>
      </c>
      <c r="F38" s="300">
        <v>53371.15</v>
      </c>
      <c r="G38" s="300">
        <v>0</v>
      </c>
      <c r="H38" s="300">
        <v>0</v>
      </c>
      <c r="I38" s="300">
        <f>SUM(E38:H38)</f>
        <v>2481121.599999999</v>
      </c>
    </row>
    <row r="39" spans="1:9" ht="13.5" thickBot="1">
      <c r="A39" s="84">
        <v>22</v>
      </c>
      <c r="B39" s="84"/>
      <c r="C39" s="9"/>
      <c r="D39" s="127" t="s">
        <v>46</v>
      </c>
      <c r="E39" s="296">
        <f>SUM(E37:E38)</f>
        <v>2527196.8399999994</v>
      </c>
      <c r="F39" s="296">
        <f>SUM(F37:F38)</f>
        <v>56546.71</v>
      </c>
      <c r="G39" s="296">
        <f>SUM(G37:G38)</f>
        <v>0</v>
      </c>
      <c r="H39" s="296">
        <f>SUM(H37:H38)</f>
        <v>0</v>
      </c>
      <c r="I39" s="296">
        <f>SUM(I37:I38)</f>
        <v>2583743.5499999993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E33" sqref="E33:H35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7.25">
      <c r="A1" s="401" t="s">
        <v>10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528</v>
      </c>
      <c r="B2" s="405"/>
      <c r="C2" s="405"/>
      <c r="D2" s="405"/>
      <c r="E2" s="405"/>
      <c r="F2" s="405"/>
      <c r="G2" s="405"/>
      <c r="H2" s="405"/>
      <c r="I2" s="406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300">
        <v>0</v>
      </c>
      <c r="F9" s="300">
        <v>0</v>
      </c>
      <c r="G9" s="300">
        <v>0</v>
      </c>
      <c r="H9" s="300">
        <v>0</v>
      </c>
      <c r="I9" s="300">
        <f>SUM(E9:H9)</f>
        <v>0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300">
        <v>829696.28</v>
      </c>
      <c r="F10" s="300">
        <v>0</v>
      </c>
      <c r="G10" s="300">
        <v>0</v>
      </c>
      <c r="H10" s="300">
        <v>0</v>
      </c>
      <c r="I10" s="300">
        <f aca="true" t="shared" si="1" ref="I10:I17">SUM(E10:H10)</f>
        <v>829696.28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300">
        <v>19895856.150000002</v>
      </c>
      <c r="F11" s="300">
        <v>942037.3700000003</v>
      </c>
      <c r="G11" s="300">
        <v>-25917.109999999997</v>
      </c>
      <c r="H11" s="300">
        <v>0</v>
      </c>
      <c r="I11" s="300">
        <f t="shared" si="1"/>
        <v>20811976.410000004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300">
        <v>0</v>
      </c>
      <c r="F12" s="300">
        <v>0</v>
      </c>
      <c r="G12" s="300">
        <v>0</v>
      </c>
      <c r="H12" s="300">
        <v>0</v>
      </c>
      <c r="I12" s="300">
        <f t="shared" si="1"/>
        <v>0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300">
        <v>9634889.27</v>
      </c>
      <c r="F13" s="300">
        <v>283932.3199999999</v>
      </c>
      <c r="G13" s="300">
        <v>-133051.42000000004</v>
      </c>
      <c r="H13" s="300">
        <v>0</v>
      </c>
      <c r="I13" s="300">
        <f t="shared" si="1"/>
        <v>9785770.17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300">
        <v>1945282.59</v>
      </c>
      <c r="F14" s="300">
        <v>38156.75</v>
      </c>
      <c r="G14" s="300">
        <v>-13169.820000000002</v>
      </c>
      <c r="H14" s="300">
        <v>-1953.23</v>
      </c>
      <c r="I14" s="300">
        <f t="shared" si="1"/>
        <v>1968316.29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300">
        <v>0</v>
      </c>
      <c r="F15" s="300">
        <v>0</v>
      </c>
      <c r="G15" s="300">
        <v>0</v>
      </c>
      <c r="H15" s="300">
        <v>0</v>
      </c>
      <c r="I15" s="300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300">
        <v>2780062.44</v>
      </c>
      <c r="F16" s="300">
        <v>83650.69</v>
      </c>
      <c r="G16" s="300">
        <v>-5996.07</v>
      </c>
      <c r="H16" s="300">
        <v>0</v>
      </c>
      <c r="I16" s="300">
        <f t="shared" si="1"/>
        <v>2857717.06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300">
        <v>112743.78</v>
      </c>
      <c r="F17" s="300">
        <v>0</v>
      </c>
      <c r="G17" s="300">
        <v>0</v>
      </c>
      <c r="H17" s="300">
        <v>-56779.46</v>
      </c>
      <c r="I17" s="300">
        <f t="shared" si="1"/>
        <v>55964.32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8">
        <f>SUM(E9:E17)</f>
        <v>35198530.510000005</v>
      </c>
      <c r="F18" s="298">
        <f>SUM(F9:F17)</f>
        <v>1347777.1300000001</v>
      </c>
      <c r="G18" s="298">
        <f>SUM(G9:G17)</f>
        <v>-178134.42000000004</v>
      </c>
      <c r="H18" s="298">
        <f>SUM(H9:H17)</f>
        <v>-58732.69</v>
      </c>
      <c r="I18" s="298">
        <f>SUM(I9:I17)</f>
        <v>36309440.53000001</v>
      </c>
    </row>
    <row r="19" spans="1:9" ht="15.75" customHeight="1" thickTop="1">
      <c r="A19" s="153"/>
      <c r="B19" s="95"/>
      <c r="C19" s="9"/>
      <c r="D19" s="9"/>
      <c r="E19" s="300"/>
      <c r="F19" s="300"/>
      <c r="G19" s="300"/>
      <c r="H19" s="300"/>
      <c r="I19" s="300"/>
    </row>
    <row r="20" spans="1:9" ht="15.75" customHeight="1">
      <c r="A20" s="153"/>
      <c r="B20" s="95" t="s">
        <v>26</v>
      </c>
      <c r="C20" s="218" t="s">
        <v>57</v>
      </c>
      <c r="D20" s="172"/>
      <c r="E20" s="300"/>
      <c r="F20" s="300"/>
      <c r="G20" s="300"/>
      <c r="H20" s="300"/>
      <c r="I20" s="300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300">
        <v>146074.93</v>
      </c>
      <c r="F21" s="300">
        <v>0</v>
      </c>
      <c r="G21" s="300">
        <v>0</v>
      </c>
      <c r="H21" s="300">
        <v>1363.07</v>
      </c>
      <c r="I21" s="300">
        <f aca="true" t="shared" si="2" ref="I21:I29">SUM(E21:H21)</f>
        <v>147438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300">
        <v>128728.29999999999</v>
      </c>
      <c r="F22" s="300">
        <v>0</v>
      </c>
      <c r="G22" s="300">
        <v>0</v>
      </c>
      <c r="H22" s="300">
        <v>-1363.07</v>
      </c>
      <c r="I22" s="300">
        <f t="shared" si="2"/>
        <v>127365.22999999998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300">
        <v>271985.86000000004</v>
      </c>
      <c r="F23" s="300">
        <v>0</v>
      </c>
      <c r="G23" s="300">
        <v>-30927.7</v>
      </c>
      <c r="H23" s="300">
        <v>0</v>
      </c>
      <c r="I23" s="300">
        <f t="shared" si="2"/>
        <v>241058.16000000003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300">
        <v>0</v>
      </c>
      <c r="F24" s="300">
        <v>0</v>
      </c>
      <c r="G24" s="300">
        <v>0</v>
      </c>
      <c r="H24" s="300">
        <v>0</v>
      </c>
      <c r="I24" s="300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300">
        <v>0</v>
      </c>
      <c r="F25" s="300">
        <v>0</v>
      </c>
      <c r="G25" s="300">
        <v>0</v>
      </c>
      <c r="H25" s="300">
        <v>0</v>
      </c>
      <c r="I25" s="300">
        <f t="shared" si="2"/>
        <v>0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300">
        <v>22770.91</v>
      </c>
      <c r="F26" s="300">
        <v>0</v>
      </c>
      <c r="G26" s="300">
        <v>0</v>
      </c>
      <c r="H26" s="300">
        <v>0</v>
      </c>
      <c r="I26" s="300">
        <f t="shared" si="2"/>
        <v>22770.91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300">
        <v>221317.96</v>
      </c>
      <c r="F27" s="300">
        <v>0</v>
      </c>
      <c r="G27" s="300">
        <v>0</v>
      </c>
      <c r="H27" s="300">
        <v>0</v>
      </c>
      <c r="I27" s="300">
        <f t="shared" si="2"/>
        <v>221317.96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300">
        <v>98152.08</v>
      </c>
      <c r="F28" s="300">
        <v>0</v>
      </c>
      <c r="G28" s="300">
        <v>0</v>
      </c>
      <c r="H28" s="300">
        <v>1953.23</v>
      </c>
      <c r="I28" s="300">
        <f t="shared" si="2"/>
        <v>100105.31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300">
        <v>916.85</v>
      </c>
      <c r="F29" s="300">
        <v>0</v>
      </c>
      <c r="G29" s="300">
        <v>0</v>
      </c>
      <c r="H29" s="300">
        <v>0</v>
      </c>
      <c r="I29" s="300">
        <f t="shared" si="2"/>
        <v>916.85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8">
        <f>SUM(E21:E29)</f>
        <v>889946.89</v>
      </c>
      <c r="F30" s="298">
        <f>SUM(F21:F29)</f>
        <v>0</v>
      </c>
      <c r="G30" s="298">
        <f>SUM(G21:G29)</f>
        <v>-30927.7</v>
      </c>
      <c r="H30" s="298">
        <f>SUM(H21:H29)</f>
        <v>1953.23</v>
      </c>
      <c r="I30" s="298">
        <f>SUM(I21:I29)</f>
        <v>860972.42</v>
      </c>
    </row>
    <row r="31" spans="1:9" ht="15.75" customHeight="1" thickTop="1">
      <c r="A31" s="153"/>
      <c r="B31" s="84"/>
      <c r="C31" s="9"/>
      <c r="D31" s="9"/>
      <c r="E31" s="300"/>
      <c r="F31" s="300"/>
      <c r="G31" s="300"/>
      <c r="H31" s="300"/>
      <c r="I31" s="300"/>
    </row>
    <row r="32" spans="1:9" ht="15.75" customHeight="1">
      <c r="A32" s="153"/>
      <c r="B32" s="84"/>
      <c r="C32" s="218" t="s">
        <v>67</v>
      </c>
      <c r="D32" s="172"/>
      <c r="E32" s="300"/>
      <c r="F32" s="300"/>
      <c r="G32" s="300"/>
      <c r="H32" s="300"/>
      <c r="I32" s="300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300">
        <v>3996.27</v>
      </c>
      <c r="F33" s="300">
        <v>0</v>
      </c>
      <c r="G33" s="300">
        <v>0</v>
      </c>
      <c r="H33" s="300">
        <v>0</v>
      </c>
      <c r="I33" s="300">
        <f>SUM(E33:H33)</f>
        <v>3996.27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300">
        <v>3680.69</v>
      </c>
      <c r="F34" s="300">
        <v>0</v>
      </c>
      <c r="G34" s="300">
        <v>0</v>
      </c>
      <c r="H34" s="300">
        <v>0</v>
      </c>
      <c r="I34" s="300">
        <f>SUM(E34:H34)</f>
        <v>3680.69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300">
        <v>0</v>
      </c>
      <c r="F35" s="300">
        <v>0</v>
      </c>
      <c r="G35" s="300">
        <v>0</v>
      </c>
      <c r="H35" s="300">
        <v>0</v>
      </c>
      <c r="I35" s="300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8">
        <f>SUM(E33:E35)</f>
        <v>7676.96</v>
      </c>
      <c r="F36" s="298">
        <f>SUM(F33:F35)</f>
        <v>0</v>
      </c>
      <c r="G36" s="298">
        <f>SUM(G33:G35)</f>
        <v>0</v>
      </c>
      <c r="H36" s="298">
        <f>SUM(H33:H35)</f>
        <v>0</v>
      </c>
      <c r="I36" s="298">
        <f>SUM(I33:I35)</f>
        <v>7676.96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1">
        <f>+E36+E30+E18+'A-1a'!E39+'A-1a'!E34+'A-1a'!E26+'A-1a'!E16+'A-1a'!E12</f>
        <v>44730293.89</v>
      </c>
      <c r="F37" s="301">
        <f>+F36+F30+F18+'A-1a'!F39+'A-1a'!F34+'A-1a'!F26+'A-1a'!F16+'A-1a'!F12</f>
        <v>2079417.8199999998</v>
      </c>
      <c r="G37" s="301">
        <f>+G36+G30+G18+'A-1a'!G39+'A-1a'!G34+'A-1a'!G26+'A-1a'!G16+'A-1a'!G12</f>
        <v>-296003.22000000003</v>
      </c>
      <c r="H37" s="301">
        <f>+H36+H30+H18+'A-1a'!H39+'A-1a'!H34+'A-1a'!H26+'A-1a'!H16+'A-1a'!H12</f>
        <v>-148445.15999999997</v>
      </c>
      <c r="I37" s="301">
        <f>+I36+I30+I18+'A-1a'!I39+'A-1a'!I34+'A-1a'!I26+'A-1a'!I16+'A-1a'!I12</f>
        <v>46365263.33000001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4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70" zoomScaleNormal="70" zoomScalePageLayoutView="0" workbookViewId="0" topLeftCell="A1">
      <selection activeCell="P39" sqref="P39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8" width="18.28125" style="76" customWidth="1"/>
    <col min="9" max="9" width="14.57421875" style="76" bestFit="1" customWidth="1"/>
    <col min="10" max="16384" width="9.140625" style="76" customWidth="1"/>
  </cols>
  <sheetData>
    <row r="1" spans="1:9" ht="17.25">
      <c r="A1" s="401" t="s">
        <v>403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448</v>
      </c>
      <c r="B2" s="405"/>
      <c r="C2" s="405"/>
      <c r="D2" s="405"/>
      <c r="E2" s="405"/>
      <c r="F2" s="405"/>
      <c r="G2" s="405"/>
      <c r="H2" s="405"/>
      <c r="I2" s="406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10"/>
      <c r="D9" s="410"/>
      <c r="E9" s="410"/>
      <c r="F9" s="410"/>
      <c r="G9" s="410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10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11">
        <v>44718227.47</v>
      </c>
      <c r="I11" s="302">
        <v>44730294.230000004</v>
      </c>
      <c r="J11" s="290"/>
    </row>
    <row r="12" spans="1:10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11">
        <v>1643398.21</v>
      </c>
      <c r="I12" s="302">
        <v>1265973.180000002</v>
      </c>
      <c r="J12" s="290"/>
    </row>
    <row r="13" spans="1:10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11"/>
      <c r="I13" s="302">
        <v>0</v>
      </c>
      <c r="J13" s="290"/>
    </row>
    <row r="14" spans="1:10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12">
        <f>SUM(H11:H13)</f>
        <v>46361625.68</v>
      </c>
      <c r="I14" s="295">
        <f>SUM(I11:I13)</f>
        <v>45996267.410000004</v>
      </c>
      <c r="J14" s="303"/>
    </row>
    <row r="15" spans="1:10" ht="12.75">
      <c r="A15" s="153"/>
      <c r="B15" s="153"/>
      <c r="C15" s="286"/>
      <c r="D15" s="217"/>
      <c r="E15" s="217"/>
      <c r="F15" s="217"/>
      <c r="G15" s="224"/>
      <c r="H15" s="311"/>
      <c r="I15" s="302"/>
      <c r="J15" s="303"/>
    </row>
    <row r="16" spans="1:10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11"/>
      <c r="I16" s="302"/>
      <c r="J16" s="303"/>
    </row>
    <row r="17" spans="1:10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11">
        <v>13628224.92</v>
      </c>
      <c r="I17" s="302">
        <v>13596335.220000003</v>
      </c>
      <c r="J17" s="303"/>
    </row>
    <row r="18" spans="1:10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11"/>
      <c r="I18" s="302">
        <v>0</v>
      </c>
      <c r="J18" s="303"/>
    </row>
    <row r="19" spans="1:10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12">
        <f>SUM(H17:H18)</f>
        <v>13628224.92</v>
      </c>
      <c r="I19" s="295">
        <f>SUM(I17:I18)</f>
        <v>13596335.220000003</v>
      </c>
      <c r="J19" s="303"/>
    </row>
    <row r="20" spans="1:10" ht="12.75">
      <c r="A20" s="153"/>
      <c r="B20" s="153"/>
      <c r="C20" s="286"/>
      <c r="D20" s="217"/>
      <c r="E20" s="217"/>
      <c r="F20" s="217"/>
      <c r="G20" s="224"/>
      <c r="H20" s="311"/>
      <c r="I20" s="302"/>
      <c r="J20" s="303"/>
    </row>
    <row r="21" spans="1:10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11"/>
      <c r="I21" s="302"/>
      <c r="J21" s="303"/>
    </row>
    <row r="22" spans="1:10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11">
        <v>5040887</v>
      </c>
      <c r="I22" s="302">
        <v>3972253.820774</v>
      </c>
      <c r="J22" s="303"/>
    </row>
    <row r="23" spans="1:10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11">
        <v>109012</v>
      </c>
      <c r="I23" s="302">
        <v>113020</v>
      </c>
      <c r="J23" s="303"/>
    </row>
    <row r="24" spans="1:10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11">
        <v>83981.88</v>
      </c>
      <c r="I24" s="302">
        <v>69492.23000000001</v>
      </c>
      <c r="J24" s="303"/>
    </row>
    <row r="25" spans="1:10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12">
        <f>SUM(H22:H24)</f>
        <v>5233880.88</v>
      </c>
      <c r="I25" s="295">
        <f>SUM(I22:I24)</f>
        <v>4154766.050774</v>
      </c>
      <c r="J25" s="303"/>
    </row>
    <row r="26" spans="1:10" ht="12.75">
      <c r="A26" s="153"/>
      <c r="B26" s="153"/>
      <c r="C26" s="286"/>
      <c r="D26" s="217"/>
      <c r="E26" s="217"/>
      <c r="F26" s="217"/>
      <c r="G26" s="224"/>
      <c r="H26" s="311"/>
      <c r="I26" s="302"/>
      <c r="J26" s="303"/>
    </row>
    <row r="27" spans="1:10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11"/>
      <c r="I27" s="302"/>
      <c r="J27" s="303"/>
    </row>
    <row r="28" spans="1:10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11">
        <v>3338679.53</v>
      </c>
      <c r="I28" s="302">
        <v>3445322.19</v>
      </c>
      <c r="J28" s="303"/>
    </row>
    <row r="29" spans="1:10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11">
        <v>735785.63</v>
      </c>
      <c r="I29" s="302">
        <v>774001.39</v>
      </c>
      <c r="J29" s="303"/>
    </row>
    <row r="30" spans="1:10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11"/>
      <c r="I30" s="302">
        <v>0</v>
      </c>
      <c r="J30" s="303"/>
    </row>
    <row r="31" spans="1:10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12">
        <f>SUM(H28:H30)</f>
        <v>4074465.1599999997</v>
      </c>
      <c r="I31" s="295">
        <f>SUM(I28:I30)</f>
        <v>4219323.58</v>
      </c>
      <c r="J31" s="303"/>
    </row>
    <row r="32" spans="1:10" ht="12.75">
      <c r="A32" s="153"/>
      <c r="B32" s="153"/>
      <c r="C32" s="286" t="s">
        <v>26</v>
      </c>
      <c r="D32" s="217"/>
      <c r="E32" s="217"/>
      <c r="F32" s="217"/>
      <c r="G32" s="224"/>
      <c r="H32" s="311"/>
      <c r="I32" s="302"/>
      <c r="J32" s="303"/>
    </row>
    <row r="33" spans="1:10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11">
        <v>23611.78</v>
      </c>
      <c r="I33" s="302">
        <v>24997.33</v>
      </c>
      <c r="J33" s="303"/>
    </row>
    <row r="34" spans="1:10" ht="12.75">
      <c r="A34" s="153"/>
      <c r="B34" s="153"/>
      <c r="C34" s="286"/>
      <c r="D34" s="217"/>
      <c r="E34" s="217"/>
      <c r="F34" s="217"/>
      <c r="G34" s="224"/>
      <c r="H34" s="311"/>
      <c r="I34" s="302"/>
      <c r="J34" s="303"/>
    </row>
    <row r="35" spans="1:10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11">
        <v>85543</v>
      </c>
      <c r="I35" s="302">
        <v>85543</v>
      </c>
      <c r="J35" s="303"/>
    </row>
    <row r="36" spans="1:10" ht="12.75">
      <c r="A36" s="306">
        <v>21.1</v>
      </c>
      <c r="B36" s="153"/>
      <c r="C36" s="287" t="s">
        <v>583</v>
      </c>
      <c r="D36" s="225"/>
      <c r="E36" s="225"/>
      <c r="F36" s="225"/>
      <c r="G36" s="288"/>
      <c r="H36" s="311">
        <v>1072956.73</v>
      </c>
      <c r="I36" s="302">
        <v>1495095.45</v>
      </c>
      <c r="J36" s="303"/>
    </row>
    <row r="37" spans="1:10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11"/>
      <c r="I37" s="302"/>
      <c r="J37" s="290"/>
    </row>
    <row r="38" spans="1:10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12">
        <f>+H14-H19-H25-H31+H33+H35+H36</f>
        <v>24607166.23</v>
      </c>
      <c r="I38" s="295">
        <f>+I14-I19-I25-I31+I33+I35+I36</f>
        <v>25631478.339225996</v>
      </c>
      <c r="J38" s="290"/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1" t="s">
        <v>419</v>
      </c>
      <c r="D42" s="412"/>
      <c r="E42" s="412"/>
      <c r="F42" s="412"/>
      <c r="G42" s="412"/>
      <c r="H42" s="87"/>
      <c r="I42" s="87"/>
    </row>
    <row r="43" spans="1:9" ht="12.75">
      <c r="A43" s="53"/>
      <c r="B43" s="153"/>
      <c r="C43" s="413"/>
      <c r="D43" s="414"/>
      <c r="E43" s="414"/>
      <c r="F43" s="414"/>
      <c r="G43" s="415"/>
      <c r="H43" s="30"/>
      <c r="I43" s="87"/>
    </row>
    <row r="44" spans="1:9" ht="12.75">
      <c r="A44" s="157">
        <v>24</v>
      </c>
      <c r="B44" s="153"/>
      <c r="C44" s="407" t="s">
        <v>420</v>
      </c>
      <c r="D44" s="408"/>
      <c r="E44" s="408"/>
      <c r="F44" s="408"/>
      <c r="G44" s="409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4" t="s">
        <v>582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="85" zoomScaleNormal="85" zoomScalePageLayoutView="0" workbookViewId="0" topLeftCell="A1">
      <selection activeCell="K41" sqref="K41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7.25">
      <c r="A1" s="401" t="s">
        <v>74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1" ht="17.25">
      <c r="A2" s="404" t="s">
        <v>75</v>
      </c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7">
        <v>13124279.370000001</v>
      </c>
      <c r="I9" s="307">
        <v>472054.16000000003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7"/>
      <c r="I10" s="297"/>
      <c r="J10" s="87"/>
      <c r="K10" s="86"/>
    </row>
    <row r="11" spans="1:13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7">
        <v>1214196.2499999998</v>
      </c>
      <c r="I11" s="297">
        <v>74245.97</v>
      </c>
      <c r="J11" s="87"/>
      <c r="K11" s="297">
        <v>0</v>
      </c>
      <c r="M11" s="290"/>
    </row>
    <row r="12" spans="1:13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7">
        <v>151706.76</v>
      </c>
      <c r="I12" s="297">
        <v>0</v>
      </c>
      <c r="J12" s="87"/>
      <c r="K12" s="297">
        <v>0</v>
      </c>
      <c r="M12" s="290"/>
    </row>
    <row r="13" spans="1:13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7">
        <v>62734.75</v>
      </c>
      <c r="I13" s="297">
        <v>0</v>
      </c>
      <c r="J13" s="87"/>
      <c r="K13" s="297">
        <v>0</v>
      </c>
      <c r="M13" s="290"/>
    </row>
    <row r="14" spans="1:13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7">
        <v>17892.75</v>
      </c>
      <c r="I14" s="297">
        <v>0</v>
      </c>
      <c r="J14" s="87"/>
      <c r="K14" s="297">
        <v>0</v>
      </c>
      <c r="M14" s="290"/>
    </row>
    <row r="15" spans="1:13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7">
        <v>57814.409999999996</v>
      </c>
      <c r="I15" s="297">
        <v>0</v>
      </c>
      <c r="J15" s="87"/>
      <c r="K15" s="297">
        <v>0</v>
      </c>
      <c r="M15"/>
    </row>
    <row r="16" spans="1:13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9">
        <f>SUM(H10:H15)</f>
        <v>1504344.9199999997</v>
      </c>
      <c r="I16" s="329">
        <f>SUM(I10:I15)</f>
        <v>74245.97</v>
      </c>
      <c r="J16" s="87"/>
      <c r="K16" s="86"/>
      <c r="M16"/>
    </row>
    <row r="17" spans="1:13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7"/>
      <c r="I17" s="297"/>
      <c r="J17" s="87"/>
      <c r="K17" s="86"/>
      <c r="M17"/>
    </row>
    <row r="18" spans="1:13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7">
        <v>296003.22</v>
      </c>
      <c r="I18" s="297">
        <v>0</v>
      </c>
      <c r="J18" s="87"/>
      <c r="K18" s="297">
        <v>0</v>
      </c>
      <c r="M18"/>
    </row>
    <row r="19" spans="1:13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7">
        <v>143453.59</v>
      </c>
      <c r="I19" s="297">
        <v>0</v>
      </c>
      <c r="J19" s="87"/>
      <c r="K19" s="297">
        <v>0</v>
      </c>
      <c r="M19" s="290"/>
    </row>
    <row r="20" spans="1:13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7">
        <v>190800.60000000003</v>
      </c>
      <c r="I20" s="297">
        <v>0</v>
      </c>
      <c r="J20" s="87"/>
      <c r="K20" s="297">
        <v>0</v>
      </c>
      <c r="M20"/>
    </row>
    <row r="21" spans="1:13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9">
        <f>SUM(H17:H20)</f>
        <v>630257.4099999999</v>
      </c>
      <c r="I21" s="329">
        <f>SUM(I17:I20)</f>
        <v>0</v>
      </c>
      <c r="J21" s="87"/>
      <c r="K21" s="86"/>
      <c r="M21"/>
    </row>
    <row r="22" spans="1:13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9">
        <f>+H9+H16-H21</f>
        <v>13998366.88</v>
      </c>
      <c r="I22" s="329">
        <f>+I9+I16-I21</f>
        <v>546300.13</v>
      </c>
      <c r="J22" s="87"/>
      <c r="K22" s="86"/>
      <c r="M22"/>
    </row>
    <row r="23" spans="1:13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584</v>
      </c>
      <c r="J23" s="9"/>
      <c r="K23" s="85"/>
      <c r="M23" s="308"/>
    </row>
    <row r="24" spans="1:13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  <c r="M24" s="308"/>
    </row>
    <row r="25" spans="1:13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  <c r="M25" s="308"/>
    </row>
    <row r="26" spans="1:13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585</v>
      </c>
      <c r="K26" s="86"/>
      <c r="M26" s="308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2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H47" sqref="H47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6.8515625" style="76" bestFit="1" customWidth="1"/>
    <col min="9" max="9" width="15.57421875" style="76" bestFit="1" customWidth="1"/>
    <col min="10" max="10" width="14.00390625" style="76" customWidth="1"/>
    <col min="11" max="11" width="11.8515625" style="76" bestFit="1" customWidth="1"/>
    <col min="12" max="12" width="17.28125" style="76" bestFit="1" customWidth="1"/>
    <col min="13" max="16384" width="9.140625" style="76" customWidth="1"/>
  </cols>
  <sheetData>
    <row r="1" spans="1:12" ht="17.25">
      <c r="A1" s="401" t="s">
        <v>108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109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416" t="s">
        <v>110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8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9">
        <v>0</v>
      </c>
      <c r="I13" s="309">
        <v>0</v>
      </c>
      <c r="J13" s="309">
        <v>0</v>
      </c>
      <c r="K13" s="309">
        <v>0</v>
      </c>
      <c r="L13" s="309">
        <f>SUM(H13:K13)</f>
        <v>0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9">
        <v>0</v>
      </c>
      <c r="I14" s="309">
        <v>0</v>
      </c>
      <c r="J14" s="309">
        <v>0</v>
      </c>
      <c r="K14" s="309">
        <v>0</v>
      </c>
      <c r="L14" s="309">
        <f aca="true" t="shared" si="0" ref="L14:L19">SUM(H14:K14)</f>
        <v>0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9">
        <v>0</v>
      </c>
      <c r="I15" s="309">
        <v>0</v>
      </c>
      <c r="J15" s="309">
        <v>0</v>
      </c>
      <c r="K15" s="309">
        <v>0</v>
      </c>
      <c r="L15" s="309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9">
        <v>0</v>
      </c>
      <c r="I16" s="309">
        <v>0</v>
      </c>
      <c r="J16" s="309">
        <v>0</v>
      </c>
      <c r="K16" s="309">
        <v>0</v>
      </c>
      <c r="L16" s="309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9">
        <v>-538548.8500000001</v>
      </c>
      <c r="I17" s="309">
        <v>-26979.720000000005</v>
      </c>
      <c r="J17" s="309">
        <v>73.8</v>
      </c>
      <c r="K17" s="309">
        <v>0</v>
      </c>
      <c r="L17" s="309">
        <f t="shared" si="0"/>
        <v>-565454.77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9">
        <v>-27175.28</v>
      </c>
      <c r="I18" s="309">
        <v>-57276.06</v>
      </c>
      <c r="J18" s="309">
        <v>0</v>
      </c>
      <c r="K18" s="309">
        <v>0</v>
      </c>
      <c r="L18" s="309">
        <f t="shared" si="0"/>
        <v>-84451.34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9">
        <v>-1619.68</v>
      </c>
      <c r="I19" s="309">
        <v>-107.05999999999999</v>
      </c>
      <c r="J19" s="309">
        <v>0</v>
      </c>
      <c r="K19" s="309">
        <v>0</v>
      </c>
      <c r="L19" s="309">
        <f t="shared" si="0"/>
        <v>-1726.74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8">
        <f>SUM(H13:H19)</f>
        <v>-567343.8100000002</v>
      </c>
      <c r="I20" s="328">
        <f>SUM(I13:I19)</f>
        <v>-84362.84</v>
      </c>
      <c r="J20" s="328">
        <f>SUM(J13:J19)</f>
        <v>73.8</v>
      </c>
      <c r="K20" s="328">
        <f>SUM(K13:K19)</f>
        <v>0</v>
      </c>
      <c r="L20" s="328">
        <f>SUM(L13:L19)</f>
        <v>-651632.85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10"/>
      <c r="I21" s="310"/>
      <c r="J21" s="310"/>
      <c r="K21" s="310"/>
      <c r="L21" s="310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9"/>
      <c r="I22" s="309"/>
      <c r="J22" s="309"/>
      <c r="K22" s="309"/>
      <c r="L22" s="309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9">
        <v>-185456.21999999997</v>
      </c>
      <c r="I23" s="309">
        <v>-13432.320000000002</v>
      </c>
      <c r="J23" s="309">
        <v>0</v>
      </c>
      <c r="K23" s="309">
        <v>0</v>
      </c>
      <c r="L23" s="309">
        <f>SUM(H23:K23)</f>
        <v>-198888.53999999998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9">
        <v>0</v>
      </c>
      <c r="I24" s="309">
        <v>0</v>
      </c>
      <c r="J24" s="309">
        <v>0</v>
      </c>
      <c r="K24" s="309">
        <v>0</v>
      </c>
      <c r="L24" s="309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9">
        <v>0</v>
      </c>
      <c r="I25" s="309">
        <v>0</v>
      </c>
      <c r="J25" s="309">
        <v>0</v>
      </c>
      <c r="K25" s="309">
        <v>0</v>
      </c>
      <c r="L25" s="309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9">
        <v>-1387459.2499999998</v>
      </c>
      <c r="I26" s="309">
        <v>-137279.65999999997</v>
      </c>
      <c r="J26" s="309">
        <v>219853.49</v>
      </c>
      <c r="K26" s="309">
        <v>19688.34</v>
      </c>
      <c r="L26" s="309">
        <f>SUM(H26:K26)</f>
        <v>-1285197.0799999996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11">
        <v>-160605.28</v>
      </c>
      <c r="I27" s="309">
        <v>-21362.16</v>
      </c>
      <c r="J27" s="309">
        <v>0</v>
      </c>
      <c r="K27" s="309">
        <v>0</v>
      </c>
      <c r="L27" s="311">
        <f>SUM(H27:K27)</f>
        <v>-181967.44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8">
        <f>SUM(H23:H27)</f>
        <v>-1733520.7499999998</v>
      </c>
      <c r="I28" s="328">
        <f>SUM(I23:I27)</f>
        <v>-172074.13999999998</v>
      </c>
      <c r="J28" s="328">
        <f>SUM(J23:J27)</f>
        <v>219853.49</v>
      </c>
      <c r="K28" s="328">
        <f>SUM(K23:K27)</f>
        <v>19688.34</v>
      </c>
      <c r="L28" s="328">
        <f>SUM(L23:L27)</f>
        <v>-1666053.0599999996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10"/>
      <c r="I29" s="310"/>
      <c r="J29" s="310"/>
      <c r="K29" s="310"/>
      <c r="L29" s="360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9"/>
      <c r="I30" s="309"/>
      <c r="J30" s="309"/>
      <c r="K30" s="309"/>
      <c r="L30" s="309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9">
        <v>-54866.32</v>
      </c>
      <c r="I31" s="309">
        <v>-2426.52</v>
      </c>
      <c r="J31" s="309">
        <v>0</v>
      </c>
      <c r="K31" s="309">
        <v>0</v>
      </c>
      <c r="L31" s="309">
        <f>SUM(H31:K31)</f>
        <v>-57292.84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9">
        <v>-1229237.82</v>
      </c>
      <c r="I32" s="309">
        <v>-91768.92000000003</v>
      </c>
      <c r="J32" s="309">
        <v>0</v>
      </c>
      <c r="K32" s="309">
        <v>0</v>
      </c>
      <c r="L32" s="309">
        <f>SUM(H32:K32)</f>
        <v>-1321006.74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8">
        <f>SUM(H31:H32)</f>
        <v>-1284104.1400000001</v>
      </c>
      <c r="I33" s="328">
        <f>SUM(I31:I32)</f>
        <v>-94195.44000000003</v>
      </c>
      <c r="J33" s="328">
        <f>SUM(J31:J32)</f>
        <v>0</v>
      </c>
      <c r="K33" s="328">
        <f>SUM(K31:K32)</f>
        <v>0</v>
      </c>
      <c r="L33" s="328">
        <f>SUM(L31:L32)</f>
        <v>-1378299.58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10"/>
      <c r="I34" s="310"/>
      <c r="J34" s="310"/>
      <c r="K34" s="310"/>
      <c r="L34" s="310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9"/>
      <c r="I35" s="309"/>
      <c r="J35" s="309"/>
      <c r="K35" s="309"/>
      <c r="L35" s="309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9">
        <v>0</v>
      </c>
      <c r="I36" s="309">
        <v>0</v>
      </c>
      <c r="J36" s="309">
        <v>0</v>
      </c>
      <c r="K36" s="309">
        <v>0</v>
      </c>
      <c r="L36" s="309">
        <f aca="true" t="shared" si="1" ref="L36:L44">SUM(H36:K36)</f>
        <v>0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9">
        <v>-335688.24</v>
      </c>
      <c r="I37" s="309">
        <v>-19829.76</v>
      </c>
      <c r="J37" s="309">
        <v>0</v>
      </c>
      <c r="K37" s="309">
        <v>0</v>
      </c>
      <c r="L37" s="309">
        <f t="shared" si="1"/>
        <v>-355518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9">
        <v>-4638604.5200000005</v>
      </c>
      <c r="I38" s="309">
        <v>-403885.92000000016</v>
      </c>
      <c r="J38" s="309">
        <v>25917.11</v>
      </c>
      <c r="K38" s="309">
        <v>14641.75</v>
      </c>
      <c r="L38" s="309">
        <f t="shared" si="1"/>
        <v>-5001931.58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9">
        <v>0</v>
      </c>
      <c r="I39" s="309">
        <v>0</v>
      </c>
      <c r="J39" s="309">
        <v>0</v>
      </c>
      <c r="K39" s="309">
        <v>0</v>
      </c>
      <c r="L39" s="309">
        <f t="shared" si="1"/>
        <v>0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9">
        <v>-2581701.29</v>
      </c>
      <c r="I40" s="309">
        <v>-338184.5999999999</v>
      </c>
      <c r="J40" s="309">
        <v>133051.42</v>
      </c>
      <c r="K40" s="309">
        <v>99863.81</v>
      </c>
      <c r="L40" s="309">
        <f t="shared" si="1"/>
        <v>-2686970.66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9">
        <v>-615211.31</v>
      </c>
      <c r="I41" s="309">
        <v>-210674.15999999995</v>
      </c>
      <c r="J41" s="309">
        <v>13221.199999999999</v>
      </c>
      <c r="K41" s="309">
        <v>-10103.5</v>
      </c>
      <c r="L41" s="309">
        <f t="shared" si="1"/>
        <v>-822767.77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9">
        <v>0</v>
      </c>
      <c r="I42" s="309">
        <v>0</v>
      </c>
      <c r="J42" s="309">
        <v>0</v>
      </c>
      <c r="K42" s="309">
        <v>0</v>
      </c>
      <c r="L42" s="309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9">
        <v>-656579.9600000001</v>
      </c>
      <c r="I43" s="309">
        <v>-55879.19999999999</v>
      </c>
      <c r="J43" s="309">
        <v>5996.07</v>
      </c>
      <c r="K43" s="309">
        <v>7859.19</v>
      </c>
      <c r="L43" s="309">
        <f t="shared" si="1"/>
        <v>-698603.9000000001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9">
        <v>-78298.12</v>
      </c>
      <c r="I44" s="309">
        <v>-2164.6799999999994</v>
      </c>
      <c r="J44" s="309">
        <v>56399.96</v>
      </c>
      <c r="K44" s="309">
        <v>0</v>
      </c>
      <c r="L44" s="309">
        <f t="shared" si="1"/>
        <v>-24062.83999999999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8">
        <f>SUM(H36:H44)</f>
        <v>-8906083.440000001</v>
      </c>
      <c r="I45" s="328">
        <f>SUM(I36:I44)</f>
        <v>-1030618.32</v>
      </c>
      <c r="J45" s="328">
        <f>SUM(J36:J44)</f>
        <v>234585.76000000004</v>
      </c>
      <c r="K45" s="328">
        <f>SUM(K36:K44)</f>
        <v>112261.25</v>
      </c>
      <c r="L45" s="328">
        <f>SUM(L36:L44)</f>
        <v>-9589854.75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10"/>
      <c r="I46" s="310"/>
      <c r="J46" s="310"/>
      <c r="K46" s="310"/>
      <c r="L46" s="310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9"/>
      <c r="I47" s="309"/>
      <c r="J47" s="309"/>
      <c r="K47" s="309"/>
      <c r="L47" s="309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9">
        <v>-44373.840000000004</v>
      </c>
      <c r="I48" s="309">
        <v>-4737.35</v>
      </c>
      <c r="J48" s="309">
        <v>0</v>
      </c>
      <c r="K48" s="309">
        <v>0</v>
      </c>
      <c r="L48" s="309">
        <f aca="true" t="shared" si="2" ref="L48:L58">SUM(H48:K48)</f>
        <v>-49111.19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9">
        <v>-123517.3</v>
      </c>
      <c r="I49" s="309">
        <v>-5211</v>
      </c>
      <c r="J49" s="309">
        <v>1363.07</v>
      </c>
      <c r="K49" s="309">
        <v>0</v>
      </c>
      <c r="L49" s="309">
        <f t="shared" si="2"/>
        <v>-127365.23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9">
        <v>-202862.54</v>
      </c>
      <c r="I50" s="309">
        <v>-62734.75</v>
      </c>
      <c r="J50" s="309">
        <v>30927.7</v>
      </c>
      <c r="K50" s="309">
        <v>-6388.75</v>
      </c>
      <c r="L50" s="309">
        <f t="shared" si="2"/>
        <v>-241058.34000000003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9">
        <v>0</v>
      </c>
      <c r="I51" s="309">
        <v>0</v>
      </c>
      <c r="J51" s="309">
        <v>0</v>
      </c>
      <c r="K51" s="309">
        <v>0</v>
      </c>
      <c r="L51" s="309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9">
        <v>0</v>
      </c>
      <c r="I52" s="309">
        <v>0</v>
      </c>
      <c r="J52" s="309">
        <v>0</v>
      </c>
      <c r="K52" s="309">
        <v>0</v>
      </c>
      <c r="L52" s="309">
        <f t="shared" si="2"/>
        <v>0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9">
        <v>-22770.140000000007</v>
      </c>
      <c r="I53" s="309">
        <v>0</v>
      </c>
      <c r="J53" s="309">
        <v>0</v>
      </c>
      <c r="K53" s="309">
        <v>0</v>
      </c>
      <c r="L53" s="309">
        <f t="shared" si="2"/>
        <v>-22770.140000000007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9">
        <v>-151485</v>
      </c>
      <c r="I54" s="309">
        <v>-21047.28</v>
      </c>
      <c r="J54" s="309">
        <v>0</v>
      </c>
      <c r="K54" s="309">
        <v>0</v>
      </c>
      <c r="L54" s="309">
        <f t="shared" si="2"/>
        <v>-172532.28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9">
        <v>-79698.12000000001</v>
      </c>
      <c r="I55" s="309">
        <v>-11397.74</v>
      </c>
      <c r="J55" s="309">
        <v>0</v>
      </c>
      <c r="K55" s="309">
        <v>0</v>
      </c>
      <c r="L55" s="309">
        <f t="shared" si="2"/>
        <v>-91095.86000000002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9">
        <v>-843.64</v>
      </c>
      <c r="I56" s="309">
        <v>-73.31</v>
      </c>
      <c r="J56" s="309">
        <v>0</v>
      </c>
      <c r="K56" s="309">
        <v>0</v>
      </c>
      <c r="L56" s="309">
        <f t="shared" si="2"/>
        <v>-916.95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9">
        <v>-3995.6500000000005</v>
      </c>
      <c r="I57" s="309">
        <v>0</v>
      </c>
      <c r="J57" s="309">
        <v>0</v>
      </c>
      <c r="K57" s="309">
        <v>0</v>
      </c>
      <c r="L57" s="309">
        <f t="shared" si="2"/>
        <v>-3995.6500000000005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9">
        <v>-3681</v>
      </c>
      <c r="I58" s="309">
        <v>0</v>
      </c>
      <c r="J58" s="309">
        <v>0</v>
      </c>
      <c r="K58" s="309">
        <v>0</v>
      </c>
      <c r="L58" s="309">
        <f t="shared" si="2"/>
        <v>-3681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2">
        <f>SUM(H48:H58)</f>
        <v>-633227.2300000001</v>
      </c>
      <c r="I59" s="312">
        <f>SUM(I48:I58)</f>
        <v>-105201.43000000001</v>
      </c>
      <c r="J59" s="312">
        <f>SUM(J48:J58)</f>
        <v>32290.77</v>
      </c>
      <c r="K59" s="312">
        <f>SUM(K48:K58)</f>
        <v>-6388.75</v>
      </c>
      <c r="L59" s="312">
        <f>SUM(L48:L58)</f>
        <v>-712526.64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8">
        <f>+H20+H28+H33+H45+H59</f>
        <v>-13124279.370000001</v>
      </c>
      <c r="I60" s="328">
        <f>+I20+I28+I33+I45+I59</f>
        <v>-1486452.17</v>
      </c>
      <c r="J60" s="328">
        <f>+J20+J28+J33+J45+J59</f>
        <v>486803.82000000007</v>
      </c>
      <c r="K60" s="328">
        <f>+K20+K28+K33+K45+K59</f>
        <v>125560.84</v>
      </c>
      <c r="L60" s="328">
        <f>+L20+L28+L33+L45+L59</f>
        <v>-13998366.88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64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70" zoomScaleNormal="70" zoomScalePageLayoutView="0" workbookViewId="0" topLeftCell="A1">
      <selection activeCell="O20" sqref="O20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7.25">
      <c r="A1" s="419" t="s">
        <v>124</v>
      </c>
      <c r="B1" s="420"/>
      <c r="C1" s="420"/>
      <c r="D1" s="420"/>
      <c r="E1" s="420"/>
      <c r="F1" s="420"/>
      <c r="G1" s="420"/>
      <c r="H1" s="420"/>
      <c r="I1" s="420"/>
      <c r="J1" s="421"/>
    </row>
    <row r="2" spans="1:10" ht="15.75" customHeight="1">
      <c r="A2" s="422" t="s">
        <v>125</v>
      </c>
      <c r="B2" s="423"/>
      <c r="C2" s="423"/>
      <c r="D2" s="423"/>
      <c r="E2" s="423"/>
      <c r="F2" s="423"/>
      <c r="G2" s="423"/>
      <c r="H2" s="423"/>
      <c r="I2" s="423"/>
      <c r="J2" s="424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3">
        <v>10104305.71</v>
      </c>
      <c r="I11" s="314">
        <v>9713746.01</v>
      </c>
      <c r="J11" s="315">
        <f>H11-I11</f>
        <v>390559.7000000011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3">
        <v>24847.61</v>
      </c>
      <c r="I12" s="314">
        <v>22359.22</v>
      </c>
      <c r="J12" s="315">
        <f>H12-I12</f>
        <v>2488.3899999999994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4">
        <v>299980.64</v>
      </c>
      <c r="I13" s="314">
        <v>349594.56</v>
      </c>
      <c r="J13" s="314">
        <f>H13-I13</f>
        <v>-49613.919999999984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9">
        <f>SUM(H11:H13)</f>
        <v>10429133.96</v>
      </c>
      <c r="I14" s="319">
        <f>SUM(I11:I13)</f>
        <v>10085699.790000001</v>
      </c>
      <c r="J14" s="319">
        <f>SUM(J11:J13)</f>
        <v>343434.17000000115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4"/>
      <c r="I15" s="314"/>
      <c r="J15" s="314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4">
        <v>0</v>
      </c>
      <c r="I16" s="314">
        <v>0</v>
      </c>
      <c r="J16" s="316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4">
        <v>0</v>
      </c>
      <c r="I17" s="314">
        <v>0</v>
      </c>
      <c r="J17" s="316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7">
        <v>0</v>
      </c>
      <c r="I18" s="314">
        <v>0</v>
      </c>
      <c r="J18" s="316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20">
        <f>SUM(H16:H18)</f>
        <v>0</v>
      </c>
      <c r="I19" s="320">
        <f>SUM(I16:I18)</f>
        <v>0</v>
      </c>
      <c r="J19" s="321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4"/>
      <c r="I20" s="314"/>
      <c r="J20" s="316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4">
        <v>103395.86</v>
      </c>
      <c r="I21" s="314">
        <v>101166.54999999999</v>
      </c>
      <c r="J21" s="316">
        <f>H21-I21</f>
        <v>2229.310000000012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4">
        <v>0</v>
      </c>
      <c r="I22" s="314">
        <v>0</v>
      </c>
      <c r="J22" s="316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21">
        <f>SUM(H21:H22)</f>
        <v>103395.86</v>
      </c>
      <c r="I23" s="319">
        <f>SUM(I21:I22)</f>
        <v>101166.54999999999</v>
      </c>
      <c r="J23" s="321">
        <f>SUM(J21:J22)</f>
        <v>2229.310000000012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4">
        <v>33644.01</v>
      </c>
      <c r="I24" s="314">
        <v>33006.07</v>
      </c>
      <c r="J24" s="316">
        <f aca="true" t="shared" si="1" ref="J24:J29">H24-I24</f>
        <v>637.9400000000023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4">
        <v>0</v>
      </c>
      <c r="I25" s="314">
        <v>0</v>
      </c>
      <c r="J25" s="316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4">
        <v>0</v>
      </c>
      <c r="I26" s="314">
        <v>0</v>
      </c>
      <c r="J26" s="316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8">
        <v>0</v>
      </c>
      <c r="I27" s="314">
        <v>0</v>
      </c>
      <c r="J27" s="316">
        <f t="shared" si="1"/>
        <v>0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4">
        <v>0</v>
      </c>
      <c r="I28" s="314">
        <v>0</v>
      </c>
      <c r="J28" s="316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4">
        <v>3945.0300000000007</v>
      </c>
      <c r="I29" s="314">
        <v>-84978.63</v>
      </c>
      <c r="J29" s="316">
        <f t="shared" si="1"/>
        <v>88923.66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9">
        <f>SUM(H24:H29)</f>
        <v>37589.04</v>
      </c>
      <c r="I30" s="319">
        <f>SUM(I24:I29)</f>
        <v>-51972.560000000005</v>
      </c>
      <c r="J30" s="321">
        <f>SUM(J24:J29)</f>
        <v>89561.6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9">
        <f>+H30+H23+H19+H14</f>
        <v>10570118.860000001</v>
      </c>
      <c r="I31" s="319">
        <f>+I30+I23+I19+I14</f>
        <v>10134893.780000001</v>
      </c>
      <c r="J31" s="321">
        <f>+J30+J23+J19+J14</f>
        <v>435225.0800000012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4"/>
      <c r="I32" s="314"/>
      <c r="J32" s="316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4"/>
      <c r="I33" s="318"/>
      <c r="J33" s="318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4">
        <v>11937.5</v>
      </c>
      <c r="I34" s="314">
        <v>14417.5</v>
      </c>
      <c r="J34" s="318">
        <f>H34-I34</f>
        <v>-2480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8">
        <v>0</v>
      </c>
      <c r="I35" s="314">
        <v>0</v>
      </c>
      <c r="J35" s="318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8">
        <v>0</v>
      </c>
      <c r="I36" s="314">
        <v>0</v>
      </c>
      <c r="J36" s="318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8">
        <v>-107246.23</v>
      </c>
      <c r="I37" s="314">
        <v>24</v>
      </c>
      <c r="J37" s="318">
        <f>H37-I37</f>
        <v>-107270.23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22">
        <f>SUM(H34:H37)</f>
        <v>-95308.73</v>
      </c>
      <c r="I38" s="322">
        <f>SUM(I34:I37)</f>
        <v>14441.5</v>
      </c>
      <c r="J38" s="322">
        <f>SUM(J34:J37)</f>
        <v>-109750.23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3">
        <f>+H31+H38</f>
        <v>10474810.13</v>
      </c>
      <c r="I39" s="323">
        <f>+I31+I38</f>
        <v>10149335.280000001</v>
      </c>
      <c r="J39" s="324">
        <f>+J31+J38</f>
        <v>325474.8500000012</v>
      </c>
    </row>
    <row r="40" ht="10.5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L53" sqref="L53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7.25">
      <c r="A1" s="401" t="s">
        <v>143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144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300"/>
      <c r="K11" s="300"/>
      <c r="L11" s="309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300">
        <v>20903.06</v>
      </c>
      <c r="K12" s="300">
        <v>9489.720000000001</v>
      </c>
      <c r="L12" s="309">
        <f>J12-K12</f>
        <v>11413.34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300"/>
      <c r="L13" s="309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300">
        <v>180.16</v>
      </c>
      <c r="K14" s="300">
        <v>1559.8</v>
      </c>
      <c r="L14" s="309">
        <f>J14-K14</f>
        <v>-1379.6399999999999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300">
        <v>1746.73</v>
      </c>
      <c r="K15" s="300">
        <v>3052.8999999999996</v>
      </c>
      <c r="L15" s="309">
        <f>J15-K15</f>
        <v>-1306.1699999999996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300">
        <v>106241.51</v>
      </c>
      <c r="K16" s="300">
        <v>270643.97000000003</v>
      </c>
      <c r="L16" s="309">
        <f>J16-K16</f>
        <v>-164402.46000000002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300"/>
      <c r="K17" s="300"/>
      <c r="L17" s="309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300"/>
      <c r="K18" s="300"/>
      <c r="L18" s="309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300">
        <v>2570.0200000000004</v>
      </c>
      <c r="K19" s="300">
        <v>1103.96</v>
      </c>
      <c r="L19" s="309">
        <f aca="true" t="shared" si="1" ref="L19:L28">J19-K19</f>
        <v>1466.0600000000004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300"/>
      <c r="K20" s="300"/>
      <c r="L20" s="309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300">
        <v>179.44</v>
      </c>
      <c r="K21" s="300">
        <v>0</v>
      </c>
      <c r="L21" s="309">
        <f t="shared" si="1"/>
        <v>179.44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300">
        <v>206.82</v>
      </c>
      <c r="K22" s="300">
        <v>3530.79</v>
      </c>
      <c r="L22" s="309">
        <f t="shared" si="1"/>
        <v>-3323.97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300"/>
      <c r="K23" s="300"/>
      <c r="L23" s="309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300">
        <v>274.39</v>
      </c>
      <c r="K24" s="300">
        <v>0</v>
      </c>
      <c r="L24" s="309">
        <f t="shared" si="1"/>
        <v>274.39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300">
        <v>0</v>
      </c>
      <c r="K25" s="300">
        <v>0</v>
      </c>
      <c r="L25" s="309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300">
        <v>10669.44</v>
      </c>
      <c r="K26" s="300">
        <v>54510.52</v>
      </c>
      <c r="L26" s="309">
        <f t="shared" si="1"/>
        <v>-43841.079999999994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300">
        <v>17060.93</v>
      </c>
      <c r="K27" s="300">
        <v>0</v>
      </c>
      <c r="L27" s="309">
        <f t="shared" si="1"/>
        <v>17060.93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7">
        <v>1691.8899999999999</v>
      </c>
      <c r="K28" s="300">
        <v>1166.14</v>
      </c>
      <c r="L28" s="311">
        <f t="shared" si="1"/>
        <v>525.7499999999998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8">
        <f>SUM(J12:J28)</f>
        <v>161724.39</v>
      </c>
      <c r="K29" s="298">
        <f>SUM(K12:K28)</f>
        <v>345057.80000000005</v>
      </c>
      <c r="L29" s="328">
        <f>SUM(L12:L28)</f>
        <v>-183333.41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300"/>
      <c r="K30" s="300"/>
      <c r="L30" s="309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300"/>
      <c r="K31" s="300"/>
      <c r="L31" s="309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5">
        <v>3441.12</v>
      </c>
      <c r="K32" s="300">
        <v>12790.199999999999</v>
      </c>
      <c r="L32" s="327">
        <f>J32-K32</f>
        <v>-9349.079999999998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5"/>
      <c r="K33" s="300"/>
      <c r="L33" s="327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5">
        <v>0</v>
      </c>
      <c r="K34" s="300">
        <v>0</v>
      </c>
      <c r="L34" s="327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5"/>
      <c r="K35" s="300"/>
      <c r="L35" s="327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5">
        <v>0</v>
      </c>
      <c r="K36" s="300">
        <v>0</v>
      </c>
      <c r="L36" s="327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5">
        <v>63938.369999999995</v>
      </c>
      <c r="K37" s="300">
        <v>76338.84</v>
      </c>
      <c r="L37" s="327">
        <f t="shared" si="3"/>
        <v>-12400.470000000001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5">
        <v>1311.79</v>
      </c>
      <c r="K38" s="300">
        <v>1868.4499999999998</v>
      </c>
      <c r="L38" s="327">
        <f t="shared" si="3"/>
        <v>-556.6599999999999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5">
        <v>391331.79</v>
      </c>
      <c r="K39" s="300">
        <v>377838.38999999996</v>
      </c>
      <c r="L39" s="327">
        <f t="shared" si="3"/>
        <v>13493.400000000023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6"/>
      <c r="K40" s="300">
        <v>0</v>
      </c>
      <c r="L40" s="327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5">
        <v>1569.1000000000001</v>
      </c>
      <c r="K41" s="300">
        <v>449.87</v>
      </c>
      <c r="L41" s="327">
        <f t="shared" si="3"/>
        <v>1119.23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5"/>
      <c r="K42" s="300"/>
      <c r="L42" s="327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5">
        <v>13379.829999999998</v>
      </c>
      <c r="K43" s="300">
        <v>-6501.01</v>
      </c>
      <c r="L43" s="327">
        <f t="shared" si="3"/>
        <v>19880.839999999997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5">
        <v>0</v>
      </c>
      <c r="K44" s="300">
        <v>0</v>
      </c>
      <c r="L44" s="327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5">
        <v>146367.33</v>
      </c>
      <c r="K45" s="300">
        <v>154696.06999999995</v>
      </c>
      <c r="L45" s="327">
        <f t="shared" si="3"/>
        <v>-8328.739999999962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5">
        <v>0</v>
      </c>
      <c r="K46" s="300">
        <v>0</v>
      </c>
      <c r="L46" s="327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6">
        <f>SUM(J32:J46)</f>
        <v>621339.33</v>
      </c>
      <c r="K47" s="296">
        <f>SUM(K32:K46)</f>
        <v>617480.8099999998</v>
      </c>
      <c r="L47" s="377">
        <f>SUM(L32:L46)</f>
        <v>3858.5200000000586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Du, Kristine</cp:lastModifiedBy>
  <cp:lastPrinted>2013-01-28T19:31:10Z</cp:lastPrinted>
  <dcterms:created xsi:type="dcterms:W3CDTF">1999-02-02T21:59:05Z</dcterms:created>
  <dcterms:modified xsi:type="dcterms:W3CDTF">2013-05-07T17:28:38Z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