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72" windowHeight="5892" tabRatio="945" activeTab="0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'D4-6'!$A$1:$K$58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<sst xmlns="http://schemas.openxmlformats.org/spreadsheetml/2006/main" count="1097" uniqueCount="613">
  <si>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</si>
  <si>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</si>
  <si>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</si>
  <si>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</si>
  <si>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</si>
  <si>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</si>
  <si>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</si>
  <si>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</si>
  <si>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</si>
  <si>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</si>
  <si>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</si>
  <si>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</si>
  <si>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</si>
  <si>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</si>
  <si>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</si>
  <si>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</si>
  <si>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</si>
  <si>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</si>
  <si>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</si>
  <si>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</si>
  <si>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</si>
  <si>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</si>
  <si>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</si>
  <si>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</si>
  <si>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</si>
  <si>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</si>
  <si>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</si>
  <si>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</si>
  <si>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</si>
  <si>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</si>
  <si>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</si>
  <si>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</si>
  <si>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</si>
  <si>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</si>
  <si>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</si>
  <si>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</si>
  <si>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</si>
  <si>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</si>
  <si>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</si>
  <si>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</si>
  <si>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</si>
  <si>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</si>
  <si>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</si>
  <si>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</si>
  <si>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</si>
  <si>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</si>
  <si>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</si>
  <si>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</si>
  <si>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</si>
  <si>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</si>
  <si>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</si>
  <si>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</si>
  <si>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</si>
  <si>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</si>
  <si>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</si>
  <si>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</si>
  <si>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</si>
  <si>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</si>
  <si>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</si>
  <si>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</si>
  <si>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</si>
  <si>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</si>
  <si>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</si>
  <si>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</si>
  <si>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</si>
  <si>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</si>
  <si>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</si>
  <si>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</si>
  <si>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</si>
  <si>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</si>
  <si>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</si>
  <si>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</si>
  <si>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</si>
  <si>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</si>
  <si>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</si>
  <si>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</si>
  <si>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</si>
  <si>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</si>
  <si>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</si>
  <si>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</si>
  <si>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</si>
  <si>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</si>
  <si>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</si>
  <si>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</si>
  <si>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</si>
  <si>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</si>
  <si>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</si>
  <si>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</si>
  <si>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</si>
  <si>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</si>
  <si>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</si>
  <si>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</si>
  <si>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</si>
  <si>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</si>
  <si>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</si>
  <si>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</si>
  <si>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</si>
  <si>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</si>
  <si>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</si>
  <si>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</si>
  <si>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</si>
  <si>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</si>
  <si>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</si>
  <si>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</si>
  <si>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</si>
  <si>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</si>
  <si>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</si>
  <si>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</si>
  <si>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</si>
  <si>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</si>
  <si>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</si>
  <si>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</si>
  <si>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</si>
  <si>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</si>
  <si>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</si>
  <si>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</si>
  <si>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</si>
  <si>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</si>
  <si>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</si>
  <si>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</si>
  <si>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</si>
  <si>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</si>
  <si>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</si>
  <si>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</si>
  <si>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</si>
  <si>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</si>
  <si>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</si>
  <si>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</si>
  <si>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</si>
  <si>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</si>
  <si>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</si>
  <si>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</si>
  <si>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</si>
  <si>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</si>
  <si>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</si>
  <si>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</si>
  <si>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</si>
  <si>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</si>
  <si>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</si>
  <si>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</si>
  <si>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</si>
  <si>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</si>
  <si>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</si>
  <si>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</si>
  <si>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</si>
  <si>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</si>
  <si>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</si>
  <si>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</si>
  <si>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</si>
  <si>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</si>
  <si>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</si>
  <si>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</si>
  <si>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</si>
  <si>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</si>
  <si>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</si>
  <si>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</si>
  <si>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</si>
  <si>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</si>
  <si>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</si>
  <si>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</si>
  <si>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</si>
  <si>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</si>
  <si>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</si>
  <si>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</si>
  <si>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</si>
  <si>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</si>
  <si>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</si>
  <si>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</si>
  <si>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</si>
  <si>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</si>
  <si>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</si>
  <si>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</si>
  <si>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</si>
  <si>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</si>
  <si>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</si>
  <si>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</si>
  <si>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</si>
  <si>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</si>
  <si>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</si>
  <si>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</si>
  <si>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</si>
  <si>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</si>
  <si>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</si>
  <si>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</si>
  <si>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</si>
  <si>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</si>
  <si>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</si>
  <si>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</si>
  <si>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</si>
  <si>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</si>
  <si>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</si>
  <si>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</si>
  <si>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</si>
  <si>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</si>
  <si>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</si>
  <si>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</si>
  <si>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</si>
  <si>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</si>
  <si>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</si>
  <si>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</si>
  <si>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</si>
  <si>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</si>
  <si>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</si>
  <si>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</si>
  <si>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</si>
  <si>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</si>
  <si>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</si>
  <si>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</si>
  <si>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</si>
  <si>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</si>
  <si>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</si>
  <si>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</si>
  <si>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</si>
  <si>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</si>
  <si>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</si>
  <si>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</si>
  <si>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</si>
  <si>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</si>
  <si>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</si>
  <si>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</si>
  <si>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</si>
  <si>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</si>
  <si>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</si>
  <si>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</si>
  <si>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</si>
  <si>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</si>
  <si>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</si>
  <si>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</si>
  <si>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</si>
  <si>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</si>
  <si>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</si>
  <si>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</si>
  <si>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</si>
  <si>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</si>
  <si>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</si>
  <si>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</si>
  <si>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</si>
  <si>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</si>
  <si>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</si>
  <si>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</si>
  <si>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</si>
  <si>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</si>
  <si>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</si>
  <si>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</si>
  <si>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</si>
  <si>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</si>
  <si>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</si>
  <si>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</si>
  <si>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</si>
  <si>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</si>
  <si>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</si>
  <si>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</si>
  <si>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</si>
  <si>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</si>
  <si>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</si>
  <si>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</si>
  <si>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</si>
  <si>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</si>
  <si>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</si>
  <si>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</si>
  <si>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</si>
  <si>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</si>
  <si>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</si>
  <si>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</si>
  <si>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</si>
  <si>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</si>
  <si>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</si>
  <si>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</si>
  <si>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</si>
  <si>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</si>
  <si>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</si>
  <si>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</si>
  <si>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</si>
  <si>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</si>
  <si>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</si>
  <si>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</si>
  <si>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</si>
  <si>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</si>
  <si>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</si>
  <si>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</si>
  <si>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</si>
  <si>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</si>
  <si>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</si>
  <si>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</si>
  <si>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</si>
  <si>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</si>
  <si>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</si>
  <si>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</si>
  <si>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</si>
  <si>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</si>
  <si>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</si>
  <si>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</si>
  <si>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</si>
  <si>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</si>
  <si>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</si>
  <si>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</si>
  <si>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</si>
  <si>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</si>
  <si>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</si>
  <si>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</si>
  <si>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</si>
  <si>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</si>
  <si>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</si>
  <si>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</si>
  <si>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</si>
  <si>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</si>
  <si>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</si>
  <si>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</si>
  <si>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</si>
  <si>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</si>
  <si>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</si>
  <si>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</si>
  <si>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</si>
  <si>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</si>
  <si>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</si>
  <si>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</si>
  <si>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</si>
  <si>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</si>
  <si>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</si>
  <si>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</si>
  <si>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</si>
  <si>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</si>
  <si>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</si>
  <si>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</si>
  <si>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</si>
  <si>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</si>
  <si>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</si>
  <si>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</si>
  <si>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</si>
  <si>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</si>
  <si>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</si>
  <si>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</si>
  <si>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</si>
  <si>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</si>
  <si>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</si>
  <si>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</si>
  <si>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</si>
  <si>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</si>
  <si>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</si>
  <si>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</si>
  <si>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</si>
  <si>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</si>
  <si>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</si>
  <si>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</si>
  <si>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</si>
  <si>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</si>
  <si>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</si>
  <si>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</si>
  <si>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</si>
  <si>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</si>
  <si>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</si>
  <si>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</si>
  <si>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</si>
  <si>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</si>
  <si>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</si>
  <si>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</si>
  <si>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</si>
  <si>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</si>
  <si>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</si>
  <si>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</si>
  <si>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</si>
  <si>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</si>
  <si>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</si>
  <si>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</si>
  <si>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</si>
  <si>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</si>
  <si>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</si>
  <si>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</si>
  <si>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</si>
  <si>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</si>
  <si>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</si>
  <si>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</si>
  <si>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</si>
  <si>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</si>
  <si>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</si>
  <si>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</si>
  <si>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</si>
  <si>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</si>
  <si>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</si>
  <si>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</si>
  <si>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</si>
  <si>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</si>
  <si>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</si>
  <si>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</si>
  <si>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</si>
  <si>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</si>
  <si>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</si>
  <si>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</si>
  <si>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</si>
  <si>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</si>
  <si>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</si>
  <si>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</si>
  <si>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</si>
  <si>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</si>
  <si>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</si>
  <si>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</si>
  <si>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</si>
  <si>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</si>
  <si>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</si>
  <si>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</si>
  <si>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</si>
  <si>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</si>
  <si>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</si>
  <si>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</si>
  <si>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</si>
  <si>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</si>
  <si>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</si>
  <si>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</si>
  <si>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</si>
  <si>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</si>
  <si>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</si>
  <si>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</si>
  <si>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</si>
  <si>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</si>
  <si>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</si>
  <si>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</si>
  <si>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</si>
  <si>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</si>
  <si>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</si>
  <si>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</si>
  <si>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</si>
  <si>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</si>
  <si>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</si>
  <si>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</si>
  <si>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</si>
  <si>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</si>
  <si>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</si>
  <si>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</si>
  <si>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</si>
  <si>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</si>
  <si>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</si>
  <si>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</si>
  <si>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</si>
  <si>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</si>
  <si>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</si>
  <si>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</si>
  <si>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</si>
  <si>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</si>
  <si>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</si>
  <si>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</si>
  <si>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</si>
  <si>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</si>
  <si>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</si>
  <si>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</si>
  <si>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</si>
  <si>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</si>
  <si>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</si>
  <si>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</si>
  <si>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</si>
  <si>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</si>
  <si>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</si>
  <si>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</si>
  <si>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</si>
  <si>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</si>
  <si>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</si>
  <si>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</si>
  <si>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</si>
  <si>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</si>
  <si>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</si>
  <si>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</si>
  <si>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</si>
  <si>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</si>
  <si>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</si>
  <si>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</si>
  <si>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</si>
  <si>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</si>
  <si>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</si>
  <si>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</si>
  <si>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</si>
  <si>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</si>
  <si>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</si>
  <si>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</si>
  <si>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</si>
  <si>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</si>
  <si>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</si>
  <si>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</si>
  <si>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</si>
  <si>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</si>
  <si>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</si>
  <si>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</si>
  <si>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</si>
  <si>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</si>
  <si>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</si>
  <si>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</si>
  <si>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</si>
  <si>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</si>
  <si>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</si>
  <si>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</si>
  <si>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</si>
  <si>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</si>
  <si>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</si>
  <si>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</si>
  <si>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</si>
  <si>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</si>
  <si>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</si>
  <si>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</si>
  <si>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</si>
  <si>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</si>
  <si>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</si>
  <si>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</si>
  <si>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</si>
  <si>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</si>
  <si>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</si>
  <si>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</si>
  <si>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</si>
  <si>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</si>
  <si>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</si>
  <si>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</si>
  <si>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</si>
  <si>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</si>
  <si>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</si>
  <si>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</si>
  <si>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</si>
  <si>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</si>
  <si>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</si>
  <si>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</si>
  <si>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</si>
  <si>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</si>
  <si>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</si>
  <si>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</si>
  <si>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</si>
  <si>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</si>
  <si>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</si>
  <si>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</si>
  <si>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</si>
  <si>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</si>
  <si>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</si>
  <si>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</si>
  <si>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</si>
  <si>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</si>
  <si>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</si>
  <si>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</si>
  <si>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</si>
  <si>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</si>
  <si>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</si>
  <si>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</si>
  <si>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</si>
  <si>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</si>
  <si>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</si>
  <si>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</si>
  <si>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</si>
  <si>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</si>
  <si>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</si>
  <si>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</si>
  <si>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</si>
  <si>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</si>
  <si>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</si>
  <si>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</si>
  <si>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</si>
  <si>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</si>
  <si>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</si>
  <si>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</si>
  <si>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</si>
  <si>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</si>
  <si>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</si>
  <si>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</si>
  <si>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</si>
  <si>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</si>
  <si>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</si>
  <si>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</si>
  <si>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</si>
  <si>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</si>
  <si>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</si>
  <si>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</si>
  <si>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</si>
  <si>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</si>
  <si>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</si>
  <si>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</si>
  <si>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</si>
  <si>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</si>
  <si>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</si>
  <si>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</si>
  <si>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</si>
  <si>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</si>
  <si>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</si>
  <si>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</si>
  <si>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</si>
  <si>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Simi Valley</t>
  </si>
  <si>
    <t>4680 E. Los Angeles Avenue, Unit H, Simi Valley, CA 93063</t>
  </si>
  <si>
    <t>Ventura</t>
  </si>
  <si>
    <t>Simi Valley,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</si>
  <si>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</si>
  <si>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</si>
  <si>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</si>
  <si>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</si>
  <si>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</si>
  <si>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</si>
  <si>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</si>
  <si>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</si>
  <si>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</si>
  <si>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</si>
  <si>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</si>
  <si>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</si>
  <si>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</si>
  <si>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</si>
  <si>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</si>
  <si>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</si>
  <si>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</si>
  <si>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</si>
  <si>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</si>
  <si>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</si>
  <si>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</si>
  <si>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</si>
  <si>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</si>
  <si>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</si>
  <si>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</si>
  <si>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**</t>
  </si>
  <si>
    <t>*- Total number of meters tested (includes 3" and larger).</t>
  </si>
  <si>
    <t>**-Large meters (3" and larger) that were tested in place and returned to service after adjustments were made.</t>
  </si>
  <si>
    <t xml:space="preserve">Note that 2" and smaller meters that are removed from service and tested by a third party are normally scrapped after testing, and the report is filed. </t>
  </si>
  <si>
    <t>May 2, 2013</t>
  </si>
  <si>
    <t>* Assumes 4.1333 per household.</t>
  </si>
  <si>
    <t>Total population served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</si>
</sst>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0" fillId="0" borderId="16" xfId="0" applyFont="1" applyBorder="1" applyAlignment="1">
      <alignment/>
    </xf>
    <xf numFmtId="0" fontId="65" fillId="0" borderId="16" xfId="0" applyFont="1" applyBorder="1" applyAlignment="1">
      <alignment/>
    </xf>
    <xf numFmtId="0" fontId="50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5" fillId="0" borderId="15" xfId="0" applyFont="1" applyFill="1" applyBorder="1" applyAlignment="1">
      <alignment/>
    </xf>
    <xf numFmtId="0" fontId="66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0" fontId="67" fillId="0" borderId="0" xfId="58" applyFont="1" applyAlignment="1">
      <alignment horizontal="right"/>
      <protection/>
    </xf>
    <xf numFmtId="0" fontId="67" fillId="0" borderId="0" xfId="58" applyFont="1">
      <alignment/>
      <protection/>
    </xf>
    <xf numFmtId="0" fontId="0" fillId="0" borderId="0" xfId="0" applyFont="1" applyBorder="1" applyAlignment="1">
      <alignment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7" fillId="0" borderId="0" xfId="58" applyFont="1" applyAlignment="1">
      <alignment horizontal="left"/>
      <protection/>
    </xf>
    <xf numFmtId="0" fontId="67" fillId="0" borderId="0" xfId="58" applyFont="1" applyAlignment="1">
      <alignment horizontal="left" wrapText="1"/>
      <protection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tabSelected="1" zoomScale="70" zoomScaleNormal="70" zoomScalePageLayoutView="0" workbookViewId="0" topLeftCell="A1">
      <selection activeCell="M17" sqref="M17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2.5">
      <c r="A11" s="390">
        <v>2012</v>
      </c>
      <c r="B11" s="391"/>
      <c r="C11" s="391"/>
      <c r="D11" s="391"/>
      <c r="E11" s="391"/>
      <c r="F11" s="391"/>
      <c r="G11" s="391"/>
      <c r="H11" s="391"/>
      <c r="I11" s="391"/>
      <c r="J11" s="392"/>
    </row>
    <row r="12" spans="1:10" ht="22.5">
      <c r="A12" s="390" t="s">
        <v>1</v>
      </c>
      <c r="B12" s="391"/>
      <c r="C12" s="391"/>
      <c r="D12" s="391"/>
      <c r="E12" s="391"/>
      <c r="F12" s="391"/>
      <c r="G12" s="391"/>
      <c r="H12" s="391"/>
      <c r="I12" s="391"/>
      <c r="J12" s="392"/>
    </row>
    <row r="13" spans="1:10" ht="22.5">
      <c r="A13" s="390" t="s">
        <v>2</v>
      </c>
      <c r="B13" s="391"/>
      <c r="C13" s="391"/>
      <c r="D13" s="391"/>
      <c r="E13" s="391"/>
      <c r="F13" s="391"/>
      <c r="G13" s="391"/>
      <c r="H13" s="391"/>
      <c r="I13" s="391"/>
      <c r="J13" s="392"/>
    </row>
    <row r="14" spans="1:10" ht="22.5">
      <c r="A14" s="390" t="s">
        <v>3</v>
      </c>
      <c r="B14" s="391"/>
      <c r="C14" s="391"/>
      <c r="D14" s="391"/>
      <c r="E14" s="391"/>
      <c r="F14" s="391"/>
      <c r="G14" s="391"/>
      <c r="H14" s="391"/>
      <c r="I14" s="391"/>
      <c r="J14" s="392"/>
    </row>
    <row r="15" spans="1:10" ht="22.5">
      <c r="A15" s="390" t="s">
        <v>2</v>
      </c>
      <c r="B15" s="391"/>
      <c r="C15" s="391"/>
      <c r="D15" s="391"/>
      <c r="E15" s="391"/>
      <c r="F15" s="391"/>
      <c r="G15" s="391"/>
      <c r="H15" s="391"/>
      <c r="I15" s="391"/>
      <c r="J15" s="392"/>
    </row>
    <row r="16" spans="1:10" ht="17.25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7.25">
      <c r="A17" s="209"/>
      <c r="B17" s="291" t="s">
        <v>581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396"/>
      <c r="C18" s="396"/>
      <c r="D18" s="396"/>
      <c r="E18" s="396"/>
      <c r="F18" s="396"/>
      <c r="G18" s="396"/>
      <c r="H18" s="396"/>
      <c r="I18" s="396"/>
      <c r="J18" s="204"/>
    </row>
    <row r="19" spans="1:10" ht="12.75">
      <c r="A19" s="199"/>
      <c r="B19" s="397" t="s">
        <v>4</v>
      </c>
      <c r="C19" s="397"/>
      <c r="D19" s="397"/>
      <c r="E19" s="397"/>
      <c r="F19" s="397"/>
      <c r="G19" s="397"/>
      <c r="H19" s="397"/>
      <c r="I19" s="397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398" t="s">
        <v>577</v>
      </c>
      <c r="E22" s="396"/>
      <c r="F22" s="200" t="s">
        <v>550</v>
      </c>
      <c r="G22" s="290" t="s">
        <v>580</v>
      </c>
      <c r="H22" s="290"/>
      <c r="I22" s="290" t="s">
        <v>579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2.5">
      <c r="A28" s="390" t="s">
        <v>7</v>
      </c>
      <c r="B28" s="391"/>
      <c r="C28" s="391"/>
      <c r="D28" s="391"/>
      <c r="E28" s="391"/>
      <c r="F28" s="391"/>
      <c r="G28" s="391"/>
      <c r="H28" s="391"/>
      <c r="I28" s="391"/>
      <c r="J28" s="392"/>
    </row>
    <row r="29" spans="1:10" ht="22.5">
      <c r="A29" s="390" t="s">
        <v>8</v>
      </c>
      <c r="B29" s="391"/>
      <c r="C29" s="391"/>
      <c r="D29" s="391"/>
      <c r="E29" s="391"/>
      <c r="F29" s="391"/>
      <c r="G29" s="391"/>
      <c r="H29" s="391"/>
      <c r="I29" s="391"/>
      <c r="J29" s="392"/>
    </row>
    <row r="30" spans="1:10" ht="22.5">
      <c r="A30" s="390" t="s">
        <v>9</v>
      </c>
      <c r="B30" s="391"/>
      <c r="C30" s="391"/>
      <c r="D30" s="391"/>
      <c r="E30" s="391"/>
      <c r="F30" s="391"/>
      <c r="G30" s="391"/>
      <c r="H30" s="391"/>
      <c r="I30" s="391"/>
      <c r="J30" s="392"/>
    </row>
    <row r="31" spans="1:10" ht="22.5">
      <c r="A31" s="390" t="s">
        <v>574</v>
      </c>
      <c r="B31" s="391"/>
      <c r="C31" s="391"/>
      <c r="D31" s="391"/>
      <c r="E31" s="391"/>
      <c r="F31" s="391"/>
      <c r="G31" s="391"/>
      <c r="H31" s="391"/>
      <c r="I31" s="391"/>
      <c r="J31" s="392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93" t="s">
        <v>575</v>
      </c>
      <c r="B34" s="394"/>
      <c r="C34" s="394"/>
      <c r="D34" s="394"/>
      <c r="E34" s="394"/>
      <c r="F34" s="394"/>
      <c r="G34" s="394"/>
      <c r="H34" s="394"/>
      <c r="I34" s="394"/>
      <c r="J34" s="395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34:J34"/>
    <mergeCell ref="A15:J15"/>
    <mergeCell ref="B18:I18"/>
    <mergeCell ref="A28:J28"/>
    <mergeCell ref="A29:J29"/>
    <mergeCell ref="B19:I19"/>
    <mergeCell ref="D22:E22"/>
    <mergeCell ref="A11:J11"/>
    <mergeCell ref="A12:J12"/>
    <mergeCell ref="A13:J13"/>
    <mergeCell ref="A14:J14"/>
    <mergeCell ref="A30:J30"/>
    <mergeCell ref="A31:J3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70" zoomScaleNormal="70" zoomScalePageLayoutView="0" workbookViewId="0" topLeftCell="A1">
      <selection activeCell="D24" sqref="D24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7.25">
      <c r="A1" s="400" t="s">
        <v>143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</row>
    <row r="2" spans="1:12" ht="17.25">
      <c r="A2" s="403" t="s">
        <v>468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6">
        <v>835.05</v>
      </c>
      <c r="K12" s="296">
        <v>2291.89</v>
      </c>
      <c r="L12" s="308">
        <f aca="true" t="shared" si="0" ref="L12:L21">J12-K12</f>
        <v>-1456.84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299"/>
      <c r="K13" s="296"/>
      <c r="L13" s="306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299">
        <v>36460.89</v>
      </c>
      <c r="K14" s="296">
        <v>32851.88</v>
      </c>
      <c r="L14" s="306">
        <f t="shared" si="0"/>
        <v>3609.010000000002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299">
        <v>1667.1800000000003</v>
      </c>
      <c r="K15" s="296">
        <v>2077.98</v>
      </c>
      <c r="L15" s="306">
        <f t="shared" si="0"/>
        <v>-410.7999999999997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299">
        <v>678.95</v>
      </c>
      <c r="K16" s="296">
        <v>2487.08</v>
      </c>
      <c r="L16" s="306">
        <f t="shared" si="0"/>
        <v>-1808.1299999999999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299"/>
      <c r="K17" s="299"/>
      <c r="L17" s="306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299">
        <v>2268.79</v>
      </c>
      <c r="K18" s="296">
        <v>2497.2400000000002</v>
      </c>
      <c r="L18" s="306">
        <f t="shared" si="0"/>
        <v>-228.45000000000027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299"/>
      <c r="K19" s="296"/>
      <c r="L19" s="306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299">
        <v>41.24</v>
      </c>
      <c r="K20" s="296">
        <v>178.89999999999998</v>
      </c>
      <c r="L20" s="306">
        <f t="shared" si="0"/>
        <v>-137.65999999999997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299">
        <v>985.36</v>
      </c>
      <c r="K21" s="296">
        <v>1923.09</v>
      </c>
      <c r="L21" s="306">
        <f t="shared" si="0"/>
        <v>-937.7299999999999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7">
        <f>SUM(J12:J21)</f>
        <v>42937.46</v>
      </c>
      <c r="K22" s="297">
        <f>SUM(K12:K21)</f>
        <v>44308.06</v>
      </c>
      <c r="L22" s="325">
        <f>SUM(L12:L21)</f>
        <v>-1370.5999999999979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299"/>
      <c r="K23" s="299"/>
      <c r="L23" s="306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299"/>
      <c r="K24" s="299"/>
      <c r="L24" s="306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299">
        <v>15635.98</v>
      </c>
      <c r="K25" s="296">
        <v>15839.97</v>
      </c>
      <c r="L25" s="306">
        <f aca="true" t="shared" si="2" ref="L25:L32">J25-K25</f>
        <v>-203.98999999999978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299"/>
      <c r="K26" s="296"/>
      <c r="L26" s="306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299">
        <v>903.73</v>
      </c>
      <c r="K27" s="296">
        <v>1643.31</v>
      </c>
      <c r="L27" s="306">
        <f t="shared" si="2"/>
        <v>-739.5799999999999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299"/>
      <c r="K28" s="296"/>
      <c r="L28" s="306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299">
        <v>6427.219999999999</v>
      </c>
      <c r="K29" s="296">
        <v>8842.4</v>
      </c>
      <c r="L29" s="306">
        <f t="shared" si="2"/>
        <v>-2415.1800000000003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299">
        <v>2451.23</v>
      </c>
      <c r="K30" s="296">
        <v>637.32</v>
      </c>
      <c r="L30" s="306">
        <f t="shared" si="2"/>
        <v>1813.9099999999999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299">
        <v>5285.919999999999</v>
      </c>
      <c r="K31" s="296">
        <v>4109.73</v>
      </c>
      <c r="L31" s="306">
        <f t="shared" si="2"/>
        <v>1176.1899999999996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299">
        <v>23905.449999999997</v>
      </c>
      <c r="K32" s="296">
        <v>22149.540000000005</v>
      </c>
      <c r="L32" s="306">
        <f t="shared" si="2"/>
        <v>1755.9099999999926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299"/>
      <c r="K33" s="299"/>
      <c r="L33" s="306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299">
        <v>8481.21</v>
      </c>
      <c r="K34" s="296">
        <v>7862.379999999999</v>
      </c>
      <c r="L34" s="306">
        <f aca="true" t="shared" si="4" ref="L34:L45">J34-K34</f>
        <v>618.8299999999999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299"/>
      <c r="K35" s="296"/>
      <c r="L35" s="306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299">
        <v>0</v>
      </c>
      <c r="K36" s="296">
        <v>0</v>
      </c>
      <c r="L36" s="306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299">
        <v>3701.3300000000004</v>
      </c>
      <c r="K37" s="296">
        <v>2586.9500000000003</v>
      </c>
      <c r="L37" s="306">
        <f t="shared" si="4"/>
        <v>1114.38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299">
        <v>7917.119999999999</v>
      </c>
      <c r="K38" s="296">
        <v>40291.62</v>
      </c>
      <c r="L38" s="306">
        <f t="shared" si="4"/>
        <v>-32374.500000000004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299"/>
      <c r="K39" s="296"/>
      <c r="L39" s="306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299">
        <v>0</v>
      </c>
      <c r="K40" s="296">
        <v>0</v>
      </c>
      <c r="L40" s="306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299">
        <v>20044.590000000004</v>
      </c>
      <c r="K41" s="296">
        <v>22460.21</v>
      </c>
      <c r="L41" s="306">
        <f t="shared" si="4"/>
        <v>-2415.6199999999953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299"/>
      <c r="K42" s="296"/>
      <c r="L42" s="306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299">
        <v>16977.239999999998</v>
      </c>
      <c r="K43" s="296">
        <v>26910.39</v>
      </c>
      <c r="L43" s="306">
        <f t="shared" si="4"/>
        <v>-9933.150000000001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299">
        <v>13748.51</v>
      </c>
      <c r="K44" s="296">
        <v>12333.769999999999</v>
      </c>
      <c r="L44" s="306">
        <f t="shared" si="4"/>
        <v>1414.7400000000016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299">
        <v>0</v>
      </c>
      <c r="K45" s="296">
        <v>0</v>
      </c>
      <c r="L45" s="306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7">
        <f>SUM(J25:J45)</f>
        <v>125479.52999999998</v>
      </c>
      <c r="K46" s="297">
        <f>SUM(K25:K45)</f>
        <v>165667.59</v>
      </c>
      <c r="L46" s="325">
        <f>SUM(L25:L45)</f>
        <v>-40188.06000000001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5">
      <selection activeCell="Q50" sqref="Q50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2" width="17.57421875" style="76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0" t="s">
        <v>183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</row>
    <row r="2" spans="1:12" ht="18">
      <c r="A2" s="403" t="s">
        <v>468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58">
        <v>790</v>
      </c>
      <c r="C12" s="359"/>
      <c r="D12" s="303"/>
      <c r="E12" s="360"/>
      <c r="F12" s="330" t="s">
        <v>598</v>
      </c>
      <c r="G12" s="54"/>
      <c r="H12" s="54"/>
      <c r="I12" s="95"/>
      <c r="J12" s="299">
        <v>148517.62</v>
      </c>
      <c r="K12" s="299">
        <v>115463.93</v>
      </c>
      <c r="L12" s="306">
        <f aca="true" t="shared" si="0" ref="L12:L19">J12-K12</f>
        <v>33053.69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299">
        <v>36033.48</v>
      </c>
      <c r="K13" s="299">
        <v>19901.39</v>
      </c>
      <c r="L13" s="306">
        <f t="shared" si="0"/>
        <v>16132.090000000004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299"/>
      <c r="K14" s="299"/>
      <c r="L14" s="306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299">
        <v>61343.67999999999</v>
      </c>
      <c r="K15" s="299">
        <v>62626.439999999995</v>
      </c>
      <c r="L15" s="306">
        <f t="shared" si="0"/>
        <v>-1282.760000000002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299">
        <v>71879.39000000001</v>
      </c>
      <c r="K16" s="299">
        <v>58092.7</v>
      </c>
      <c r="L16" s="306">
        <f t="shared" si="0"/>
        <v>13786.690000000017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299"/>
      <c r="K17" s="299"/>
      <c r="L17" s="306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299">
        <v>45919.5</v>
      </c>
      <c r="K18" s="299">
        <v>40184.52000000001</v>
      </c>
      <c r="L18" s="306">
        <f t="shared" si="0"/>
        <v>5734.979999999989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299">
        <v>66540.63</v>
      </c>
      <c r="K19" s="299">
        <v>35670.23</v>
      </c>
      <c r="L19" s="306">
        <f t="shared" si="0"/>
        <v>30870.4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7">
        <f>SUM(J12:J19)</f>
        <v>430234.30000000005</v>
      </c>
      <c r="K20" s="297">
        <f>SUM(K12:K19)</f>
        <v>331939.21</v>
      </c>
      <c r="L20" s="297">
        <f>SUM(L12:L19)</f>
        <v>98295.09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299"/>
      <c r="K21" s="299"/>
      <c r="L21" s="306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299"/>
      <c r="K22" s="299"/>
      <c r="L22" s="306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299">
        <v>0</v>
      </c>
      <c r="K23" s="299">
        <v>0</v>
      </c>
      <c r="L23" s="306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299"/>
      <c r="K24" s="299"/>
      <c r="L24" s="306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299">
        <v>128813.37999999999</v>
      </c>
      <c r="K25" s="299">
        <v>18655.100000000002</v>
      </c>
      <c r="L25" s="306">
        <f>J25-K25</f>
        <v>110158.27999999998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299">
        <v>250</v>
      </c>
      <c r="K26" s="299">
        <v>701.3</v>
      </c>
      <c r="L26" s="306">
        <f>J26-K26</f>
        <v>-451.29999999999995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299">
        <v>0</v>
      </c>
      <c r="K27" s="299">
        <v>0</v>
      </c>
      <c r="L27" s="306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299">
        <v>0</v>
      </c>
      <c r="K28" s="299">
        <v>0</v>
      </c>
      <c r="L28" s="306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7">
        <f>SUM(J23:J28)</f>
        <v>129063.37999999999</v>
      </c>
      <c r="K29" s="297">
        <f>SUM(K23:K28)</f>
        <v>19356.4</v>
      </c>
      <c r="L29" s="297">
        <f>SUM(L23:L28)</f>
        <v>109706.97999999998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299"/>
      <c r="K30" s="299"/>
      <c r="L30" s="306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299"/>
      <c r="K31" s="299"/>
      <c r="L31" s="306"/>
    </row>
    <row r="32" spans="1:12" ht="12.75">
      <c r="A32" s="84"/>
      <c r="B32" s="327">
        <v>790.1</v>
      </c>
      <c r="C32" s="328"/>
      <c r="D32" s="328"/>
      <c r="E32" s="329"/>
      <c r="F32" s="330" t="s">
        <v>586</v>
      </c>
      <c r="G32" s="155"/>
      <c r="H32" s="155"/>
      <c r="I32" s="84"/>
      <c r="J32" s="299">
        <v>1817191.7200000002</v>
      </c>
      <c r="K32" s="299">
        <v>1744473.1400000001</v>
      </c>
      <c r="L32" s="306">
        <f aca="true" t="shared" si="3" ref="L32:L51">J32-K32</f>
        <v>72718.58000000007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299">
        <v>70503.17</v>
      </c>
      <c r="K33" s="299">
        <v>59318.04000000001</v>
      </c>
      <c r="L33" s="306">
        <f t="shared" si="3"/>
        <v>11185.12999999999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299">
        <v>57600.259999999995</v>
      </c>
      <c r="K34" s="299">
        <v>46458.439999999995</v>
      </c>
      <c r="L34" s="306">
        <f t="shared" si="3"/>
        <v>11141.82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299">
        <v>0</v>
      </c>
      <c r="K35" s="299">
        <v>0</v>
      </c>
      <c r="L35" s="306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299"/>
      <c r="K36" s="299"/>
      <c r="L36" s="306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299">
        <v>19957.920000000002</v>
      </c>
      <c r="K37" s="299">
        <v>24536.5</v>
      </c>
      <c r="L37" s="306">
        <f t="shared" si="3"/>
        <v>-4578.579999999998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299">
        <v>164890.78</v>
      </c>
      <c r="K38" s="299">
        <v>192559.53000000003</v>
      </c>
      <c r="L38" s="306">
        <f t="shared" si="3"/>
        <v>-27668.75000000003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299">
        <v>689.77</v>
      </c>
      <c r="K39" s="299">
        <v>1098.67</v>
      </c>
      <c r="L39" s="306">
        <f t="shared" si="3"/>
        <v>-408.9000000000001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299">
        <v>13262.04</v>
      </c>
      <c r="K40" s="299">
        <v>62831.52</v>
      </c>
      <c r="L40" s="306">
        <f t="shared" si="3"/>
        <v>-49569.479999999996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299">
        <v>4859.32</v>
      </c>
      <c r="K41" s="299">
        <v>7837.900000000001</v>
      </c>
      <c r="L41" s="306">
        <f t="shared" si="3"/>
        <v>-2978.580000000001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299"/>
      <c r="K42" s="299"/>
      <c r="L42" s="306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299"/>
      <c r="K43" s="299"/>
      <c r="L43" s="306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299">
        <v>7262.64</v>
      </c>
      <c r="K44" s="299">
        <v>5532.34</v>
      </c>
      <c r="L44" s="306">
        <f t="shared" si="3"/>
        <v>1730.3000000000002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299"/>
      <c r="K45" s="299"/>
      <c r="L45" s="306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299">
        <v>8521.74</v>
      </c>
      <c r="K46" s="299">
        <v>17919.38</v>
      </c>
      <c r="L46" s="306">
        <f t="shared" si="3"/>
        <v>-9397.640000000001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1">
        <f>SUM(J32:J46)</f>
        <v>2164739.3600000003</v>
      </c>
      <c r="K47" s="361">
        <f>SUM(K32:K46)</f>
        <v>2162565.4599999995</v>
      </c>
      <c r="L47" s="361">
        <f>SUM(L32:L46)</f>
        <v>2173.900000000025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299"/>
      <c r="K48" s="299"/>
      <c r="L48" s="306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299">
        <v>37191</v>
      </c>
      <c r="K49" s="299">
        <v>36186.6</v>
      </c>
      <c r="L49" s="306">
        <f t="shared" si="3"/>
        <v>1004.4000000000015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299">
        <v>0</v>
      </c>
      <c r="K50" s="299">
        <v>0</v>
      </c>
      <c r="L50" s="306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299">
        <v>0</v>
      </c>
      <c r="K51" s="299">
        <v>0</v>
      </c>
      <c r="L51" s="306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1">
        <f>SUM(J49:J51)</f>
        <v>37191</v>
      </c>
      <c r="K52" s="361">
        <f>SUM(K49:K51)</f>
        <v>36186.6</v>
      </c>
      <c r="L52" s="362">
        <f>SUM(L49:L51)</f>
        <v>1004.4000000000015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7">
        <f>+J52+J47+J29+J20+'B2(2)'!J46+'B2(2)'!J22+'B2(1)'!J47+'B2(1)'!J29</f>
        <v>10873781.52</v>
      </c>
      <c r="K53" s="297">
        <f>+K52+K47+K29+K20+'B2(2)'!K46+'B2(2)'!K22+'B2(1)'!K47+'B2(1)'!K29</f>
        <v>10710285.76</v>
      </c>
      <c r="L53" s="297">
        <f>+L52+L47+L29+L20+'B2(2)'!L46+'B2(2)'!L22+'B2(1)'!L47+'B2(1)'!L29</f>
        <v>163495.75999999983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73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="85" zoomScaleNormal="85" zoomScalePageLayoutView="0" workbookViewId="0" topLeftCell="A1">
      <selection activeCell="K33" sqref="K33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7.25">
      <c r="A1" s="400" t="s">
        <v>230</v>
      </c>
      <c r="B1" s="401"/>
      <c r="C1" s="401"/>
      <c r="D1" s="401"/>
      <c r="E1" s="401"/>
      <c r="F1" s="401"/>
      <c r="G1" s="402"/>
    </row>
    <row r="2" spans="1:7" ht="17.25">
      <c r="A2" s="403" t="s">
        <v>231</v>
      </c>
      <c r="B2" s="404"/>
      <c r="C2" s="404"/>
      <c r="D2" s="404"/>
      <c r="E2" s="404"/>
      <c r="F2" s="404"/>
      <c r="G2" s="405"/>
    </row>
    <row r="3" spans="1:7" ht="1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1" t="s">
        <v>238</v>
      </c>
      <c r="C8" s="332">
        <f>SUM(D8:G8)</f>
        <v>128227.9</v>
      </c>
      <c r="D8" s="332">
        <v>128227.9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1" t="s">
        <v>587</v>
      </c>
      <c r="C9" s="332">
        <f aca="true" t="shared" si="1" ref="C9:C14">SUM(D9:G9)</f>
        <v>68993</v>
      </c>
      <c r="D9" s="332">
        <v>68993</v>
      </c>
      <c r="E9" s="95"/>
      <c r="F9" s="95"/>
      <c r="G9" s="95"/>
    </row>
    <row r="10" spans="1:7" ht="15.75" customHeight="1">
      <c r="A10" s="84">
        <f t="shared" si="0"/>
        <v>3</v>
      </c>
      <c r="B10" s="331" t="s">
        <v>588</v>
      </c>
      <c r="C10" s="332">
        <f t="shared" si="1"/>
        <v>32365.04</v>
      </c>
      <c r="D10" s="332">
        <v>32365.04</v>
      </c>
      <c r="E10" s="95"/>
      <c r="F10" s="95"/>
      <c r="G10" s="95"/>
    </row>
    <row r="11" spans="1:7" ht="15.75" customHeight="1">
      <c r="A11" s="84">
        <f t="shared" si="0"/>
        <v>4</v>
      </c>
      <c r="B11" s="331" t="s">
        <v>239</v>
      </c>
      <c r="C11" s="332">
        <f t="shared" si="1"/>
        <v>112055.49</v>
      </c>
      <c r="D11" s="332">
        <v>112055.49</v>
      </c>
      <c r="E11" s="95"/>
      <c r="F11" s="95"/>
      <c r="G11" s="95"/>
    </row>
    <row r="12" spans="1:7" ht="15.75" customHeight="1">
      <c r="A12" s="84">
        <f t="shared" si="0"/>
        <v>5</v>
      </c>
      <c r="B12" s="331" t="s">
        <v>240</v>
      </c>
      <c r="C12" s="332">
        <f t="shared" si="1"/>
        <v>0</v>
      </c>
      <c r="D12" s="332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1" t="s">
        <v>241</v>
      </c>
      <c r="C13" s="332">
        <f t="shared" si="1"/>
        <v>122168</v>
      </c>
      <c r="D13" s="332">
        <v>122168</v>
      </c>
      <c r="E13" s="95"/>
      <c r="F13" s="95"/>
      <c r="G13" s="95"/>
    </row>
    <row r="14" spans="1:7" ht="15.75" customHeight="1">
      <c r="A14" s="84">
        <f t="shared" si="0"/>
        <v>7</v>
      </c>
      <c r="B14" s="381" t="s">
        <v>605</v>
      </c>
      <c r="C14" s="332">
        <f t="shared" si="1"/>
        <v>50</v>
      </c>
      <c r="D14" s="332">
        <v>50</v>
      </c>
      <c r="E14" s="95"/>
      <c r="F14" s="95"/>
      <c r="G14" s="95"/>
    </row>
    <row r="15" spans="1:7" ht="15.75" customHeight="1">
      <c r="A15" s="84"/>
      <c r="B15" s="9"/>
      <c r="C15" s="95"/>
      <c r="D15" s="323"/>
      <c r="E15" s="95"/>
      <c r="F15" s="95"/>
      <c r="G15" s="95"/>
    </row>
    <row r="16" spans="1:7" ht="15.75" customHeight="1" thickBot="1">
      <c r="A16" s="84"/>
      <c r="B16" s="152" t="s">
        <v>495</v>
      </c>
      <c r="C16" s="300">
        <f>SUM(C8:C15)</f>
        <v>463859.43</v>
      </c>
      <c r="D16" s="333">
        <f>SUM(D8:D15)</f>
        <v>463859.43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63"/>
  <sheetViews>
    <sheetView zoomScale="55" zoomScaleNormal="55" zoomScalePageLayoutView="0" workbookViewId="0" topLeftCell="A1">
      <selection activeCell="R1" sqref="R1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7.25">
      <c r="A1" s="400" t="s">
        <v>242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2"/>
    </row>
    <row r="2" spans="1:15" ht="18" thickBot="1">
      <c r="A2" s="424" t="s">
        <v>243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6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5" ht="12.75">
      <c r="A9" s="153">
        <v>4</v>
      </c>
      <c r="B9" s="433"/>
      <c r="C9" s="434"/>
      <c r="D9" s="86"/>
      <c r="E9" s="435"/>
      <c r="F9" s="434"/>
      <c r="G9" s="435"/>
      <c r="H9" s="434"/>
      <c r="I9" s="53"/>
      <c r="J9" s="53"/>
      <c r="K9" s="435"/>
      <c r="L9" s="434"/>
      <c r="M9" s="435"/>
      <c r="N9" s="434"/>
      <c r="O9" s="334" t="s">
        <v>592</v>
      </c>
    </row>
    <row r="10" spans="1:15" ht="12.75">
      <c r="A10" s="153">
        <v>5</v>
      </c>
      <c r="B10" s="435"/>
      <c r="C10" s="434"/>
      <c r="D10" s="86"/>
      <c r="E10" s="435"/>
      <c r="F10" s="434"/>
      <c r="G10" s="435"/>
      <c r="H10" s="434"/>
      <c r="I10" s="53"/>
      <c r="J10" s="53"/>
      <c r="K10" s="435"/>
      <c r="L10" s="434"/>
      <c r="M10" s="435"/>
      <c r="N10" s="434"/>
      <c r="O10" s="86"/>
    </row>
    <row r="11" spans="1:15" ht="12.75">
      <c r="A11" s="153">
        <v>6</v>
      </c>
      <c r="B11" s="435"/>
      <c r="C11" s="434"/>
      <c r="D11" s="86"/>
      <c r="E11" s="435"/>
      <c r="F11" s="434"/>
      <c r="G11" s="435"/>
      <c r="H11" s="434"/>
      <c r="I11" s="40"/>
      <c r="J11" s="44"/>
      <c r="K11" s="435"/>
      <c r="L11" s="434"/>
      <c r="M11" s="435"/>
      <c r="N11" s="434"/>
      <c r="O11" s="86"/>
    </row>
    <row r="12" spans="1:15" ht="13.5" thickBot="1">
      <c r="A12" s="154">
        <v>7</v>
      </c>
      <c r="B12" s="436"/>
      <c r="C12" s="437"/>
      <c r="D12" s="111"/>
      <c r="E12" s="436"/>
      <c r="F12" s="437"/>
      <c r="G12" s="436"/>
      <c r="H12" s="437"/>
      <c r="I12" s="110"/>
      <c r="J12" s="112"/>
      <c r="K12" s="436"/>
      <c r="L12" s="437"/>
      <c r="M12" s="436"/>
      <c r="N12" s="437"/>
      <c r="O12" s="111"/>
    </row>
    <row r="13" spans="1:15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</row>
    <row r="14" spans="1:15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</row>
    <row r="15" spans="1:15" ht="1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</row>
    <row r="16" spans="1:15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</row>
    <row r="17" spans="1:15" ht="12.75">
      <c r="A17" s="157">
        <v>12</v>
      </c>
      <c r="B17" s="335" t="s">
        <v>589</v>
      </c>
      <c r="C17" s="289"/>
      <c r="D17" s="53"/>
      <c r="E17" s="122"/>
      <c r="F17" s="124"/>
      <c r="G17" s="435"/>
      <c r="H17" s="434"/>
      <c r="I17" s="53"/>
      <c r="J17" s="438"/>
      <c r="K17" s="442"/>
      <c r="L17" s="439"/>
      <c r="M17" s="438"/>
      <c r="N17" s="439"/>
      <c r="O17" s="87"/>
    </row>
    <row r="18" spans="1:15" ht="12.75">
      <c r="A18" s="157">
        <v>13</v>
      </c>
      <c r="B18" s="433"/>
      <c r="C18" s="434"/>
      <c r="D18" s="53"/>
      <c r="E18" s="438"/>
      <c r="F18" s="439"/>
      <c r="G18" s="435"/>
      <c r="H18" s="434"/>
      <c r="I18" s="53"/>
      <c r="J18" s="438"/>
      <c r="K18" s="442"/>
      <c r="L18" s="439"/>
      <c r="M18" s="438"/>
      <c r="N18" s="439"/>
      <c r="O18" s="87"/>
    </row>
    <row r="19" spans="1:15" ht="12.75">
      <c r="A19" s="157">
        <v>14</v>
      </c>
      <c r="B19" s="435"/>
      <c r="C19" s="434"/>
      <c r="D19" s="53"/>
      <c r="E19" s="438"/>
      <c r="F19" s="439"/>
      <c r="G19" s="435"/>
      <c r="H19" s="434"/>
      <c r="I19" s="53"/>
      <c r="J19" s="438"/>
      <c r="K19" s="442"/>
      <c r="L19" s="439"/>
      <c r="M19" s="438"/>
      <c r="N19" s="439"/>
      <c r="O19" s="87"/>
    </row>
    <row r="20" spans="1:15" ht="12.75">
      <c r="A20" s="157">
        <v>15</v>
      </c>
      <c r="B20" s="435"/>
      <c r="C20" s="434"/>
      <c r="D20" s="53"/>
      <c r="E20" s="438"/>
      <c r="F20" s="439"/>
      <c r="G20" s="435"/>
      <c r="H20" s="434"/>
      <c r="I20" s="53"/>
      <c r="J20" s="438"/>
      <c r="K20" s="442"/>
      <c r="L20" s="439"/>
      <c r="M20" s="438"/>
      <c r="N20" s="439"/>
      <c r="O20" s="87"/>
    </row>
    <row r="21" spans="1:15" ht="13.5" thickBot="1">
      <c r="A21" s="158">
        <v>16</v>
      </c>
      <c r="B21" s="436"/>
      <c r="C21" s="437"/>
      <c r="D21" s="112"/>
      <c r="E21" s="440"/>
      <c r="F21" s="441"/>
      <c r="G21" s="436"/>
      <c r="H21" s="437"/>
      <c r="I21" s="112"/>
      <c r="J21" s="440"/>
      <c r="K21" s="443"/>
      <c r="L21" s="441"/>
      <c r="M21" s="440"/>
      <c r="N21" s="441"/>
      <c r="O21" s="159"/>
    </row>
    <row r="22" spans="1:15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</row>
    <row r="23" spans="1:15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</row>
    <row r="24" spans="1:15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</row>
    <row r="25" spans="1:15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</row>
    <row r="26" spans="1:16" ht="12.75">
      <c r="A26" s="153">
        <v>21</v>
      </c>
      <c r="B26" s="435"/>
      <c r="C26" s="434"/>
      <c r="D26" s="53"/>
      <c r="E26" s="438"/>
      <c r="F26" s="439"/>
      <c r="G26" s="438"/>
      <c r="H26" s="442"/>
      <c r="I26" s="439"/>
      <c r="J26" s="438"/>
      <c r="K26" s="442"/>
      <c r="L26" s="439"/>
      <c r="M26" s="438"/>
      <c r="N26" s="439"/>
      <c r="O26" s="87"/>
      <c r="P26" s="40"/>
    </row>
    <row r="27" spans="1:16" ht="12.75">
      <c r="A27" s="153">
        <v>22</v>
      </c>
      <c r="B27" s="435"/>
      <c r="C27" s="434"/>
      <c r="D27" s="53"/>
      <c r="E27" s="438"/>
      <c r="F27" s="439"/>
      <c r="G27" s="438"/>
      <c r="H27" s="442"/>
      <c r="I27" s="439"/>
      <c r="J27" s="438"/>
      <c r="K27" s="442"/>
      <c r="L27" s="439"/>
      <c r="M27" s="438"/>
      <c r="N27" s="439"/>
      <c r="O27" s="87"/>
      <c r="P27" s="40"/>
    </row>
    <row r="28" spans="1:16" ht="12.75">
      <c r="A28" s="153">
        <v>23</v>
      </c>
      <c r="B28" s="435"/>
      <c r="C28" s="434"/>
      <c r="D28" s="53"/>
      <c r="E28" s="438"/>
      <c r="F28" s="439"/>
      <c r="G28" s="438"/>
      <c r="H28" s="442"/>
      <c r="I28" s="439"/>
      <c r="J28" s="438"/>
      <c r="K28" s="442"/>
      <c r="L28" s="439"/>
      <c r="M28" s="438"/>
      <c r="N28" s="439"/>
      <c r="O28" s="87"/>
      <c r="P28" s="40"/>
    </row>
    <row r="29" spans="1:16" ht="12.75">
      <c r="A29" s="153">
        <v>24</v>
      </c>
      <c r="B29" s="435"/>
      <c r="C29" s="434"/>
      <c r="D29" s="53"/>
      <c r="E29" s="438"/>
      <c r="F29" s="439"/>
      <c r="G29" s="438"/>
      <c r="H29" s="442"/>
      <c r="I29" s="439"/>
      <c r="J29" s="438"/>
      <c r="K29" s="442"/>
      <c r="L29" s="439"/>
      <c r="M29" s="438"/>
      <c r="N29" s="439"/>
      <c r="O29" s="87"/>
      <c r="P29" s="40"/>
    </row>
    <row r="30" spans="1:16" ht="13.5" thickBot="1">
      <c r="A30" s="154">
        <v>25</v>
      </c>
      <c r="B30" s="436"/>
      <c r="C30" s="437"/>
      <c r="D30" s="112"/>
      <c r="E30" s="440"/>
      <c r="F30" s="441"/>
      <c r="G30" s="440"/>
      <c r="H30" s="443"/>
      <c r="I30" s="441"/>
      <c r="J30" s="440"/>
      <c r="K30" s="443"/>
      <c r="L30" s="441"/>
      <c r="M30" s="440"/>
      <c r="N30" s="441"/>
      <c r="O30" s="159"/>
      <c r="P30" s="40"/>
    </row>
    <row r="31" spans="1:15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</row>
    <row r="32" spans="1:15" ht="1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</row>
    <row r="34" spans="1:15" ht="12.75">
      <c r="A34" s="84">
        <v>29</v>
      </c>
      <c r="B34" s="9" t="s">
        <v>280</v>
      </c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34"/>
    </row>
    <row r="35" spans="1:15" ht="15">
      <c r="A35" s="84">
        <v>30</v>
      </c>
      <c r="B35" s="9" t="s">
        <v>281</v>
      </c>
      <c r="C35" s="9"/>
      <c r="D35" s="9"/>
      <c r="E35" s="435"/>
      <c r="F35" s="444"/>
      <c r="G35" s="444"/>
      <c r="H35" s="434"/>
      <c r="I35" s="53" t="s">
        <v>530</v>
      </c>
      <c r="J35" s="9"/>
      <c r="K35" s="286"/>
      <c r="L35" s="217"/>
      <c r="M35" s="217"/>
      <c r="N35" s="331" t="s">
        <v>590</v>
      </c>
      <c r="O35" s="224"/>
    </row>
    <row r="36" spans="1:15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1" t="s">
        <v>591</v>
      </c>
      <c r="O36" s="224"/>
    </row>
    <row r="37" spans="1:15" ht="13.5" thickBot="1">
      <c r="A37" s="5">
        <v>32</v>
      </c>
      <c r="B37" s="436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37"/>
    </row>
    <row r="38" spans="1:15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</row>
    <row r="39" spans="1:15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</row>
    <row r="40" spans="1:15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</row>
    <row r="41" spans="1:15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</row>
    <row r="42" spans="1:15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</row>
    <row r="43" spans="1:15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</row>
    <row r="44" spans="1:15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</row>
    <row r="45" spans="1:15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">
      <c r="A46" s="427" t="s">
        <v>285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9"/>
    </row>
    <row r="47" spans="1:15" ht="15">
      <c r="A47" s="430" t="s">
        <v>286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2"/>
    </row>
    <row r="48" spans="1:15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</row>
    <row r="49" spans="1:15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</row>
    <row r="50" spans="1:15" ht="12.75">
      <c r="A50" s="84">
        <v>1</v>
      </c>
      <c r="B50" s="9" t="s">
        <v>290</v>
      </c>
      <c r="C50" s="9"/>
      <c r="D50" s="9"/>
      <c r="E50" s="54"/>
      <c r="F50" s="446"/>
      <c r="G50" s="446"/>
      <c r="H50" s="446"/>
      <c r="I50" s="446"/>
      <c r="J50" s="448" t="s">
        <v>589</v>
      </c>
      <c r="K50" s="449"/>
      <c r="L50" s="449"/>
      <c r="M50" s="449"/>
      <c r="N50" s="449"/>
      <c r="O50" s="450"/>
    </row>
    <row r="51" spans="1:15" ht="12.75">
      <c r="A51" s="153">
        <v>2</v>
      </c>
      <c r="B51" s="30" t="s">
        <v>291</v>
      </c>
      <c r="C51" s="30"/>
      <c r="D51" s="30"/>
      <c r="E51" s="53"/>
      <c r="F51" s="447"/>
      <c r="G51" s="447"/>
      <c r="H51" s="447"/>
      <c r="I51" s="447"/>
      <c r="J51" s="435"/>
      <c r="K51" s="444"/>
      <c r="L51" s="444"/>
      <c r="M51" s="444"/>
      <c r="N51" s="444"/>
      <c r="O51" s="434"/>
    </row>
    <row r="52" spans="1:15" ht="12.75">
      <c r="A52" s="153">
        <v>3</v>
      </c>
      <c r="B52" s="30" t="s">
        <v>292</v>
      </c>
      <c r="C52" s="30"/>
      <c r="D52" s="30"/>
      <c r="E52" s="53"/>
      <c r="F52" s="447"/>
      <c r="G52" s="447"/>
      <c r="H52" s="447"/>
      <c r="I52" s="447"/>
      <c r="J52" s="452"/>
      <c r="K52" s="452"/>
      <c r="L52" s="452"/>
      <c r="M52" s="452"/>
      <c r="N52" s="452"/>
      <c r="O52" s="452"/>
    </row>
    <row r="53" spans="1:15" ht="12.75">
      <c r="A53" s="153">
        <v>4</v>
      </c>
      <c r="B53" s="30" t="s">
        <v>293</v>
      </c>
      <c r="C53" s="30"/>
      <c r="D53" s="30"/>
      <c r="E53" s="53"/>
      <c r="F53" s="447"/>
      <c r="G53" s="447"/>
      <c r="H53" s="447"/>
      <c r="I53" s="447"/>
      <c r="J53" s="452"/>
      <c r="K53" s="452"/>
      <c r="L53" s="452"/>
      <c r="M53" s="452"/>
      <c r="N53" s="452"/>
      <c r="O53" s="452"/>
    </row>
    <row r="54" spans="1:15" ht="12.75">
      <c r="A54" s="153">
        <v>5</v>
      </c>
      <c r="B54" s="30" t="s">
        <v>294</v>
      </c>
      <c r="C54" s="30"/>
      <c r="D54" s="30"/>
      <c r="E54" s="53"/>
      <c r="F54" s="447"/>
      <c r="G54" s="447"/>
      <c r="H54" s="447"/>
      <c r="I54" s="447"/>
      <c r="J54" s="452"/>
      <c r="K54" s="452"/>
      <c r="L54" s="452"/>
      <c r="M54" s="452"/>
      <c r="N54" s="452"/>
      <c r="O54" s="452"/>
    </row>
    <row r="55" spans="1:15" ht="12.75">
      <c r="A55" s="153">
        <v>6</v>
      </c>
      <c r="B55" s="30" t="s">
        <v>291</v>
      </c>
      <c r="C55" s="30"/>
      <c r="D55" s="30"/>
      <c r="E55" s="53"/>
      <c r="F55" s="447"/>
      <c r="G55" s="447"/>
      <c r="H55" s="447"/>
      <c r="I55" s="447"/>
      <c r="J55" s="452"/>
      <c r="K55" s="452"/>
      <c r="L55" s="452"/>
      <c r="M55" s="452"/>
      <c r="N55" s="452"/>
      <c r="O55" s="452"/>
    </row>
    <row r="56" spans="1:15" ht="12.75">
      <c r="A56" s="153">
        <v>7</v>
      </c>
      <c r="B56" s="30" t="s">
        <v>292</v>
      </c>
      <c r="C56" s="30"/>
      <c r="D56" s="30"/>
      <c r="E56" s="53"/>
      <c r="F56" s="447"/>
      <c r="G56" s="447"/>
      <c r="H56" s="447"/>
      <c r="I56" s="447"/>
      <c r="J56" s="452"/>
      <c r="K56" s="452"/>
      <c r="L56" s="452"/>
      <c r="M56" s="452"/>
      <c r="N56" s="452"/>
      <c r="O56" s="452"/>
    </row>
    <row r="57" spans="1:15" ht="12.75">
      <c r="A57" s="153">
        <v>8</v>
      </c>
      <c r="B57" s="30" t="s">
        <v>293</v>
      </c>
      <c r="C57" s="30"/>
      <c r="D57" s="30"/>
      <c r="E57" s="53"/>
      <c r="F57" s="447"/>
      <c r="G57" s="447"/>
      <c r="H57" s="447"/>
      <c r="I57" s="447"/>
      <c r="J57" s="452"/>
      <c r="K57" s="452"/>
      <c r="L57" s="452"/>
      <c r="M57" s="452"/>
      <c r="N57" s="452"/>
      <c r="O57" s="452"/>
    </row>
    <row r="58" spans="1:15" ht="12.75">
      <c r="A58" s="153">
        <v>9</v>
      </c>
      <c r="B58" s="30" t="s">
        <v>295</v>
      </c>
      <c r="C58" s="30"/>
      <c r="D58" s="30"/>
      <c r="E58" s="53"/>
      <c r="F58" s="447"/>
      <c r="G58" s="447"/>
      <c r="H58" s="447"/>
      <c r="I58" s="447"/>
      <c r="J58" s="452"/>
      <c r="K58" s="452"/>
      <c r="L58" s="452"/>
      <c r="M58" s="452"/>
      <c r="N58" s="452"/>
      <c r="O58" s="452"/>
    </row>
    <row r="59" spans="1:15" ht="12.75">
      <c r="A59" s="153">
        <v>10</v>
      </c>
      <c r="B59" s="30" t="s">
        <v>291</v>
      </c>
      <c r="C59" s="30"/>
      <c r="D59" s="30"/>
      <c r="E59" s="53"/>
      <c r="F59" s="447"/>
      <c r="G59" s="447"/>
      <c r="H59" s="447"/>
      <c r="I59" s="447"/>
      <c r="J59" s="452"/>
      <c r="K59" s="452"/>
      <c r="L59" s="452"/>
      <c r="M59" s="452"/>
      <c r="N59" s="452"/>
      <c r="O59" s="452"/>
    </row>
    <row r="60" spans="1:15" ht="12.75">
      <c r="A60" s="153">
        <v>11</v>
      </c>
      <c r="B60" s="30" t="s">
        <v>292</v>
      </c>
      <c r="C60" s="30"/>
      <c r="D60" s="30"/>
      <c r="E60" s="53"/>
      <c r="F60" s="447"/>
      <c r="G60" s="447"/>
      <c r="H60" s="447"/>
      <c r="I60" s="447"/>
      <c r="J60" s="452"/>
      <c r="K60" s="452"/>
      <c r="L60" s="452"/>
      <c r="M60" s="452"/>
      <c r="N60" s="452"/>
      <c r="O60" s="452"/>
    </row>
    <row r="61" spans="1:15" ht="12.75">
      <c r="A61" s="153">
        <v>12</v>
      </c>
      <c r="B61" s="30" t="s">
        <v>293</v>
      </c>
      <c r="C61" s="30"/>
      <c r="D61" s="30"/>
      <c r="E61" s="53"/>
      <c r="F61" s="447"/>
      <c r="G61" s="447"/>
      <c r="H61" s="447"/>
      <c r="I61" s="447"/>
      <c r="J61" s="452"/>
      <c r="K61" s="452"/>
      <c r="L61" s="452"/>
      <c r="M61" s="452"/>
      <c r="N61" s="452"/>
      <c r="O61" s="452"/>
    </row>
    <row r="62" spans="1:15" ht="12.75">
      <c r="A62" s="153">
        <v>13</v>
      </c>
      <c r="B62" s="9" t="s">
        <v>296</v>
      </c>
      <c r="C62" s="9"/>
      <c r="D62" s="9"/>
      <c r="E62" s="54"/>
      <c r="F62" s="447"/>
      <c r="G62" s="447"/>
      <c r="H62" s="447"/>
      <c r="I62" s="447"/>
      <c r="J62" s="452"/>
      <c r="K62" s="452"/>
      <c r="L62" s="452"/>
      <c r="M62" s="452"/>
      <c r="N62" s="452"/>
      <c r="O62" s="452"/>
    </row>
    <row r="63" spans="1:15" ht="13.5" thickBot="1">
      <c r="A63" s="84"/>
      <c r="B63" s="53"/>
      <c r="C63" s="30"/>
      <c r="D63" s="164" t="s">
        <v>297</v>
      </c>
      <c r="E63" s="119"/>
      <c r="F63" s="451"/>
      <c r="G63" s="451"/>
      <c r="H63" s="451"/>
      <c r="I63" s="451"/>
      <c r="J63" s="452"/>
      <c r="K63" s="452"/>
      <c r="L63" s="452"/>
      <c r="M63" s="452"/>
      <c r="N63" s="452"/>
      <c r="O63" s="452"/>
    </row>
    <row r="64" ht="13.5" thickTop="1"/>
  </sheetData>
  <sheetProtection/>
  <mergeCells count="103">
    <mergeCell ref="J63:O63"/>
    <mergeCell ref="J57:O57"/>
    <mergeCell ref="J58:O58"/>
    <mergeCell ref="J59:O59"/>
    <mergeCell ref="J60:O60"/>
    <mergeCell ref="J61:O61"/>
    <mergeCell ref="J62:O62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F53:I53"/>
    <mergeCell ref="F54:I54"/>
    <mergeCell ref="F55:I55"/>
    <mergeCell ref="F56:I56"/>
    <mergeCell ref="F57:I57"/>
    <mergeCell ref="F58:I58"/>
    <mergeCell ref="B37:O37"/>
    <mergeCell ref="F50:I50"/>
    <mergeCell ref="F51:I51"/>
    <mergeCell ref="J50:O50"/>
    <mergeCell ref="J51:O51"/>
    <mergeCell ref="F52:I52"/>
    <mergeCell ref="C34:O34"/>
    <mergeCell ref="E35:H35"/>
    <mergeCell ref="G29:I29"/>
    <mergeCell ref="G30:I30"/>
    <mergeCell ref="J30:L30"/>
    <mergeCell ref="B29:C29"/>
    <mergeCell ref="B30:C30"/>
    <mergeCell ref="J26:L26"/>
    <mergeCell ref="J27:L27"/>
    <mergeCell ref="J28:L28"/>
    <mergeCell ref="J29:L29"/>
    <mergeCell ref="M29:N29"/>
    <mergeCell ref="M30:N30"/>
    <mergeCell ref="M28:N28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B21:C21"/>
    <mergeCell ref="E18:F18"/>
    <mergeCell ref="E19:F19"/>
    <mergeCell ref="E20:F20"/>
    <mergeCell ref="E21:F21"/>
    <mergeCell ref="B18:C18"/>
    <mergeCell ref="B19:C19"/>
    <mergeCell ref="B20:C20"/>
    <mergeCell ref="K9:L9"/>
    <mergeCell ref="K10:L10"/>
    <mergeCell ref="K11:L11"/>
    <mergeCell ref="K12:L12"/>
    <mergeCell ref="M9:N9"/>
    <mergeCell ref="M10:N10"/>
    <mergeCell ref="M11:N11"/>
    <mergeCell ref="M12:N12"/>
    <mergeCell ref="E11:F11"/>
    <mergeCell ref="E12:F12"/>
    <mergeCell ref="G9:H9"/>
    <mergeCell ref="G10:H10"/>
    <mergeCell ref="G11:H11"/>
    <mergeCell ref="G12:H12"/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5"/>
  <sheetViews>
    <sheetView zoomScale="70" zoomScaleNormal="70" zoomScalePageLayoutView="0" workbookViewId="0" topLeftCell="A1">
      <selection activeCell="O1" sqref="O1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7.25">
      <c r="A1" s="400" t="s">
        <v>298</v>
      </c>
      <c r="B1" s="401"/>
      <c r="C1" s="401"/>
      <c r="D1" s="401"/>
      <c r="E1" s="401"/>
      <c r="F1" s="401"/>
      <c r="G1" s="401"/>
      <c r="H1" s="401"/>
      <c r="I1" s="401"/>
      <c r="J1" s="401"/>
      <c r="K1" s="402"/>
    </row>
    <row r="2" spans="1:11" ht="17.25">
      <c r="A2" s="403" t="s">
        <v>299</v>
      </c>
      <c r="B2" s="404"/>
      <c r="C2" s="404"/>
      <c r="D2" s="404"/>
      <c r="E2" s="404"/>
      <c r="F2" s="404"/>
      <c r="G2" s="404"/>
      <c r="H2" s="404"/>
      <c r="I2" s="404"/>
      <c r="J2" s="404"/>
      <c r="K2" s="405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">
      <c r="A4" s="430" t="s">
        <v>300</v>
      </c>
      <c r="B4" s="431"/>
      <c r="C4" s="431"/>
      <c r="D4" s="431"/>
      <c r="E4" s="431"/>
      <c r="F4" s="431"/>
      <c r="G4" s="431"/>
      <c r="H4" s="431"/>
      <c r="I4" s="431"/>
      <c r="J4" s="431"/>
      <c r="K4" s="432"/>
    </row>
    <row r="5" spans="1:11" ht="13.5" thickBot="1">
      <c r="A5" s="456" t="s">
        <v>301</v>
      </c>
      <c r="B5" s="457"/>
      <c r="C5" s="457"/>
      <c r="D5" s="457"/>
      <c r="E5" s="457"/>
      <c r="F5" s="457"/>
      <c r="G5" s="457"/>
      <c r="H5" s="457"/>
      <c r="I5" s="457"/>
      <c r="J5" s="457"/>
      <c r="K5" s="458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">
      <c r="A14" s="427" t="s">
        <v>524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9"/>
    </row>
    <row r="15" spans="1:11" ht="13.5" thickBot="1">
      <c r="A15" s="456" t="s">
        <v>301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8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5.75" thickBot="1">
      <c r="A24" s="453" t="s">
        <v>315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5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153">
        <v>16</v>
      </c>
      <c r="B32" s="53" t="s">
        <v>321</v>
      </c>
      <c r="C32" s="30"/>
      <c r="D32" s="87"/>
      <c r="E32" s="87"/>
      <c r="F32" s="336" t="s">
        <v>589</v>
      </c>
      <c r="G32" s="87"/>
      <c r="H32" s="87"/>
      <c r="I32" s="87"/>
      <c r="J32" s="87"/>
      <c r="K32" s="87"/>
    </row>
    <row r="33" spans="1:11" ht="12.75">
      <c r="A33" s="153">
        <v>17</v>
      </c>
      <c r="B33" s="53" t="s">
        <v>322</v>
      </c>
      <c r="C33" s="30"/>
      <c r="D33" s="87"/>
      <c r="E33" s="87"/>
      <c r="F33" s="336"/>
      <c r="G33" s="87"/>
      <c r="H33" s="87"/>
      <c r="I33" s="87"/>
      <c r="J33" s="87"/>
      <c r="K33" s="87"/>
    </row>
    <row r="34" spans="1:11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</row>
    <row r="38" spans="1:11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</row>
    <row r="39" spans="1:11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5.75" thickBot="1">
      <c r="A40" s="453" t="s">
        <v>565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5"/>
    </row>
    <row r="41" spans="1:11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</row>
    <row r="42" spans="1:11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</row>
    <row r="43" spans="1:11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</row>
    <row r="44" spans="1:11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153">
        <v>28</v>
      </c>
      <c r="B49" s="87" t="s">
        <v>321</v>
      </c>
      <c r="C49" s="87"/>
      <c r="D49" s="87"/>
      <c r="E49" s="87"/>
      <c r="F49" s="336" t="s">
        <v>589</v>
      </c>
      <c r="G49" s="87"/>
      <c r="H49" s="87"/>
      <c r="I49" s="87"/>
      <c r="J49" s="87"/>
      <c r="K49" s="87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7"/>
  <sheetViews>
    <sheetView zoomScale="55" zoomScaleNormal="55" zoomScalePageLayoutView="0" workbookViewId="0" topLeftCell="A1">
      <selection activeCell="R64" sqref="R64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7.25">
      <c r="A1" s="400" t="s">
        <v>330</v>
      </c>
      <c r="B1" s="401"/>
      <c r="C1" s="401"/>
      <c r="D1" s="401"/>
      <c r="E1" s="401"/>
      <c r="F1" s="401"/>
      <c r="G1" s="401"/>
      <c r="H1" s="401"/>
      <c r="I1" s="401"/>
      <c r="J1" s="401"/>
      <c r="K1" s="402"/>
      <c r="L1" s="264"/>
      <c r="M1" s="264"/>
    </row>
    <row r="2" spans="1:13" ht="17.25">
      <c r="A2" s="461" t="s">
        <v>331</v>
      </c>
      <c r="B2" s="462"/>
      <c r="C2" s="462"/>
      <c r="D2" s="462"/>
      <c r="E2" s="462"/>
      <c r="F2" s="462"/>
      <c r="G2" s="462"/>
      <c r="H2" s="462"/>
      <c r="I2" s="462"/>
      <c r="J2" s="462"/>
      <c r="K2" s="463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37"/>
      <c r="F6" s="375">
        <v>12304</v>
      </c>
      <c r="G6" s="376"/>
      <c r="H6" s="377"/>
      <c r="I6" s="375">
        <v>12313</v>
      </c>
      <c r="J6" s="378">
        <v>0</v>
      </c>
      <c r="K6" s="378">
        <v>0</v>
      </c>
    </row>
    <row r="7" spans="1:11" ht="12.75">
      <c r="A7" s="53" t="s">
        <v>338</v>
      </c>
      <c r="B7" s="30"/>
      <c r="C7" s="30"/>
      <c r="D7" s="30"/>
      <c r="E7" s="286"/>
      <c r="F7" s="340">
        <v>611</v>
      </c>
      <c r="G7" s="341"/>
      <c r="H7" s="342"/>
      <c r="I7" s="340">
        <v>611</v>
      </c>
      <c r="J7" s="296">
        <v>0</v>
      </c>
      <c r="K7" s="296">
        <v>0</v>
      </c>
    </row>
    <row r="8" spans="1:11" ht="12.75">
      <c r="A8" s="53" t="s">
        <v>339</v>
      </c>
      <c r="B8" s="30"/>
      <c r="C8" s="30"/>
      <c r="D8" s="30"/>
      <c r="E8" s="286"/>
      <c r="F8" s="340">
        <v>29</v>
      </c>
      <c r="G8" s="341"/>
      <c r="H8" s="342"/>
      <c r="I8" s="340">
        <v>29</v>
      </c>
      <c r="J8" s="296">
        <v>0</v>
      </c>
      <c r="K8" s="296">
        <v>0</v>
      </c>
    </row>
    <row r="9" spans="1:11" ht="12.75">
      <c r="A9" s="53" t="s">
        <v>340</v>
      </c>
      <c r="B9" s="30"/>
      <c r="C9" s="30"/>
      <c r="D9" s="30"/>
      <c r="E9" s="286"/>
      <c r="F9" s="340">
        <v>114</v>
      </c>
      <c r="G9" s="341"/>
      <c r="H9" s="342"/>
      <c r="I9" s="340">
        <v>115</v>
      </c>
      <c r="J9" s="296">
        <v>0</v>
      </c>
      <c r="K9" s="296">
        <v>0</v>
      </c>
    </row>
    <row r="10" spans="1:11" ht="12.75">
      <c r="A10" s="53" t="s">
        <v>341</v>
      </c>
      <c r="B10" s="30"/>
      <c r="C10" s="30"/>
      <c r="D10" s="30"/>
      <c r="E10" s="286"/>
      <c r="F10" s="340">
        <v>62</v>
      </c>
      <c r="G10" s="341"/>
      <c r="H10" s="342"/>
      <c r="I10" s="340">
        <v>61</v>
      </c>
      <c r="J10" s="296">
        <v>0</v>
      </c>
      <c r="K10" s="296">
        <v>0</v>
      </c>
    </row>
    <row r="11" spans="1:11" ht="12.75">
      <c r="A11" s="53" t="s">
        <v>342</v>
      </c>
      <c r="B11" s="30"/>
      <c r="C11" s="30"/>
      <c r="D11" s="30"/>
      <c r="E11" s="286"/>
      <c r="F11" s="340">
        <v>3</v>
      </c>
      <c r="G11" s="341"/>
      <c r="H11" s="342"/>
      <c r="I11" s="340">
        <v>2</v>
      </c>
      <c r="J11" s="296">
        <v>0</v>
      </c>
      <c r="K11" s="296">
        <v>0</v>
      </c>
    </row>
    <row r="12" spans="1:11" ht="12.75">
      <c r="A12" s="44"/>
      <c r="B12" s="40"/>
      <c r="C12" s="30"/>
      <c r="D12" s="30"/>
      <c r="E12" s="286"/>
      <c r="F12" s="340">
        <v>0</v>
      </c>
      <c r="G12" s="341"/>
      <c r="H12" s="342"/>
      <c r="I12" s="340"/>
      <c r="J12" s="296"/>
      <c r="K12" s="296">
        <v>0</v>
      </c>
    </row>
    <row r="13" spans="1:11" ht="12.75">
      <c r="A13" s="53" t="s">
        <v>343</v>
      </c>
      <c r="B13" s="30"/>
      <c r="C13" s="30"/>
      <c r="D13" s="30"/>
      <c r="E13" s="286"/>
      <c r="F13" s="363">
        <f aca="true" t="shared" si="0" ref="F13:K13">SUM(F6:F12)</f>
        <v>13123</v>
      </c>
      <c r="G13" s="364"/>
      <c r="H13" s="365">
        <f t="shared" si="0"/>
        <v>0</v>
      </c>
      <c r="I13" s="363">
        <f t="shared" si="0"/>
        <v>13131</v>
      </c>
      <c r="J13" s="326">
        <f t="shared" si="0"/>
        <v>0</v>
      </c>
      <c r="K13" s="326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0">
        <v>0</v>
      </c>
      <c r="G14" s="341"/>
      <c r="H14" s="342"/>
      <c r="I14" s="340">
        <v>0</v>
      </c>
      <c r="J14" s="296">
        <v>163</v>
      </c>
      <c r="K14" s="296">
        <v>162</v>
      </c>
    </row>
    <row r="15" spans="1:11" ht="12.75">
      <c r="A15" s="53" t="s">
        <v>345</v>
      </c>
      <c r="B15" s="30"/>
      <c r="C15" s="30"/>
      <c r="D15" s="30"/>
      <c r="E15" s="286"/>
      <c r="F15" s="340">
        <v>0</v>
      </c>
      <c r="G15" s="341"/>
      <c r="H15" s="342"/>
      <c r="I15" s="340">
        <v>0</v>
      </c>
      <c r="J15" s="296">
        <v>0</v>
      </c>
      <c r="K15" s="296">
        <v>0</v>
      </c>
    </row>
    <row r="16" spans="1:11" ht="13.5" thickBot="1">
      <c r="A16" s="53" t="s">
        <v>346</v>
      </c>
      <c r="B16" s="30"/>
      <c r="C16" s="30"/>
      <c r="D16" s="123"/>
      <c r="E16" s="338"/>
      <c r="F16" s="366">
        <f>SUM(F13:F15)</f>
        <v>13123</v>
      </c>
      <c r="G16" s="367"/>
      <c r="H16" s="368">
        <f>SUM(H6:H15)</f>
        <v>0</v>
      </c>
      <c r="I16" s="366">
        <f>SUM(I13:I15)</f>
        <v>13131</v>
      </c>
      <c r="J16" s="297">
        <f>SUM(J13:J15)</f>
        <v>163</v>
      </c>
      <c r="K16" s="297">
        <f>SUM(K13:K15)</f>
        <v>162</v>
      </c>
    </row>
    <row r="17" ht="13.5" thickTop="1"/>
    <row r="19" spans="3:10" ht="17.25">
      <c r="C19" s="400" t="s">
        <v>347</v>
      </c>
      <c r="D19" s="401"/>
      <c r="E19" s="401"/>
      <c r="F19" s="401"/>
      <c r="G19" s="401"/>
      <c r="H19" s="401"/>
      <c r="I19" s="401"/>
      <c r="J19" s="402"/>
    </row>
    <row r="20" spans="3:10" ht="17.25">
      <c r="C20" s="403" t="s">
        <v>348</v>
      </c>
      <c r="D20" s="404"/>
      <c r="E20" s="404"/>
      <c r="F20" s="404"/>
      <c r="G20" s="404"/>
      <c r="H20" s="404"/>
      <c r="I20" s="404"/>
      <c r="J20" s="405"/>
    </row>
    <row r="21" spans="3:10" ht="15.75" customHeight="1">
      <c r="C21" s="461" t="s">
        <v>349</v>
      </c>
      <c r="D21" s="462"/>
      <c r="E21" s="462"/>
      <c r="F21" s="462"/>
      <c r="G21" s="462"/>
      <c r="H21" s="462"/>
      <c r="I21" s="462"/>
      <c r="J21" s="463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69"/>
      <c r="D24" s="370" t="s">
        <v>402</v>
      </c>
      <c r="E24" s="339"/>
      <c r="F24" s="343">
        <v>12616</v>
      </c>
      <c r="G24" s="344"/>
      <c r="H24" s="345"/>
      <c r="I24" s="346"/>
      <c r="J24" s="347"/>
    </row>
    <row r="25" spans="3:10" ht="12.75">
      <c r="C25" s="369"/>
      <c r="D25" s="370" t="s">
        <v>351</v>
      </c>
      <c r="E25" s="286"/>
      <c r="F25" s="342">
        <v>6</v>
      </c>
      <c r="G25" s="340"/>
      <c r="H25" s="341"/>
      <c r="I25" s="342"/>
      <c r="J25" s="340">
        <v>10268</v>
      </c>
    </row>
    <row r="26" spans="3:10" ht="12.75">
      <c r="C26" s="369"/>
      <c r="D26" s="370" t="s">
        <v>352</v>
      </c>
      <c r="E26" s="286"/>
      <c r="F26" s="342">
        <v>248</v>
      </c>
      <c r="G26" s="340"/>
      <c r="H26" s="341"/>
      <c r="I26" s="342"/>
      <c r="J26" s="340">
        <v>1726</v>
      </c>
    </row>
    <row r="27" spans="3:10" ht="12.75">
      <c r="C27" s="369"/>
      <c r="D27" s="370" t="s">
        <v>599</v>
      </c>
      <c r="E27" s="286"/>
      <c r="F27" s="342">
        <v>127</v>
      </c>
      <c r="G27" s="340"/>
      <c r="H27" s="341"/>
      <c r="I27" s="342"/>
      <c r="J27" s="340">
        <v>142</v>
      </c>
    </row>
    <row r="28" spans="3:10" ht="12.75">
      <c r="C28" s="369"/>
      <c r="D28" s="370" t="s">
        <v>600</v>
      </c>
      <c r="E28" s="286"/>
      <c r="F28" s="342">
        <v>450</v>
      </c>
      <c r="G28" s="340"/>
      <c r="H28" s="341"/>
      <c r="I28" s="342"/>
      <c r="J28" s="340">
        <v>357</v>
      </c>
    </row>
    <row r="29" spans="3:10" ht="12.75">
      <c r="C29" s="369"/>
      <c r="D29" s="370" t="s">
        <v>601</v>
      </c>
      <c r="E29" s="286"/>
      <c r="F29" s="342">
        <v>16</v>
      </c>
      <c r="G29" s="340"/>
      <c r="H29" s="341"/>
      <c r="I29" s="342"/>
      <c r="J29" s="340">
        <v>14</v>
      </c>
    </row>
    <row r="30" spans="3:10" ht="12.75">
      <c r="C30" s="369"/>
      <c r="D30" s="370" t="s">
        <v>602</v>
      </c>
      <c r="E30" s="286"/>
      <c r="F30" s="342">
        <v>4</v>
      </c>
      <c r="G30" s="340"/>
      <c r="H30" s="341"/>
      <c r="I30" s="342"/>
      <c r="J30" s="340">
        <v>26</v>
      </c>
    </row>
    <row r="31" spans="3:10" ht="12.75">
      <c r="C31" s="369"/>
      <c r="D31" s="370" t="s">
        <v>603</v>
      </c>
      <c r="E31" s="286"/>
      <c r="F31" s="342">
        <v>5</v>
      </c>
      <c r="G31" s="340"/>
      <c r="H31" s="341"/>
      <c r="I31" s="342"/>
      <c r="J31" s="340">
        <v>50</v>
      </c>
    </row>
    <row r="32" spans="3:10" ht="12.75">
      <c r="C32" s="369"/>
      <c r="D32" s="370" t="s">
        <v>604</v>
      </c>
      <c r="E32" s="286"/>
      <c r="F32" s="342">
        <v>2</v>
      </c>
      <c r="G32" s="340"/>
      <c r="H32" s="341"/>
      <c r="I32" s="342"/>
      <c r="J32" s="340">
        <v>55</v>
      </c>
    </row>
    <row r="33" spans="3:10" ht="12.75">
      <c r="C33" s="369"/>
      <c r="D33" s="370" t="s">
        <v>84</v>
      </c>
      <c r="E33" s="286"/>
      <c r="F33" s="342">
        <v>0</v>
      </c>
      <c r="G33" s="340"/>
      <c r="H33" s="341"/>
      <c r="I33" s="342"/>
      <c r="J33" s="340">
        <v>655</v>
      </c>
    </row>
    <row r="34" spans="3:10" ht="13.5" thickBot="1">
      <c r="C34" s="371"/>
      <c r="D34" s="372" t="s">
        <v>297</v>
      </c>
      <c r="E34" s="338"/>
      <c r="F34" s="368">
        <f>SUM(F24:F33)</f>
        <v>13474</v>
      </c>
      <c r="G34" s="366"/>
      <c r="H34" s="367"/>
      <c r="I34" s="368"/>
      <c r="J34" s="366">
        <f>SUM(J24:J33)</f>
        <v>13293</v>
      </c>
    </row>
    <row r="35" ht="13.5" thickTop="1"/>
    <row r="37" spans="1:11" ht="17.25">
      <c r="A37" s="400" t="s">
        <v>353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2"/>
    </row>
    <row r="38" spans="1:11" ht="18" thickBot="1">
      <c r="A38" s="424" t="s">
        <v>354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6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82"/>
      <c r="J42" s="384">
        <v>0</v>
      </c>
      <c r="K42" s="383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2"/>
      <c r="J43" s="384">
        <v>0</v>
      </c>
      <c r="K43" s="386" t="s">
        <v>445</v>
      </c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2"/>
      <c r="J44" s="384">
        <v>0</v>
      </c>
      <c r="K44" s="386" t="s">
        <v>606</v>
      </c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2"/>
      <c r="J45" s="384">
        <v>0</v>
      </c>
      <c r="K45" s="340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48"/>
      <c r="J46" s="385"/>
      <c r="K46" s="307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48"/>
      <c r="J47" s="385"/>
      <c r="K47" s="307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82"/>
      <c r="J48" s="384">
        <v>4</v>
      </c>
      <c r="K48" s="383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2"/>
      <c r="J49" s="384">
        <v>4</v>
      </c>
      <c r="K49" s="340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2"/>
      <c r="J50" s="384">
        <v>5</v>
      </c>
      <c r="K50" s="340"/>
    </row>
    <row r="51" spans="1:11" ht="12.75">
      <c r="A51" s="54"/>
      <c r="B51" s="9"/>
      <c r="C51" s="9"/>
      <c r="D51" s="9"/>
      <c r="E51" s="9"/>
      <c r="F51" s="9"/>
      <c r="G51" s="9"/>
      <c r="H51" s="9"/>
      <c r="I51" s="349"/>
      <c r="J51" s="349"/>
      <c r="K51" s="306"/>
    </row>
    <row r="53" spans="1:10" ht="14.25">
      <c r="A53" s="387" t="s">
        <v>355</v>
      </c>
      <c r="B53" s="388"/>
      <c r="C53" s="388"/>
      <c r="D53" s="388"/>
      <c r="E53" s="388"/>
      <c r="F53" s="388"/>
      <c r="G53" s="388"/>
      <c r="H53" s="388"/>
      <c r="I53" s="388"/>
      <c r="J53" s="388"/>
    </row>
    <row r="54" spans="1:10" ht="14.25">
      <c r="A54" s="459" t="s">
        <v>607</v>
      </c>
      <c r="B54" s="459"/>
      <c r="C54" s="459"/>
      <c r="D54" s="459"/>
      <c r="E54" s="459"/>
      <c r="F54" s="459"/>
      <c r="G54" s="459"/>
      <c r="H54" s="459"/>
      <c r="I54" s="459"/>
      <c r="J54" s="459"/>
    </row>
    <row r="55" spans="1:10" ht="14.25">
      <c r="A55" s="460" t="s">
        <v>608</v>
      </c>
      <c r="B55" s="460"/>
      <c r="C55" s="460"/>
      <c r="D55" s="460"/>
      <c r="E55" s="460"/>
      <c r="F55" s="460"/>
      <c r="G55" s="460"/>
      <c r="H55" s="460"/>
      <c r="I55" s="460"/>
      <c r="J55" s="460"/>
    </row>
    <row r="56" spans="1:10" ht="12.75">
      <c r="A56" s="460" t="s">
        <v>609</v>
      </c>
      <c r="B56" s="460"/>
      <c r="C56" s="460"/>
      <c r="D56" s="460"/>
      <c r="E56" s="460"/>
      <c r="F56" s="460"/>
      <c r="G56" s="460"/>
      <c r="H56" s="460"/>
      <c r="I56" s="460"/>
      <c r="J56" s="460"/>
    </row>
    <row r="57" spans="1:10" ht="12.75">
      <c r="A57" s="460"/>
      <c r="B57" s="460"/>
      <c r="C57" s="460"/>
      <c r="D57" s="460"/>
      <c r="E57" s="460"/>
      <c r="F57" s="460"/>
      <c r="G57" s="460"/>
      <c r="H57" s="460"/>
      <c r="I57" s="460"/>
      <c r="J57" s="460"/>
    </row>
  </sheetData>
  <sheetProtection/>
  <mergeCells count="10">
    <mergeCell ref="A54:J54"/>
    <mergeCell ref="A55:J55"/>
    <mergeCell ref="A56:J57"/>
    <mergeCell ref="A38:K38"/>
    <mergeCell ref="A37:K37"/>
    <mergeCell ref="A1:K1"/>
    <mergeCell ref="A2:K2"/>
    <mergeCell ref="C19:J19"/>
    <mergeCell ref="C20:J20"/>
    <mergeCell ref="C21:J2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4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29"/>
  <sheetViews>
    <sheetView zoomScale="85" zoomScaleNormal="85" zoomScalePageLayoutView="0" workbookViewId="0" topLeftCell="A1">
      <selection activeCell="G28" sqref="G28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7.25">
      <c r="A1" s="400" t="s">
        <v>360</v>
      </c>
      <c r="B1" s="401"/>
      <c r="C1" s="401"/>
      <c r="D1" s="401"/>
      <c r="E1" s="401"/>
      <c r="F1" s="401"/>
      <c r="G1" s="401"/>
      <c r="H1" s="401"/>
      <c r="I1" s="401"/>
      <c r="J1" s="401"/>
      <c r="K1" s="402"/>
    </row>
    <row r="2" spans="1:11" ht="18">
      <c r="A2" s="430" t="s">
        <v>594</v>
      </c>
      <c r="B2" s="431"/>
      <c r="C2" s="431"/>
      <c r="D2" s="431"/>
      <c r="E2" s="431"/>
      <c r="F2" s="431"/>
      <c r="G2" s="431"/>
      <c r="H2" s="431"/>
      <c r="I2" s="431"/>
      <c r="J2" s="431"/>
      <c r="K2" s="432"/>
    </row>
    <row r="3" spans="1:11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</row>
    <row r="4" spans="1:11" ht="12.75">
      <c r="A4" s="470" t="s">
        <v>336</v>
      </c>
      <c r="B4" s="471"/>
      <c r="C4" s="472"/>
      <c r="D4" s="172"/>
      <c r="E4" s="172"/>
      <c r="F4" s="267"/>
      <c r="G4" s="267"/>
      <c r="H4" s="267"/>
      <c r="I4" s="267"/>
      <c r="J4" s="267"/>
      <c r="K4" s="85"/>
    </row>
    <row r="5" spans="1:11" ht="13.5" thickBot="1">
      <c r="A5" s="467" t="s">
        <v>501</v>
      </c>
      <c r="B5" s="468"/>
      <c r="C5" s="469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</row>
    <row r="6" spans="1:11" ht="12.75">
      <c r="A6" s="281" t="s">
        <v>502</v>
      </c>
      <c r="B6" s="282"/>
      <c r="C6" s="241"/>
      <c r="D6" s="306">
        <v>191978</v>
      </c>
      <c r="E6" s="299">
        <v>163846</v>
      </c>
      <c r="F6" s="349">
        <v>196842</v>
      </c>
      <c r="G6" s="299">
        <v>165023</v>
      </c>
      <c r="H6" s="299">
        <v>195988</v>
      </c>
      <c r="I6" s="299">
        <v>212264</v>
      </c>
      <c r="J6" s="299">
        <v>287697</v>
      </c>
      <c r="K6" s="362">
        <f aca="true" t="shared" si="0" ref="K6:K11">SUM(D6:J6)</f>
        <v>1413638</v>
      </c>
    </row>
    <row r="7" spans="1:11" ht="12.75">
      <c r="A7" s="53" t="s">
        <v>339</v>
      </c>
      <c r="B7" s="30"/>
      <c r="C7" s="86"/>
      <c r="D7" s="308">
        <v>905</v>
      </c>
      <c r="E7" s="296">
        <v>803</v>
      </c>
      <c r="F7" s="351">
        <v>889</v>
      </c>
      <c r="G7" s="296">
        <v>772</v>
      </c>
      <c r="H7" s="296">
        <v>860</v>
      </c>
      <c r="I7" s="296">
        <v>1009</v>
      </c>
      <c r="J7" s="296">
        <v>1117</v>
      </c>
      <c r="K7" s="309">
        <f t="shared" si="0"/>
        <v>6355</v>
      </c>
    </row>
    <row r="8" spans="1:11" ht="12.75">
      <c r="A8" s="53" t="s">
        <v>340</v>
      </c>
      <c r="B8" s="30"/>
      <c r="C8" s="86"/>
      <c r="D8" s="308">
        <v>10763</v>
      </c>
      <c r="E8" s="296">
        <v>10945</v>
      </c>
      <c r="F8" s="351">
        <v>14578</v>
      </c>
      <c r="G8" s="296">
        <v>20811</v>
      </c>
      <c r="H8" s="296">
        <v>15787</v>
      </c>
      <c r="I8" s="296">
        <v>24510</v>
      </c>
      <c r="J8" s="296">
        <v>30737</v>
      </c>
      <c r="K8" s="309">
        <f t="shared" si="0"/>
        <v>128131</v>
      </c>
    </row>
    <row r="9" spans="1:11" ht="12.75">
      <c r="A9" s="53" t="s">
        <v>341</v>
      </c>
      <c r="B9" s="30"/>
      <c r="C9" s="86"/>
      <c r="D9" s="308">
        <v>3016</v>
      </c>
      <c r="E9" s="296">
        <v>4673</v>
      </c>
      <c r="F9" s="351">
        <v>4704</v>
      </c>
      <c r="G9" s="296">
        <v>4885</v>
      </c>
      <c r="H9" s="296">
        <v>4601</v>
      </c>
      <c r="I9" s="296">
        <v>7019</v>
      </c>
      <c r="J9" s="296">
        <v>7973</v>
      </c>
      <c r="K9" s="309">
        <f t="shared" si="0"/>
        <v>36871</v>
      </c>
    </row>
    <row r="10" spans="1:11" ht="12.75">
      <c r="A10" s="53" t="s">
        <v>342</v>
      </c>
      <c r="B10" s="30"/>
      <c r="C10" s="86"/>
      <c r="D10" s="308">
        <v>0</v>
      </c>
      <c r="E10" s="296">
        <v>0</v>
      </c>
      <c r="F10" s="351">
        <v>0</v>
      </c>
      <c r="G10" s="296">
        <v>0</v>
      </c>
      <c r="H10" s="296">
        <v>32</v>
      </c>
      <c r="I10" s="296">
        <v>0</v>
      </c>
      <c r="J10" s="296">
        <v>0</v>
      </c>
      <c r="K10" s="309">
        <f t="shared" si="0"/>
        <v>32</v>
      </c>
    </row>
    <row r="11" spans="1:11" ht="12.75">
      <c r="A11" s="350" t="s">
        <v>593</v>
      </c>
      <c r="B11" s="30"/>
      <c r="C11" s="86"/>
      <c r="D11" s="308">
        <v>0</v>
      </c>
      <c r="E11" s="296">
        <v>0</v>
      </c>
      <c r="F11" s="351">
        <v>0</v>
      </c>
      <c r="G11" s="296">
        <v>0</v>
      </c>
      <c r="H11" s="296">
        <v>0</v>
      </c>
      <c r="I11" s="296">
        <v>0</v>
      </c>
      <c r="J11" s="296">
        <v>0</v>
      </c>
      <c r="K11" s="309">
        <f t="shared" si="0"/>
        <v>0</v>
      </c>
    </row>
    <row r="12" spans="1:11" ht="13.5" thickBot="1">
      <c r="A12" s="53"/>
      <c r="B12" s="30"/>
      <c r="C12" s="242" t="s">
        <v>297</v>
      </c>
      <c r="D12" s="297">
        <f aca="true" t="shared" si="1" ref="D12:J12">SUM(D6:D11)</f>
        <v>206662</v>
      </c>
      <c r="E12" s="297">
        <f t="shared" si="1"/>
        <v>180267</v>
      </c>
      <c r="F12" s="379">
        <f t="shared" si="1"/>
        <v>217013</v>
      </c>
      <c r="G12" s="297">
        <f t="shared" si="1"/>
        <v>191491</v>
      </c>
      <c r="H12" s="297">
        <f t="shared" si="1"/>
        <v>217268</v>
      </c>
      <c r="I12" s="297">
        <f t="shared" si="1"/>
        <v>244802</v>
      </c>
      <c r="J12" s="297">
        <f t="shared" si="1"/>
        <v>327524</v>
      </c>
      <c r="K12" s="325">
        <f>SUM(K6:K11)</f>
        <v>1585027</v>
      </c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</row>
    <row r="15" spans="1:11" ht="12.75">
      <c r="A15" s="464" t="s">
        <v>336</v>
      </c>
      <c r="B15" s="465"/>
      <c r="C15" s="466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</row>
    <row r="16" spans="1:11" ht="13.5" thickBot="1">
      <c r="A16" s="467" t="s">
        <v>501</v>
      </c>
      <c r="B16" s="468"/>
      <c r="C16" s="469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</row>
    <row r="17" spans="1:11" ht="12.75">
      <c r="A17" s="281" t="s">
        <v>502</v>
      </c>
      <c r="B17" s="282"/>
      <c r="C17" s="241"/>
      <c r="D17" s="299">
        <v>250405</v>
      </c>
      <c r="E17" s="299">
        <v>309026</v>
      </c>
      <c r="F17" s="352">
        <v>236328</v>
      </c>
      <c r="G17" s="299">
        <v>243446</v>
      </c>
      <c r="H17" s="299">
        <v>178219</v>
      </c>
      <c r="I17" s="361">
        <f aca="true" t="shared" si="2" ref="I17:I22">SUM(D17:H17)</f>
        <v>1217424</v>
      </c>
      <c r="J17" s="361">
        <f aca="true" t="shared" si="3" ref="J17:J22">+I17+K6</f>
        <v>2631062</v>
      </c>
      <c r="K17" s="299">
        <v>2444810</v>
      </c>
    </row>
    <row r="18" spans="1:11" ht="12.75">
      <c r="A18" s="53" t="s">
        <v>339</v>
      </c>
      <c r="B18" s="30"/>
      <c r="C18" s="86"/>
      <c r="D18" s="296">
        <v>1057</v>
      </c>
      <c r="E18" s="296">
        <v>1347</v>
      </c>
      <c r="F18" s="353">
        <v>1056</v>
      </c>
      <c r="G18" s="296">
        <v>1035</v>
      </c>
      <c r="H18" s="296">
        <v>728</v>
      </c>
      <c r="I18" s="326">
        <f t="shared" si="2"/>
        <v>5223</v>
      </c>
      <c r="J18" s="326">
        <f t="shared" si="3"/>
        <v>11578</v>
      </c>
      <c r="K18" s="296">
        <v>10648</v>
      </c>
    </row>
    <row r="19" spans="1:11" ht="12.75">
      <c r="A19" s="53" t="s">
        <v>340</v>
      </c>
      <c r="B19" s="30"/>
      <c r="C19" s="86"/>
      <c r="D19" s="296">
        <v>29905</v>
      </c>
      <c r="E19" s="296">
        <v>37009</v>
      </c>
      <c r="F19" s="353">
        <v>26079</v>
      </c>
      <c r="G19" s="296">
        <v>25046</v>
      </c>
      <c r="H19" s="296">
        <v>11812</v>
      </c>
      <c r="I19" s="326">
        <f t="shared" si="2"/>
        <v>129851</v>
      </c>
      <c r="J19" s="326">
        <f t="shared" si="3"/>
        <v>257982</v>
      </c>
      <c r="K19" s="296">
        <v>209996</v>
      </c>
    </row>
    <row r="20" spans="1:11" ht="12.75">
      <c r="A20" s="53" t="s">
        <v>341</v>
      </c>
      <c r="B20" s="30"/>
      <c r="C20" s="86"/>
      <c r="D20" s="296">
        <v>7960</v>
      </c>
      <c r="E20" s="296">
        <v>10158</v>
      </c>
      <c r="F20" s="353">
        <v>7950</v>
      </c>
      <c r="G20" s="296">
        <v>7098</v>
      </c>
      <c r="H20" s="296">
        <v>3774</v>
      </c>
      <c r="I20" s="326">
        <f t="shared" si="2"/>
        <v>36940</v>
      </c>
      <c r="J20" s="326">
        <f t="shared" si="3"/>
        <v>73811</v>
      </c>
      <c r="K20" s="296">
        <v>68025</v>
      </c>
    </row>
    <row r="21" spans="1:11" ht="12.75">
      <c r="A21" s="53" t="s">
        <v>342</v>
      </c>
      <c r="B21" s="30"/>
      <c r="C21" s="86"/>
      <c r="D21" s="296">
        <v>0</v>
      </c>
      <c r="E21" s="296">
        <v>50</v>
      </c>
      <c r="F21" s="353">
        <v>0</v>
      </c>
      <c r="G21" s="296">
        <v>4</v>
      </c>
      <c r="H21" s="296">
        <v>0</v>
      </c>
      <c r="I21" s="326">
        <f t="shared" si="2"/>
        <v>54</v>
      </c>
      <c r="J21" s="326">
        <f t="shared" si="3"/>
        <v>86</v>
      </c>
      <c r="K21" s="296">
        <v>2771</v>
      </c>
    </row>
    <row r="22" spans="1:11" ht="12.75">
      <c r="A22" s="350" t="s">
        <v>593</v>
      </c>
      <c r="B22" s="30"/>
      <c r="C22" s="86"/>
      <c r="D22" s="296">
        <v>0</v>
      </c>
      <c r="E22" s="296">
        <v>0</v>
      </c>
      <c r="F22" s="353">
        <v>0</v>
      </c>
      <c r="G22" s="296">
        <v>0</v>
      </c>
      <c r="H22" s="296">
        <v>0</v>
      </c>
      <c r="I22" s="326">
        <f t="shared" si="2"/>
        <v>0</v>
      </c>
      <c r="J22" s="326">
        <f t="shared" si="3"/>
        <v>0</v>
      </c>
      <c r="K22" s="296">
        <v>0</v>
      </c>
    </row>
    <row r="23" spans="1:11" ht="13.5" thickBot="1">
      <c r="A23" s="53"/>
      <c r="B23" s="30"/>
      <c r="C23" s="242" t="s">
        <v>297</v>
      </c>
      <c r="D23" s="297">
        <f aca="true" t="shared" si="4" ref="D23:K23">SUM(D17:D22)</f>
        <v>289327</v>
      </c>
      <c r="E23" s="297">
        <f t="shared" si="4"/>
        <v>357590</v>
      </c>
      <c r="F23" s="380">
        <f t="shared" si="4"/>
        <v>271413</v>
      </c>
      <c r="G23" s="297">
        <f t="shared" si="4"/>
        <v>276629</v>
      </c>
      <c r="H23" s="297">
        <f t="shared" si="4"/>
        <v>194533</v>
      </c>
      <c r="I23" s="297">
        <f t="shared" si="4"/>
        <v>1389492</v>
      </c>
      <c r="J23" s="297">
        <f t="shared" si="4"/>
        <v>2974519</v>
      </c>
      <c r="K23" s="297">
        <f t="shared" si="4"/>
        <v>2736250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389" t="s">
        <v>612</v>
      </c>
      <c r="H27" s="40"/>
      <c r="I27" s="373">
        <f>('D4-6'!K16+'D4-6'!I16)*4.1333</f>
        <v>54943.956900000005</v>
      </c>
      <c r="J27" s="389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40"/>
      <c r="H28" s="40"/>
      <c r="I28" s="389"/>
      <c r="J28" s="389"/>
      <c r="K28" s="46"/>
    </row>
    <row r="29" spans="1:11" ht="12.75">
      <c r="A29" s="54"/>
      <c r="B29" s="9"/>
      <c r="C29" s="331" t="s">
        <v>611</v>
      </c>
      <c r="D29" s="9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0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="85" zoomScaleNormal="85" zoomScalePageLayoutView="0" workbookViewId="0" topLeftCell="A1">
      <selection activeCell="D24" sqref="D24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7.25">
      <c r="A1" s="399" t="s">
        <v>377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7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54"/>
      <c r="I7" s="354"/>
      <c r="J7" s="354"/>
      <c r="K7" s="355">
        <f>+'A-1d'!H33</f>
        <v>55246.51</v>
      </c>
    </row>
    <row r="8" spans="1:11" ht="13.5" thickTop="1">
      <c r="A8" s="285"/>
      <c r="H8" s="40"/>
      <c r="I8" s="40"/>
      <c r="J8" s="40"/>
      <c r="K8" s="348"/>
    </row>
    <row r="9" spans="1:11" ht="13.5" thickBot="1">
      <c r="A9" s="285">
        <v>100.3</v>
      </c>
      <c r="B9" s="76" t="s">
        <v>538</v>
      </c>
      <c r="G9" s="76" t="s">
        <v>379</v>
      </c>
      <c r="H9" s="354"/>
      <c r="I9" s="354"/>
      <c r="J9" s="354"/>
      <c r="K9" s="355">
        <f>+'A-1d'!H12</f>
        <v>627250.57</v>
      </c>
    </row>
    <row r="10" spans="1:11" ht="13.5" thickTop="1">
      <c r="A10" s="285"/>
      <c r="H10" s="40"/>
      <c r="I10" s="40"/>
      <c r="J10" s="40"/>
      <c r="K10" s="348"/>
    </row>
    <row r="11" spans="1:11" ht="13.5" thickBot="1">
      <c r="A11" s="285">
        <v>241</v>
      </c>
      <c r="B11" s="76" t="s">
        <v>540</v>
      </c>
      <c r="G11" s="76" t="s">
        <v>379</v>
      </c>
      <c r="H11" s="354"/>
      <c r="I11" s="354"/>
      <c r="J11" s="354"/>
      <c r="K11" s="355">
        <f>+'A-1d'!H29</f>
        <v>3413844.06</v>
      </c>
    </row>
    <row r="12" spans="1:11" ht="13.5" thickTop="1">
      <c r="A12" s="285"/>
      <c r="H12" s="40"/>
      <c r="I12" s="40"/>
      <c r="J12" s="40"/>
      <c r="K12" s="348"/>
    </row>
    <row r="13" spans="1:11" ht="13.5" thickBot="1">
      <c r="A13" s="285">
        <v>265</v>
      </c>
      <c r="B13" s="76" t="s">
        <v>541</v>
      </c>
      <c r="G13" s="76" t="s">
        <v>379</v>
      </c>
      <c r="H13" s="354"/>
      <c r="I13" s="354"/>
      <c r="J13" s="354"/>
      <c r="K13" s="355">
        <f>+'A-1d'!H28</f>
        <v>1606321.18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3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="85" zoomScaleNormal="85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" thickTop="1">
      <c r="A1" s="483" t="s">
        <v>516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5"/>
    </row>
    <row r="2" spans="1:12" ht="14.25" thickBot="1">
      <c r="A2" s="486" t="s">
        <v>523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8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3.5">
      <c r="A5" s="174" t="s">
        <v>552</v>
      </c>
      <c r="B5" s="184"/>
      <c r="C5" s="185"/>
      <c r="D5" s="482" t="s">
        <v>595</v>
      </c>
      <c r="E5" s="482"/>
      <c r="F5" s="482"/>
      <c r="G5" s="482"/>
      <c r="H5" s="482"/>
      <c r="I5" s="482"/>
      <c r="J5" s="482"/>
      <c r="K5" s="482"/>
      <c r="L5" s="356"/>
    </row>
    <row r="6" spans="1:12" s="97" customFormat="1" ht="13.5">
      <c r="A6" s="174"/>
      <c r="D6" s="474" t="s">
        <v>563</v>
      </c>
      <c r="E6" s="474"/>
      <c r="F6" s="474"/>
      <c r="G6" s="474"/>
      <c r="H6" s="474"/>
      <c r="I6" s="474"/>
      <c r="J6" s="474"/>
      <c r="K6" s="474"/>
      <c r="L6" s="475"/>
    </row>
    <row r="7" spans="1:12" s="97" customFormat="1" ht="13.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3.5">
      <c r="A8" s="174" t="s">
        <v>453</v>
      </c>
      <c r="B8" s="480" t="s">
        <v>577</v>
      </c>
      <c r="C8" s="480"/>
      <c r="D8" s="480"/>
      <c r="E8" s="480"/>
      <c r="F8" s="480"/>
      <c r="G8" s="480"/>
      <c r="H8" s="480"/>
      <c r="I8" s="480"/>
      <c r="J8" s="480"/>
      <c r="K8" s="480"/>
      <c r="L8" s="186" t="s">
        <v>559</v>
      </c>
    </row>
    <row r="9" spans="1:12" s="97" customFormat="1" ht="13.5">
      <c r="A9" s="174"/>
      <c r="B9" s="474" t="s">
        <v>558</v>
      </c>
      <c r="C9" s="474"/>
      <c r="D9" s="474"/>
      <c r="E9" s="474"/>
      <c r="F9" s="474"/>
      <c r="G9" s="474"/>
      <c r="H9" s="474"/>
      <c r="I9" s="474"/>
      <c r="J9" s="474"/>
      <c r="K9" s="474"/>
      <c r="L9" s="186"/>
    </row>
    <row r="10" spans="1:12" s="97" customFormat="1" ht="13.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3.5">
      <c r="A11" s="174" t="s">
        <v>453</v>
      </c>
      <c r="B11" s="480" t="s">
        <v>581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1"/>
    </row>
    <row r="12" spans="1:12" s="97" customFormat="1" ht="13.5">
      <c r="A12" s="174"/>
      <c r="B12" s="474" t="s">
        <v>553</v>
      </c>
      <c r="C12" s="474"/>
      <c r="D12" s="474"/>
      <c r="E12" s="474"/>
      <c r="F12" s="474"/>
      <c r="G12" s="474"/>
      <c r="H12" s="474"/>
      <c r="I12" s="474"/>
      <c r="J12" s="474"/>
      <c r="K12" s="474"/>
      <c r="L12" s="475"/>
    </row>
    <row r="13" spans="1:12" s="97" customFormat="1" ht="13.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3.5">
      <c r="A14" s="174" t="s">
        <v>560</v>
      </c>
      <c r="B14" s="480" t="s">
        <v>578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1"/>
    </row>
    <row r="15" spans="1:12" s="97" customFormat="1" ht="13.5">
      <c r="A15" s="174"/>
      <c r="B15" s="474" t="s">
        <v>561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5"/>
    </row>
    <row r="16" spans="1:12" s="97" customFormat="1" ht="13.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3.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3.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3.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3.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3.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3.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76" t="s">
        <v>596</v>
      </c>
      <c r="C23" s="476"/>
      <c r="D23" s="476"/>
      <c r="E23" s="476"/>
      <c r="F23" s="476"/>
      <c r="G23" s="184"/>
      <c r="H23" s="477"/>
      <c r="I23" s="477"/>
      <c r="J23" s="477"/>
      <c r="K23" s="477"/>
      <c r="L23" s="186"/>
    </row>
    <row r="24" spans="1:12" s="97" customFormat="1" ht="13.5">
      <c r="A24" s="174"/>
      <c r="B24" s="473" t="s">
        <v>562</v>
      </c>
      <c r="C24" s="473"/>
      <c r="D24" s="473"/>
      <c r="E24" s="473"/>
      <c r="F24" s="473"/>
      <c r="G24" s="184"/>
      <c r="H24" s="473" t="s">
        <v>380</v>
      </c>
      <c r="I24" s="473"/>
      <c r="J24" s="473"/>
      <c r="K24" s="473"/>
      <c r="L24" s="186"/>
    </row>
    <row r="25" spans="1:12" s="97" customFormat="1" ht="13.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3.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3.5">
      <c r="A27" s="174"/>
      <c r="B27" s="478" t="s">
        <v>597</v>
      </c>
      <c r="C27" s="478"/>
      <c r="D27" s="478"/>
      <c r="E27" s="478"/>
      <c r="F27" s="478"/>
      <c r="G27" s="184"/>
      <c r="H27" s="479" t="s">
        <v>610</v>
      </c>
      <c r="I27" s="480"/>
      <c r="J27" s="480"/>
      <c r="K27" s="480"/>
      <c r="L27" s="186"/>
    </row>
    <row r="28" spans="1:12" s="97" customFormat="1" ht="13.5">
      <c r="A28" s="174"/>
      <c r="B28" s="473" t="s">
        <v>557</v>
      </c>
      <c r="C28" s="473"/>
      <c r="D28" s="473"/>
      <c r="E28" s="473"/>
      <c r="F28" s="473"/>
      <c r="G28" s="184"/>
      <c r="H28" s="473" t="s">
        <v>381</v>
      </c>
      <c r="I28" s="473"/>
      <c r="J28" s="473"/>
      <c r="K28" s="473"/>
      <c r="L28" s="186"/>
    </row>
    <row r="29" spans="1:12" s="97" customFormat="1" ht="13.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14:L14"/>
    <mergeCell ref="D5:K5"/>
    <mergeCell ref="A1:L1"/>
    <mergeCell ref="A2:L2"/>
    <mergeCell ref="B11:L11"/>
    <mergeCell ref="D6:L6"/>
    <mergeCell ref="B9:K9"/>
    <mergeCell ref="B8:K8"/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="85" zoomScaleNormal="85" zoomScalePageLayoutView="0" workbookViewId="0" topLeftCell="A1">
      <selection activeCell="F1" sqref="F1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7.25">
      <c r="A1" s="399" t="s">
        <v>382</v>
      </c>
      <c r="B1" s="399"/>
      <c r="C1" s="399"/>
      <c r="D1" s="399"/>
      <c r="E1" s="75" t="s">
        <v>26</v>
      </c>
    </row>
    <row r="2" spans="1:4" ht="17.25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="70" zoomScaleNormal="70" zoomScalePageLayoutView="0" workbookViewId="0" topLeftCell="A1">
      <selection activeCell="D24" sqref="D24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7.25">
      <c r="A1" s="399" t="s">
        <v>503</v>
      </c>
      <c r="B1" s="399"/>
    </row>
    <row r="3" ht="13.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="85" zoomScaleNormal="85" zoomScalePageLayoutView="0" workbookViewId="0" topLeftCell="A1">
      <selection activeCell="D24" sqref="D24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7.25">
      <c r="A1" s="400" t="s">
        <v>10</v>
      </c>
      <c r="B1" s="401"/>
      <c r="C1" s="401"/>
      <c r="D1" s="401"/>
      <c r="E1" s="401"/>
      <c r="F1" s="401"/>
      <c r="G1" s="401"/>
      <c r="H1" s="401"/>
      <c r="I1" s="402"/>
    </row>
    <row r="2" spans="1:9" ht="17.25">
      <c r="A2" s="403" t="s">
        <v>11</v>
      </c>
      <c r="B2" s="404"/>
      <c r="C2" s="404"/>
      <c r="D2" s="404"/>
      <c r="E2" s="404"/>
      <c r="F2" s="404"/>
      <c r="G2" s="404"/>
      <c r="H2" s="404"/>
      <c r="I2" s="405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6">
        <v>0</v>
      </c>
      <c r="F9" s="296">
        <v>0</v>
      </c>
      <c r="G9" s="296">
        <v>0</v>
      </c>
      <c r="H9" s="296">
        <v>0</v>
      </c>
      <c r="I9" s="296">
        <f>SUM(E9:H9)</f>
        <v>0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6">
        <v>96096.73</v>
      </c>
      <c r="F10" s="296">
        <v>0</v>
      </c>
      <c r="G10" s="296">
        <v>0</v>
      </c>
      <c r="H10" s="296">
        <v>0</v>
      </c>
      <c r="I10" s="296">
        <f>SUM(E10:H10)</f>
        <v>96096.73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6">
        <v>688267.44</v>
      </c>
      <c r="F11" s="296">
        <v>55025.56</v>
      </c>
      <c r="G11" s="296">
        <v>0</v>
      </c>
      <c r="H11" s="296">
        <v>0</v>
      </c>
      <c r="I11" s="296">
        <f>SUM(E11:H11)</f>
        <v>743293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7">
        <f>SUM(E9:E11)</f>
        <v>784364.1699999999</v>
      </c>
      <c r="F12" s="297">
        <f>SUM(F9:F11)</f>
        <v>55025.56</v>
      </c>
      <c r="G12" s="297">
        <f>SUM(G9:G11)</f>
        <v>0</v>
      </c>
      <c r="H12" s="297">
        <f>SUM(H9:H11)</f>
        <v>0</v>
      </c>
      <c r="I12" s="297">
        <f>SUM(I9:I11)</f>
        <v>839389.73</v>
      </c>
    </row>
    <row r="13" spans="1:9" ht="13.5" thickTop="1">
      <c r="A13" s="1"/>
      <c r="B13" s="1"/>
      <c r="C13" s="40"/>
      <c r="D13" s="176"/>
      <c r="E13" s="298"/>
      <c r="F13" s="298"/>
      <c r="G13" s="298"/>
      <c r="H13" s="298"/>
      <c r="I13" s="298"/>
    </row>
    <row r="14" spans="1:9" ht="12.75">
      <c r="A14" s="153"/>
      <c r="B14" s="153"/>
      <c r="C14" s="179" t="s">
        <v>568</v>
      </c>
      <c r="D14" s="86"/>
      <c r="E14" s="296"/>
      <c r="F14" s="296"/>
      <c r="G14" s="296"/>
      <c r="H14" s="296"/>
      <c r="I14" s="296"/>
    </row>
    <row r="15" spans="1:9" ht="12.75">
      <c r="A15" s="84">
        <v>5</v>
      </c>
      <c r="B15" s="84">
        <v>306</v>
      </c>
      <c r="C15" s="9" t="s">
        <v>31</v>
      </c>
      <c r="D15" s="85"/>
      <c r="E15" s="299">
        <v>157658.47</v>
      </c>
      <c r="F15" s="299">
        <v>0</v>
      </c>
      <c r="G15" s="299">
        <v>0</v>
      </c>
      <c r="H15" s="299">
        <v>-5080.04</v>
      </c>
      <c r="I15" s="299">
        <f>SUM(E15:H15)</f>
        <v>152578.43</v>
      </c>
    </row>
    <row r="16" spans="1:9" ht="13.5" thickBot="1">
      <c r="A16" s="84"/>
      <c r="B16" s="84"/>
      <c r="C16" s="30"/>
      <c r="D16" s="128" t="s">
        <v>569</v>
      </c>
      <c r="E16" s="297">
        <f>SUM(E15)</f>
        <v>157658.47</v>
      </c>
      <c r="F16" s="297">
        <f>SUM(F15)</f>
        <v>0</v>
      </c>
      <c r="G16" s="297">
        <f>SUM(G15)</f>
        <v>0</v>
      </c>
      <c r="H16" s="297">
        <f>SUM(H15)</f>
        <v>-5080.04</v>
      </c>
      <c r="I16" s="297">
        <f>SUM(I15)</f>
        <v>152578.43</v>
      </c>
    </row>
    <row r="17" spans="1:9" ht="13.5" thickTop="1">
      <c r="A17" s="84"/>
      <c r="B17" s="84"/>
      <c r="C17" s="9"/>
      <c r="D17" s="127"/>
      <c r="E17" s="298"/>
      <c r="F17" s="298"/>
      <c r="G17" s="298"/>
      <c r="H17" s="298"/>
      <c r="I17" s="298"/>
    </row>
    <row r="18" spans="1:9" ht="12.75">
      <c r="A18" s="1"/>
      <c r="B18" s="1"/>
      <c r="C18" s="178" t="s">
        <v>570</v>
      </c>
      <c r="D18" s="176"/>
      <c r="E18" s="293"/>
      <c r="F18" s="296"/>
      <c r="G18" s="296"/>
      <c r="H18" s="296"/>
      <c r="I18" s="296"/>
    </row>
    <row r="19" spans="1:9" ht="12.75">
      <c r="A19" s="153">
        <v>6</v>
      </c>
      <c r="B19" s="153">
        <v>311</v>
      </c>
      <c r="C19" s="30" t="s">
        <v>32</v>
      </c>
      <c r="D19" s="86"/>
      <c r="E19" s="293">
        <v>0</v>
      </c>
      <c r="F19" s="296">
        <v>0</v>
      </c>
      <c r="G19" s="296">
        <v>0</v>
      </c>
      <c r="H19" s="296">
        <v>0</v>
      </c>
      <c r="I19" s="296">
        <f aca="true" t="shared" si="1" ref="I19:I25">SUM(E19:H19)</f>
        <v>0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3">
        <v>0</v>
      </c>
      <c r="F20" s="296">
        <v>0</v>
      </c>
      <c r="G20" s="296">
        <v>0</v>
      </c>
      <c r="H20" s="296">
        <v>0</v>
      </c>
      <c r="I20" s="296">
        <f t="shared" si="1"/>
        <v>0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3">
        <v>0</v>
      </c>
      <c r="F21" s="296">
        <v>0</v>
      </c>
      <c r="G21" s="296">
        <v>0</v>
      </c>
      <c r="H21" s="296">
        <v>0</v>
      </c>
      <c r="I21" s="296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3">
        <v>0</v>
      </c>
      <c r="F22" s="296">
        <v>0</v>
      </c>
      <c r="G22" s="296">
        <v>0</v>
      </c>
      <c r="H22" s="296">
        <v>0</v>
      </c>
      <c r="I22" s="296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3">
        <v>374462.43</v>
      </c>
      <c r="F23" s="296">
        <v>0</v>
      </c>
      <c r="G23" s="296">
        <v>0</v>
      </c>
      <c r="H23" s="296">
        <v>0</v>
      </c>
      <c r="I23" s="296">
        <f t="shared" si="1"/>
        <v>374462.43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3">
        <v>503107.36</v>
      </c>
      <c r="F24" s="296">
        <v>0</v>
      </c>
      <c r="G24" s="296">
        <v>0</v>
      </c>
      <c r="H24" s="296">
        <v>0</v>
      </c>
      <c r="I24" s="296">
        <f t="shared" si="1"/>
        <v>503107.36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3">
        <v>0</v>
      </c>
      <c r="F25" s="296">
        <v>0</v>
      </c>
      <c r="G25" s="296">
        <v>0</v>
      </c>
      <c r="H25" s="296">
        <v>0</v>
      </c>
      <c r="I25" s="296">
        <f t="shared" si="1"/>
        <v>0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5">
        <f>SUM(E19:E25)</f>
        <v>877569.79</v>
      </c>
      <c r="F26" s="295">
        <f>SUM(F19:F25)</f>
        <v>0</v>
      </c>
      <c r="G26" s="295">
        <f>SUM(G19:G25)</f>
        <v>0</v>
      </c>
      <c r="H26" s="295">
        <f>SUM(H19:H25)</f>
        <v>0</v>
      </c>
      <c r="I26" s="295">
        <f>SUM(I19:I25)</f>
        <v>877569.79</v>
      </c>
    </row>
    <row r="27" spans="1:9" ht="13.5" thickTop="1">
      <c r="A27" s="1"/>
      <c r="B27" s="1"/>
      <c r="C27" s="40"/>
      <c r="D27" s="46"/>
      <c r="E27" s="292"/>
      <c r="F27" s="298"/>
      <c r="G27" s="298"/>
      <c r="H27" s="298"/>
      <c r="I27" s="298"/>
    </row>
    <row r="28" spans="1:9" ht="12.75">
      <c r="A28" s="153"/>
      <c r="B28" s="153"/>
      <c r="C28" s="179" t="s">
        <v>571</v>
      </c>
      <c r="D28" s="86"/>
      <c r="E28" s="293"/>
      <c r="F28" s="296"/>
      <c r="G28" s="296"/>
      <c r="H28" s="296"/>
      <c r="I28" s="296"/>
    </row>
    <row r="29" spans="1:9" ht="12.75">
      <c r="A29" s="84">
        <v>14</v>
      </c>
      <c r="B29" s="84">
        <v>321</v>
      </c>
      <c r="C29" s="9" t="s">
        <v>32</v>
      </c>
      <c r="D29" s="85"/>
      <c r="E29" s="293">
        <v>278475.47000000003</v>
      </c>
      <c r="F29" s="299">
        <v>4752.67</v>
      </c>
      <c r="G29" s="299">
        <v>0</v>
      </c>
      <c r="H29" s="299">
        <v>-9446.349999999999</v>
      </c>
      <c r="I29" s="299">
        <f>SUM(E29:H29)</f>
        <v>273781.79000000004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3">
        <v>0</v>
      </c>
      <c r="F30" s="299">
        <v>0</v>
      </c>
      <c r="G30" s="299">
        <v>0</v>
      </c>
      <c r="H30" s="299">
        <v>0</v>
      </c>
      <c r="I30" s="299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3">
        <v>0</v>
      </c>
      <c r="F31" s="299">
        <v>0</v>
      </c>
      <c r="G31" s="299">
        <v>0</v>
      </c>
      <c r="H31" s="299">
        <v>0</v>
      </c>
      <c r="I31" s="299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3">
        <v>3460988.0699999994</v>
      </c>
      <c r="F32" s="299">
        <v>226613.92999999996</v>
      </c>
      <c r="G32" s="299">
        <v>-26652.54</v>
      </c>
      <c r="H32" s="299">
        <v>-8605.590000000004</v>
      </c>
      <c r="I32" s="299">
        <f>SUM(E32:H32)</f>
        <v>3652343.8699999996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3">
        <v>473298.51999999996</v>
      </c>
      <c r="F33" s="299">
        <v>0</v>
      </c>
      <c r="G33" s="299">
        <v>-2500</v>
      </c>
      <c r="H33" s="299">
        <v>4667.59</v>
      </c>
      <c r="I33" s="299">
        <f>SUM(E33:H33)</f>
        <v>475466.11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5">
        <f>SUM(E29:E33)</f>
        <v>4212762.06</v>
      </c>
      <c r="F34" s="295">
        <f>SUM(F29:F33)</f>
        <v>231366.59999999998</v>
      </c>
      <c r="G34" s="295">
        <f>SUM(G29:G33)</f>
        <v>-29152.54</v>
      </c>
      <c r="H34" s="295">
        <f>SUM(H29:H33)</f>
        <v>-13384.350000000002</v>
      </c>
      <c r="I34" s="295">
        <f>SUM(I29:I33)</f>
        <v>4401591.77</v>
      </c>
    </row>
    <row r="35" spans="1:9" ht="13.5" thickTop="1">
      <c r="A35" s="1"/>
      <c r="B35" s="1"/>
      <c r="C35" s="40"/>
      <c r="D35" s="46"/>
      <c r="E35" s="292"/>
      <c r="F35" s="298"/>
      <c r="G35" s="298"/>
      <c r="H35" s="298"/>
      <c r="I35" s="298"/>
    </row>
    <row r="36" spans="1:9" ht="12.75">
      <c r="A36" s="153"/>
      <c r="B36" s="153"/>
      <c r="C36" s="179" t="s">
        <v>572</v>
      </c>
      <c r="D36" s="86"/>
      <c r="E36" s="293"/>
      <c r="F36" s="296"/>
      <c r="G36" s="296"/>
      <c r="H36" s="296"/>
      <c r="I36" s="296"/>
    </row>
    <row r="37" spans="1:9" ht="12.75">
      <c r="A37" s="84">
        <v>20</v>
      </c>
      <c r="B37" s="84">
        <v>331</v>
      </c>
      <c r="C37" s="9" t="s">
        <v>32</v>
      </c>
      <c r="D37" s="85"/>
      <c r="E37" s="293">
        <v>5034.83</v>
      </c>
      <c r="F37" s="299">
        <v>0</v>
      </c>
      <c r="G37" s="299">
        <v>0</v>
      </c>
      <c r="H37" s="299">
        <v>0</v>
      </c>
      <c r="I37" s="299">
        <f>SUM(E37:H37)</f>
        <v>5034.83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3">
        <v>20864.260000000002</v>
      </c>
      <c r="F38" s="299">
        <v>0</v>
      </c>
      <c r="G38" s="299">
        <v>0</v>
      </c>
      <c r="H38" s="299">
        <v>6239.15</v>
      </c>
      <c r="I38" s="299">
        <f>SUM(E38:H38)</f>
        <v>27103.410000000003</v>
      </c>
    </row>
    <row r="39" spans="1:9" ht="13.5" thickBot="1">
      <c r="A39" s="84">
        <v>22</v>
      </c>
      <c r="B39" s="84"/>
      <c r="C39" s="9"/>
      <c r="D39" s="127" t="s">
        <v>46</v>
      </c>
      <c r="E39" s="295">
        <f>SUM(E37:E38)</f>
        <v>25899.090000000004</v>
      </c>
      <c r="F39" s="295">
        <f>SUM(F37:F38)</f>
        <v>0</v>
      </c>
      <c r="G39" s="295">
        <f>SUM(G37:G38)</f>
        <v>0</v>
      </c>
      <c r="H39" s="295">
        <f>SUM(H37:H38)</f>
        <v>6239.15</v>
      </c>
      <c r="I39" s="295">
        <f>SUM(I37:I38)</f>
        <v>32138.240000000005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D24" sqref="D24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7.25">
      <c r="A1" s="400" t="s">
        <v>10</v>
      </c>
      <c r="B1" s="401"/>
      <c r="C1" s="401"/>
      <c r="D1" s="401"/>
      <c r="E1" s="401"/>
      <c r="F1" s="401"/>
      <c r="G1" s="401"/>
      <c r="H1" s="401"/>
      <c r="I1" s="402"/>
    </row>
    <row r="2" spans="1:9" ht="17.25">
      <c r="A2" s="403" t="s">
        <v>528</v>
      </c>
      <c r="B2" s="404"/>
      <c r="C2" s="404"/>
      <c r="D2" s="404"/>
      <c r="E2" s="404"/>
      <c r="F2" s="404"/>
      <c r="G2" s="404"/>
      <c r="H2" s="404"/>
      <c r="I2" s="405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299">
        <v>0</v>
      </c>
      <c r="F9" s="299">
        <v>0</v>
      </c>
      <c r="G9" s="299">
        <v>0</v>
      </c>
      <c r="H9" s="299">
        <v>0</v>
      </c>
      <c r="I9" s="299">
        <f>SUM(E9:H9)</f>
        <v>0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299">
        <v>1601491.6099999999</v>
      </c>
      <c r="F10" s="299">
        <v>571495.2100000001</v>
      </c>
      <c r="G10" s="299">
        <v>-19204.54</v>
      </c>
      <c r="H10" s="299">
        <v>-5619.319999999985</v>
      </c>
      <c r="I10" s="299">
        <f aca="true" t="shared" si="1" ref="I10:I17">SUM(E10:H10)</f>
        <v>2148162.96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299">
        <v>9813374.019999998</v>
      </c>
      <c r="F11" s="299">
        <v>625630.76</v>
      </c>
      <c r="G11" s="299">
        <v>-11012.180000000002</v>
      </c>
      <c r="H11" s="299">
        <v>0</v>
      </c>
      <c r="I11" s="299">
        <f t="shared" si="1"/>
        <v>10427992.599999998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299">
        <v>89728.48999999999</v>
      </c>
      <c r="F12" s="299">
        <v>13375.38</v>
      </c>
      <c r="G12" s="299">
        <v>0</v>
      </c>
      <c r="H12" s="299">
        <v>0</v>
      </c>
      <c r="I12" s="299">
        <f t="shared" si="1"/>
        <v>103103.87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299">
        <v>3182540.5000000005</v>
      </c>
      <c r="F13" s="299">
        <v>266757.79000000004</v>
      </c>
      <c r="G13" s="299">
        <v>-61795.310000000005</v>
      </c>
      <c r="H13" s="299">
        <v>0</v>
      </c>
      <c r="I13" s="299">
        <f t="shared" si="1"/>
        <v>3387502.9800000004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299">
        <v>1648339.48</v>
      </c>
      <c r="F14" s="299">
        <v>0</v>
      </c>
      <c r="G14" s="299">
        <v>0</v>
      </c>
      <c r="H14" s="299">
        <v>0</v>
      </c>
      <c r="I14" s="299">
        <f t="shared" si="1"/>
        <v>1648339.48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299">
        <v>0</v>
      </c>
      <c r="F15" s="299">
        <v>0</v>
      </c>
      <c r="G15" s="299">
        <v>0</v>
      </c>
      <c r="H15" s="299">
        <v>0</v>
      </c>
      <c r="I15" s="299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299">
        <v>1811747.89</v>
      </c>
      <c r="F16" s="299">
        <v>36199.62</v>
      </c>
      <c r="G16" s="299">
        <v>-1782.0400000000002</v>
      </c>
      <c r="H16" s="299">
        <v>0</v>
      </c>
      <c r="I16" s="299">
        <f t="shared" si="1"/>
        <v>1846165.47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299">
        <v>152766.24</v>
      </c>
      <c r="F17" s="299">
        <v>0</v>
      </c>
      <c r="G17" s="299">
        <v>0</v>
      </c>
      <c r="H17" s="299">
        <v>-4667.59</v>
      </c>
      <c r="I17" s="299">
        <f t="shared" si="1"/>
        <v>148098.65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7">
        <f>SUM(E9:E17)</f>
        <v>18299988.229999997</v>
      </c>
      <c r="F18" s="297">
        <f>SUM(F9:F17)</f>
        <v>1513458.7600000002</v>
      </c>
      <c r="G18" s="297">
        <f>SUM(G9:G17)</f>
        <v>-93794.06999999999</v>
      </c>
      <c r="H18" s="297">
        <f>SUM(H9:H17)</f>
        <v>-10286.909999999985</v>
      </c>
      <c r="I18" s="297">
        <f>SUM(I9:I17)</f>
        <v>19709366.009999994</v>
      </c>
    </row>
    <row r="19" spans="1:9" ht="15.75" customHeight="1" thickTop="1">
      <c r="A19" s="153"/>
      <c r="B19" s="95"/>
      <c r="C19" s="9"/>
      <c r="D19" s="9"/>
      <c r="E19" s="299"/>
      <c r="F19" s="299"/>
      <c r="G19" s="299"/>
      <c r="H19" s="299"/>
      <c r="I19" s="299"/>
    </row>
    <row r="20" spans="1:9" ht="15.75" customHeight="1">
      <c r="A20" s="153"/>
      <c r="B20" s="95" t="s">
        <v>26</v>
      </c>
      <c r="C20" s="218" t="s">
        <v>57</v>
      </c>
      <c r="D20" s="172"/>
      <c r="E20" s="299"/>
      <c r="F20" s="299"/>
      <c r="G20" s="299"/>
      <c r="H20" s="299"/>
      <c r="I20" s="299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299">
        <v>89336.11</v>
      </c>
      <c r="F21" s="299">
        <v>0</v>
      </c>
      <c r="G21" s="299">
        <v>0</v>
      </c>
      <c r="H21" s="299">
        <v>0</v>
      </c>
      <c r="I21" s="299">
        <f aca="true" t="shared" si="2" ref="I21:I29">SUM(E21:H21)</f>
        <v>89336.11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299">
        <v>144555.82</v>
      </c>
      <c r="F22" s="299">
        <v>5856.54</v>
      </c>
      <c r="G22" s="299">
        <v>-1591.41</v>
      </c>
      <c r="H22" s="299">
        <v>12439.52</v>
      </c>
      <c r="I22" s="299">
        <f t="shared" si="2"/>
        <v>161260.47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299">
        <v>320506.43000000005</v>
      </c>
      <c r="F23" s="299">
        <v>2975</v>
      </c>
      <c r="G23" s="299">
        <v>-2975</v>
      </c>
      <c r="H23" s="299">
        <v>0</v>
      </c>
      <c r="I23" s="299">
        <f t="shared" si="2"/>
        <v>320506.43000000005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299">
        <v>0</v>
      </c>
      <c r="F24" s="299">
        <v>0</v>
      </c>
      <c r="G24" s="299">
        <v>0</v>
      </c>
      <c r="H24" s="299">
        <v>0</v>
      </c>
      <c r="I24" s="299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299">
        <v>818.62</v>
      </c>
      <c r="F25" s="299">
        <v>0</v>
      </c>
      <c r="G25" s="299">
        <v>0</v>
      </c>
      <c r="H25" s="299">
        <v>0</v>
      </c>
      <c r="I25" s="299">
        <f t="shared" si="2"/>
        <v>818.62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299">
        <v>13885.03</v>
      </c>
      <c r="F26" s="299">
        <v>0</v>
      </c>
      <c r="G26" s="299">
        <v>0</v>
      </c>
      <c r="H26" s="299">
        <v>0</v>
      </c>
      <c r="I26" s="299">
        <f t="shared" si="2"/>
        <v>13885.03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299">
        <v>216760.99999999997</v>
      </c>
      <c r="F27" s="299">
        <v>0</v>
      </c>
      <c r="G27" s="299">
        <v>0</v>
      </c>
      <c r="H27" s="299">
        <v>0</v>
      </c>
      <c r="I27" s="299">
        <f t="shared" si="2"/>
        <v>216760.99999999997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299">
        <v>42482.1</v>
      </c>
      <c r="F28" s="299">
        <v>1011.53</v>
      </c>
      <c r="G28" s="299">
        <v>0</v>
      </c>
      <c r="H28" s="299">
        <v>19154.66</v>
      </c>
      <c r="I28" s="299">
        <f t="shared" si="2"/>
        <v>62648.28999999999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299">
        <v>0</v>
      </c>
      <c r="F29" s="299">
        <v>0</v>
      </c>
      <c r="G29" s="299">
        <v>0</v>
      </c>
      <c r="H29" s="299">
        <v>0</v>
      </c>
      <c r="I29" s="299">
        <f t="shared" si="2"/>
        <v>0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7">
        <f>SUM(E21:E29)</f>
        <v>828345.1100000001</v>
      </c>
      <c r="F30" s="297">
        <f>SUM(F21:F29)</f>
        <v>9843.070000000002</v>
      </c>
      <c r="G30" s="297">
        <f>SUM(G21:G29)</f>
        <v>-4566.41</v>
      </c>
      <c r="H30" s="297">
        <f>SUM(H21:H29)</f>
        <v>31594.18</v>
      </c>
      <c r="I30" s="297">
        <f>SUM(I21:I29)</f>
        <v>865215.9500000001</v>
      </c>
    </row>
    <row r="31" spans="1:9" ht="15.75" customHeight="1" thickTop="1">
      <c r="A31" s="153"/>
      <c r="B31" s="84"/>
      <c r="C31" s="9"/>
      <c r="D31" s="9"/>
      <c r="E31" s="299"/>
      <c r="F31" s="299"/>
      <c r="G31" s="299"/>
      <c r="H31" s="299"/>
      <c r="I31" s="299"/>
    </row>
    <row r="32" spans="1:9" ht="15.75" customHeight="1">
      <c r="A32" s="153"/>
      <c r="B32" s="84"/>
      <c r="C32" s="218" t="s">
        <v>67</v>
      </c>
      <c r="D32" s="172"/>
      <c r="E32" s="299"/>
      <c r="F32" s="299"/>
      <c r="G32" s="299"/>
      <c r="H32" s="299"/>
      <c r="I32" s="299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299">
        <v>2246.82</v>
      </c>
      <c r="F33" s="299">
        <v>0</v>
      </c>
      <c r="G33" s="299">
        <v>0</v>
      </c>
      <c r="H33" s="299">
        <v>0</v>
      </c>
      <c r="I33" s="299">
        <f>SUM(E33:H33)</f>
        <v>2246.82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299">
        <v>0</v>
      </c>
      <c r="F34" s="299">
        <v>0</v>
      </c>
      <c r="G34" s="299">
        <v>0</v>
      </c>
      <c r="H34" s="299">
        <v>0</v>
      </c>
      <c r="I34" s="299">
        <f>SUM(E34:H34)</f>
        <v>0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299">
        <v>0</v>
      </c>
      <c r="F35" s="299">
        <v>0</v>
      </c>
      <c r="G35" s="299">
        <v>0</v>
      </c>
      <c r="H35" s="299">
        <v>0</v>
      </c>
      <c r="I35" s="299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7">
        <f>SUM(E33:E35)</f>
        <v>2246.82</v>
      </c>
      <c r="F36" s="297">
        <f>SUM(F33:F35)</f>
        <v>0</v>
      </c>
      <c r="G36" s="297">
        <f>SUM(G33:G35)</f>
        <v>0</v>
      </c>
      <c r="H36" s="297">
        <f>SUM(H33:H35)</f>
        <v>0</v>
      </c>
      <c r="I36" s="297">
        <f>SUM(I33:I35)</f>
        <v>2246.82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0">
        <f>+E36+E30+E18+'A-1a'!E39+'A-1a'!E34+'A-1a'!E26+'A-1a'!E16+'A-1a'!E12</f>
        <v>25188833.739999995</v>
      </c>
      <c r="F37" s="300">
        <f>+F36+F30+F18+'A-1a'!F39+'A-1a'!F34+'A-1a'!F26+'A-1a'!F16+'A-1a'!F12</f>
        <v>1809693.9900000002</v>
      </c>
      <c r="G37" s="300">
        <f>+G36+G30+G18+'A-1a'!G39+'A-1a'!G34+'A-1a'!G26+'A-1a'!G16+'A-1a'!G12</f>
        <v>-127513.01999999999</v>
      </c>
      <c r="H37" s="300">
        <f>+H36+H30+H18+'A-1a'!H39+'A-1a'!H34+'A-1a'!H26+'A-1a'!H16+'A-1a'!H12</f>
        <v>9082.03000000001</v>
      </c>
      <c r="I37" s="300">
        <f>+I36+I30+I18+'A-1a'!I39+'A-1a'!I34+'A-1a'!I26+'A-1a'!I16+'A-1a'!I12</f>
        <v>26880096.73999999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4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183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8" width="15.57421875" style="76" customWidth="1"/>
    <col min="9" max="9" width="15.00390625" style="76" customWidth="1"/>
    <col min="10" max="16384" width="9.140625" style="76" customWidth="1"/>
  </cols>
  <sheetData>
    <row r="1" spans="1:9" ht="17.25">
      <c r="A1" s="400" t="s">
        <v>403</v>
      </c>
      <c r="B1" s="401"/>
      <c r="C1" s="401"/>
      <c r="D1" s="401"/>
      <c r="E1" s="401"/>
      <c r="F1" s="401"/>
      <c r="G1" s="401"/>
      <c r="H1" s="401"/>
      <c r="I1" s="402"/>
    </row>
    <row r="2" spans="1:9" ht="17.25">
      <c r="A2" s="403" t="s">
        <v>448</v>
      </c>
      <c r="B2" s="404"/>
      <c r="C2" s="404"/>
      <c r="D2" s="404"/>
      <c r="E2" s="404"/>
      <c r="F2" s="404"/>
      <c r="G2" s="404"/>
      <c r="H2" s="404"/>
      <c r="I2" s="405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09"/>
      <c r="D9" s="409"/>
      <c r="E9" s="409"/>
      <c r="F9" s="409"/>
      <c r="G9" s="409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9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08">
        <v>26880093.74</v>
      </c>
      <c r="I11" s="301">
        <v>25611324.74</v>
      </c>
    </row>
    <row r="12" spans="1:9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08">
        <v>627250.57</v>
      </c>
      <c r="I12" s="301">
        <v>1500288.0500000021</v>
      </c>
    </row>
    <row r="13" spans="1:9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08"/>
      <c r="I13" s="301">
        <v>0</v>
      </c>
    </row>
    <row r="14" spans="1:9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09">
        <f>SUM(H11:H13)</f>
        <v>27507344.31</v>
      </c>
      <c r="I14" s="294">
        <f>SUM(I11:I13)</f>
        <v>27111612.79</v>
      </c>
    </row>
    <row r="15" spans="1:9" ht="12.75">
      <c r="A15" s="153"/>
      <c r="B15" s="153"/>
      <c r="C15" s="286"/>
      <c r="D15" s="217"/>
      <c r="E15" s="217"/>
      <c r="F15" s="217"/>
      <c r="G15" s="224"/>
      <c r="H15" s="308"/>
      <c r="I15" s="301"/>
    </row>
    <row r="16" spans="1:9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08"/>
      <c r="I16" s="301"/>
    </row>
    <row r="17" spans="1:9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08">
        <v>11871474.65</v>
      </c>
      <c r="I17" s="301">
        <v>11426233.88</v>
      </c>
    </row>
    <row r="18" spans="1:9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08"/>
      <c r="I18" s="301">
        <v>0</v>
      </c>
    </row>
    <row r="19" spans="1:9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09">
        <f>SUM(H17:H18)</f>
        <v>11871474.65</v>
      </c>
      <c r="I19" s="294">
        <f>SUM(I17:I18)</f>
        <v>11426233.88</v>
      </c>
    </row>
    <row r="20" spans="1:9" ht="12.75">
      <c r="A20" s="153"/>
      <c r="B20" s="153"/>
      <c r="C20" s="286"/>
      <c r="D20" s="217"/>
      <c r="E20" s="217"/>
      <c r="F20" s="217"/>
      <c r="G20" s="224"/>
      <c r="H20" s="308"/>
      <c r="I20" s="301"/>
    </row>
    <row r="21" spans="1:9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08"/>
      <c r="I21" s="301"/>
    </row>
    <row r="22" spans="1:9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08">
        <v>1405772</v>
      </c>
      <c r="I22" s="301">
        <v>3544400.459092</v>
      </c>
    </row>
    <row r="23" spans="1:9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08">
        <v>46565</v>
      </c>
      <c r="I23" s="301">
        <v>48197</v>
      </c>
    </row>
    <row r="24" spans="1:9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08">
        <v>5964.7</v>
      </c>
      <c r="I24" s="301">
        <v>1404.1800000000003</v>
      </c>
    </row>
    <row r="25" spans="1:9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09">
        <f>SUM(H22:H24)</f>
        <v>1458301.7</v>
      </c>
      <c r="I25" s="294">
        <f>SUM(I22:I24)</f>
        <v>3594001.639092</v>
      </c>
    </row>
    <row r="26" spans="1:9" ht="12.75">
      <c r="A26" s="153"/>
      <c r="B26" s="153"/>
      <c r="C26" s="286"/>
      <c r="D26" s="217"/>
      <c r="E26" s="217"/>
      <c r="F26" s="217"/>
      <c r="G26" s="224"/>
      <c r="H26" s="308"/>
      <c r="I26" s="301"/>
    </row>
    <row r="27" spans="1:9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08"/>
      <c r="I27" s="301"/>
    </row>
    <row r="28" spans="1:9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08">
        <v>1606321.18</v>
      </c>
      <c r="I28" s="301">
        <v>1563718.5599999998</v>
      </c>
    </row>
    <row r="29" spans="1:9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08">
        <v>3413844.06</v>
      </c>
      <c r="I29" s="301">
        <v>3559889.0400000005</v>
      </c>
    </row>
    <row r="30" spans="1:9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08"/>
      <c r="I30" s="301">
        <v>0</v>
      </c>
    </row>
    <row r="31" spans="1:9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09">
        <f>SUM(H28:H30)</f>
        <v>5020165.24</v>
      </c>
      <c r="I31" s="294">
        <f>SUM(I28:I30)</f>
        <v>5123607.600000001</v>
      </c>
    </row>
    <row r="32" spans="1:9" ht="12.75">
      <c r="A32" s="153"/>
      <c r="B32" s="153"/>
      <c r="C32" s="286" t="s">
        <v>26</v>
      </c>
      <c r="D32" s="217"/>
      <c r="E32" s="217"/>
      <c r="F32" s="217"/>
      <c r="G32" s="224"/>
      <c r="H32" s="308"/>
      <c r="I32" s="301"/>
    </row>
    <row r="33" spans="1:9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08">
        <v>55246.51</v>
      </c>
      <c r="I33" s="301">
        <v>54785.9</v>
      </c>
    </row>
    <row r="34" spans="1:9" ht="12.75">
      <c r="A34" s="153"/>
      <c r="B34" s="153"/>
      <c r="C34" s="286"/>
      <c r="D34" s="217"/>
      <c r="E34" s="217"/>
      <c r="F34" s="217"/>
      <c r="G34" s="224"/>
      <c r="H34" s="308"/>
      <c r="I34" s="301"/>
    </row>
    <row r="35" spans="1:9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08">
        <v>-210200</v>
      </c>
      <c r="I35" s="301">
        <v>-210200</v>
      </c>
    </row>
    <row r="36" spans="1:9" ht="12.75">
      <c r="A36" s="304">
        <v>21.1</v>
      </c>
      <c r="B36" s="153"/>
      <c r="C36" s="287" t="s">
        <v>583</v>
      </c>
      <c r="D36" s="225"/>
      <c r="E36" s="225"/>
      <c r="F36" s="225"/>
      <c r="G36" s="288"/>
      <c r="H36" s="308">
        <v>1114691.08</v>
      </c>
      <c r="I36" s="301">
        <v>1544948.8</v>
      </c>
    </row>
    <row r="37" spans="1:9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08"/>
      <c r="I37" s="301"/>
    </row>
    <row r="38" spans="1:9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09">
        <f>+H14-H19-H25-H31+H33+H35+H36</f>
        <v>10117140.309999999</v>
      </c>
      <c r="I38" s="294">
        <f>+I14-I19-I25-I31+I33+I35+I36</f>
        <v>8357304.370907998</v>
      </c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0" t="s">
        <v>419</v>
      </c>
      <c r="D42" s="411"/>
      <c r="E42" s="411"/>
      <c r="F42" s="411"/>
      <c r="G42" s="411"/>
      <c r="H42" s="87"/>
      <c r="I42" s="87"/>
    </row>
    <row r="43" spans="1:9" ht="12.75">
      <c r="A43" s="53"/>
      <c r="B43" s="153"/>
      <c r="C43" s="412"/>
      <c r="D43" s="413"/>
      <c r="E43" s="413"/>
      <c r="F43" s="413"/>
      <c r="G43" s="414"/>
      <c r="H43" s="30"/>
      <c r="I43" s="87"/>
    </row>
    <row r="44" spans="1:9" ht="12.75">
      <c r="A44" s="157">
        <v>24</v>
      </c>
      <c r="B44" s="153"/>
      <c r="C44" s="406" t="s">
        <v>420</v>
      </c>
      <c r="D44" s="407"/>
      <c r="E44" s="407"/>
      <c r="F44" s="407"/>
      <c r="G44" s="408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2" t="s">
        <v>582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="70" zoomScaleNormal="70" zoomScalePageLayoutView="0" workbookViewId="0" topLeftCell="A1">
      <selection activeCell="Q19" sqref="Q19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7.25">
      <c r="A1" s="400" t="s">
        <v>74</v>
      </c>
      <c r="B1" s="401"/>
      <c r="C1" s="401"/>
      <c r="D1" s="401"/>
      <c r="E1" s="401"/>
      <c r="F1" s="401"/>
      <c r="G1" s="401"/>
      <c r="H1" s="401"/>
      <c r="I1" s="401"/>
      <c r="J1" s="401"/>
      <c r="K1" s="402"/>
    </row>
    <row r="2" spans="1:11" ht="17.25">
      <c r="A2" s="403" t="s">
        <v>75</v>
      </c>
      <c r="B2" s="404"/>
      <c r="C2" s="404"/>
      <c r="D2" s="404"/>
      <c r="E2" s="404"/>
      <c r="F2" s="404"/>
      <c r="G2" s="404"/>
      <c r="H2" s="404"/>
      <c r="I2" s="404"/>
      <c r="J2" s="404"/>
      <c r="K2" s="405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5">
        <v>10820962.079999998</v>
      </c>
      <c r="I9" s="305">
        <v>450235.92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6"/>
      <c r="I10" s="296"/>
      <c r="J10" s="87"/>
      <c r="K10" s="86"/>
    </row>
    <row r="11" spans="1:11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6">
        <v>626496.4600000001</v>
      </c>
      <c r="I11" s="296">
        <v>55514.6</v>
      </c>
      <c r="J11" s="87"/>
      <c r="K11" s="296">
        <v>0</v>
      </c>
    </row>
    <row r="12" spans="1:11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6">
        <v>44243.759999999995</v>
      </c>
      <c r="I12" s="296">
        <v>0</v>
      </c>
      <c r="J12" s="87"/>
      <c r="K12" s="296">
        <v>0</v>
      </c>
    </row>
    <row r="13" spans="1:11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6">
        <v>60735.960000000014</v>
      </c>
      <c r="I13" s="296">
        <v>0</v>
      </c>
      <c r="J13" s="87"/>
      <c r="K13" s="296">
        <v>0</v>
      </c>
    </row>
    <row r="14" spans="1:11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6">
        <v>5446.6</v>
      </c>
      <c r="I14" s="296">
        <v>0</v>
      </c>
      <c r="J14" s="87"/>
      <c r="K14" s="296">
        <v>0</v>
      </c>
    </row>
    <row r="15" spans="1:11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6">
        <v>14665.900000000001</v>
      </c>
      <c r="I15" s="296">
        <v>0</v>
      </c>
      <c r="J15" s="87"/>
      <c r="K15" s="296">
        <v>0</v>
      </c>
    </row>
    <row r="16" spans="1:11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6">
        <f>SUM(H10:H15)</f>
        <v>751588.68</v>
      </c>
      <c r="I16" s="326">
        <f>SUM(I10:I15)</f>
        <v>55514.6</v>
      </c>
      <c r="J16" s="87"/>
      <c r="K16" s="86"/>
    </row>
    <row r="17" spans="1:11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6"/>
      <c r="I17" s="296"/>
      <c r="J17" s="87"/>
      <c r="K17" s="86"/>
    </row>
    <row r="18" spans="1:11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6">
        <v>127513.02</v>
      </c>
      <c r="I18" s="296">
        <v>0</v>
      </c>
      <c r="J18" s="87"/>
      <c r="K18" s="296">
        <v>0</v>
      </c>
    </row>
    <row r="19" spans="1:11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6">
        <v>56063.130000000005</v>
      </c>
      <c r="I19" s="296">
        <v>0</v>
      </c>
      <c r="J19" s="87"/>
      <c r="K19" s="296">
        <v>0</v>
      </c>
    </row>
    <row r="20" spans="1:11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6">
        <v>23249.36</v>
      </c>
      <c r="I20" s="296">
        <v>0</v>
      </c>
      <c r="J20" s="87"/>
      <c r="K20" s="296">
        <v>0</v>
      </c>
    </row>
    <row r="21" spans="1:11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6">
        <f>SUM(H17:H20)</f>
        <v>206825.51</v>
      </c>
      <c r="I21" s="326">
        <f>SUM(I17:I20)</f>
        <v>0</v>
      </c>
      <c r="J21" s="87"/>
      <c r="K21" s="86"/>
    </row>
    <row r="22" spans="1:11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6">
        <f>+H9+H16-H21</f>
        <v>11365725.249999998</v>
      </c>
      <c r="I22" s="326">
        <f>+I9+I16-I21</f>
        <v>505750.51999999996</v>
      </c>
      <c r="J22" s="87"/>
      <c r="K22" s="86"/>
    </row>
    <row r="23" spans="1:11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584</v>
      </c>
      <c r="J23" s="9"/>
      <c r="K23" s="85"/>
    </row>
    <row r="24" spans="1:11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</row>
    <row r="25" spans="1:11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</row>
    <row r="26" spans="1:11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585</v>
      </c>
      <c r="K26" s="86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2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55" zoomScaleNormal="55" zoomScalePageLayoutView="0" workbookViewId="0" topLeftCell="A1">
      <selection activeCell="D24" sqref="D24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7.57421875" style="76" bestFit="1" customWidth="1"/>
    <col min="9" max="9" width="13.7109375" style="76" bestFit="1" customWidth="1"/>
    <col min="10" max="10" width="14.00390625" style="76" customWidth="1"/>
    <col min="11" max="11" width="11.28125" style="76" bestFit="1" customWidth="1"/>
    <col min="12" max="12" width="16.28125" style="76" bestFit="1" customWidth="1"/>
    <col min="13" max="16384" width="9.140625" style="76" customWidth="1"/>
  </cols>
  <sheetData>
    <row r="1" spans="1:12" ht="17.25">
      <c r="A1" s="400" t="s">
        <v>108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</row>
    <row r="2" spans="1:12" ht="17.25">
      <c r="A2" s="403" t="s">
        <v>109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12" ht="12.75">
      <c r="A3" s="415" t="s">
        <v>110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7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6">
        <v>0</v>
      </c>
      <c r="I13" s="306">
        <v>0</v>
      </c>
      <c r="J13" s="306">
        <v>0</v>
      </c>
      <c r="K13" s="306">
        <v>0</v>
      </c>
      <c r="L13" s="306">
        <f>SUM(H13:K13)</f>
        <v>0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6">
        <v>0</v>
      </c>
      <c r="I14" s="306">
        <v>0</v>
      </c>
      <c r="J14" s="306">
        <v>0</v>
      </c>
      <c r="K14" s="306">
        <v>0</v>
      </c>
      <c r="L14" s="306">
        <f aca="true" t="shared" si="0" ref="L14:L19">SUM(H14:K14)</f>
        <v>0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6">
        <v>0</v>
      </c>
      <c r="I15" s="306">
        <v>0</v>
      </c>
      <c r="J15" s="306">
        <v>0</v>
      </c>
      <c r="K15" s="306">
        <v>0</v>
      </c>
      <c r="L15" s="306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6">
        <v>0</v>
      </c>
      <c r="I16" s="306">
        <v>0</v>
      </c>
      <c r="J16" s="306">
        <v>0</v>
      </c>
      <c r="K16" s="306">
        <v>0</v>
      </c>
      <c r="L16" s="306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6">
        <v>-155482.62999999998</v>
      </c>
      <c r="I17" s="306">
        <v>-12095.160000000002</v>
      </c>
      <c r="J17" s="306">
        <v>0</v>
      </c>
      <c r="K17" s="306">
        <v>0</v>
      </c>
      <c r="L17" s="306">
        <f t="shared" si="0"/>
        <v>-167577.78999999998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6">
        <v>-163831.60000000003</v>
      </c>
      <c r="I18" s="306">
        <v>-9508.68</v>
      </c>
      <c r="J18" s="306">
        <v>0</v>
      </c>
      <c r="K18" s="306">
        <v>0</v>
      </c>
      <c r="L18" s="306">
        <f t="shared" si="0"/>
        <v>-173340.28000000003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6">
        <v>0</v>
      </c>
      <c r="I19" s="306">
        <v>0</v>
      </c>
      <c r="J19" s="306">
        <v>0</v>
      </c>
      <c r="K19" s="306">
        <v>0</v>
      </c>
      <c r="L19" s="306">
        <f t="shared" si="0"/>
        <v>0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7">
        <f>SUM(H13:H19)</f>
        <v>-319314.23</v>
      </c>
      <c r="I20" s="325">
        <f>SUM(I13:I19)</f>
        <v>-21603.840000000004</v>
      </c>
      <c r="J20" s="325">
        <f>SUM(J13:J19)</f>
        <v>0</v>
      </c>
      <c r="K20" s="325">
        <f>SUM(K13:K19)</f>
        <v>0</v>
      </c>
      <c r="L20" s="325">
        <f>SUM(L13:L19)</f>
        <v>-340918.07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07"/>
      <c r="I21" s="307"/>
      <c r="J21" s="307"/>
      <c r="K21" s="307"/>
      <c r="L21" s="307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6"/>
      <c r="I22" s="306"/>
      <c r="J22" s="306"/>
      <c r="K22" s="306"/>
      <c r="L22" s="306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6">
        <v>-105706.89</v>
      </c>
      <c r="I23" s="306">
        <v>-6182.160000000001</v>
      </c>
      <c r="J23" s="306">
        <v>9446.35</v>
      </c>
      <c r="K23" s="306">
        <v>0</v>
      </c>
      <c r="L23" s="306">
        <f>SUM(H23:K23)</f>
        <v>-102442.7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6">
        <v>0</v>
      </c>
      <c r="I24" s="306">
        <v>0</v>
      </c>
      <c r="J24" s="306">
        <v>0</v>
      </c>
      <c r="K24" s="306">
        <v>0</v>
      </c>
      <c r="L24" s="306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6">
        <v>0</v>
      </c>
      <c r="I25" s="306">
        <v>0</v>
      </c>
      <c r="J25" s="306">
        <v>0</v>
      </c>
      <c r="K25" s="306">
        <v>0</v>
      </c>
      <c r="L25" s="306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6">
        <v>-1247519.06</v>
      </c>
      <c r="I26" s="306">
        <v>-66797.04</v>
      </c>
      <c r="J26" s="306">
        <v>30168.64</v>
      </c>
      <c r="K26" s="306">
        <v>7483.14</v>
      </c>
      <c r="L26" s="306">
        <f>SUM(H26:K26)</f>
        <v>-1276664.3200000003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08">
        <v>-136269.82</v>
      </c>
      <c r="I27" s="306">
        <v>-25114.02999999999</v>
      </c>
      <c r="J27" s="306">
        <v>2500</v>
      </c>
      <c r="K27" s="306">
        <v>0</v>
      </c>
      <c r="L27" s="308">
        <f>SUM(H27:K27)</f>
        <v>-158883.85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7">
        <f>SUM(H23:H27)</f>
        <v>-1489495.77</v>
      </c>
      <c r="I28" s="325">
        <f>SUM(I23:I27)</f>
        <v>-98093.22999999998</v>
      </c>
      <c r="J28" s="325">
        <f>SUM(J23:J27)</f>
        <v>42114.99</v>
      </c>
      <c r="K28" s="325">
        <f>SUM(K23:K27)</f>
        <v>7483.14</v>
      </c>
      <c r="L28" s="325">
        <f>SUM(L23:L27)</f>
        <v>-1537990.8700000003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07"/>
      <c r="I29" s="307"/>
      <c r="J29" s="307"/>
      <c r="K29" s="307"/>
      <c r="L29" s="357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6"/>
      <c r="I30" s="306"/>
      <c r="J30" s="306"/>
      <c r="K30" s="306"/>
      <c r="L30" s="306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6">
        <v>-2722.7599999999993</v>
      </c>
      <c r="I31" s="306">
        <v>-101.16000000000003</v>
      </c>
      <c r="J31" s="306">
        <v>0</v>
      </c>
      <c r="K31" s="306">
        <v>0</v>
      </c>
      <c r="L31" s="306">
        <f>SUM(H31:K31)</f>
        <v>-2823.919999999999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6">
        <v>-17239.440000000002</v>
      </c>
      <c r="I32" s="306">
        <v>-1564.8600000000004</v>
      </c>
      <c r="J32" s="306">
        <v>0</v>
      </c>
      <c r="K32" s="306">
        <v>0</v>
      </c>
      <c r="L32" s="306">
        <f>SUM(H32:K32)</f>
        <v>-18804.300000000003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7">
        <f>SUM(H31:H32)</f>
        <v>-19962.2</v>
      </c>
      <c r="I33" s="325">
        <f>SUM(I31:I32)</f>
        <v>-1666.0200000000004</v>
      </c>
      <c r="J33" s="325">
        <f>SUM(J31:J32)</f>
        <v>0</v>
      </c>
      <c r="K33" s="325">
        <f>SUM(K31:K32)</f>
        <v>0</v>
      </c>
      <c r="L33" s="325">
        <f>SUM(L31:L32)</f>
        <v>-21628.22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07"/>
      <c r="I34" s="307"/>
      <c r="J34" s="307"/>
      <c r="K34" s="307"/>
      <c r="L34" s="307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6"/>
      <c r="I35" s="306"/>
      <c r="J35" s="306"/>
      <c r="K35" s="306"/>
      <c r="L35" s="306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6">
        <v>0</v>
      </c>
      <c r="I36" s="306">
        <v>0</v>
      </c>
      <c r="J36" s="306">
        <v>0</v>
      </c>
      <c r="K36" s="306">
        <v>0</v>
      </c>
      <c r="L36" s="306">
        <f aca="true" t="shared" si="1" ref="L36:L44">SUM(H36:K36)</f>
        <v>0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6">
        <v>-708678.2599999999</v>
      </c>
      <c r="I37" s="306">
        <v>-36674.159999999996</v>
      </c>
      <c r="J37" s="306">
        <v>24823.86</v>
      </c>
      <c r="K37" s="306">
        <v>38162.83</v>
      </c>
      <c r="L37" s="306">
        <f t="shared" si="1"/>
        <v>-682365.73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6">
        <v>-3758011.1900000004</v>
      </c>
      <c r="I38" s="306">
        <v>-184491.48000000007</v>
      </c>
      <c r="J38" s="306">
        <v>11012.18</v>
      </c>
      <c r="K38" s="306">
        <v>10055.9</v>
      </c>
      <c r="L38" s="306">
        <f t="shared" si="1"/>
        <v>-3921434.5900000003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6">
        <v>0</v>
      </c>
      <c r="I39" s="306">
        <v>-1686.8399999999995</v>
      </c>
      <c r="J39" s="306">
        <v>0</v>
      </c>
      <c r="K39" s="306">
        <v>0</v>
      </c>
      <c r="L39" s="306">
        <f t="shared" si="1"/>
        <v>-1686.8399999999995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6">
        <v>-1672048.2</v>
      </c>
      <c r="I40" s="306">
        <v>-106296.84000000003</v>
      </c>
      <c r="J40" s="306">
        <v>61795.31</v>
      </c>
      <c r="K40" s="306">
        <v>0</v>
      </c>
      <c r="L40" s="306">
        <f t="shared" si="1"/>
        <v>-1716549.73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6">
        <v>-1428995.9100000001</v>
      </c>
      <c r="I41" s="306">
        <v>-163185.59999999998</v>
      </c>
      <c r="J41" s="306">
        <v>0</v>
      </c>
      <c r="K41" s="306">
        <v>-2471.6</v>
      </c>
      <c r="L41" s="306">
        <f t="shared" si="1"/>
        <v>-1594653.1100000003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6">
        <v>0</v>
      </c>
      <c r="I42" s="306">
        <v>0</v>
      </c>
      <c r="J42" s="306">
        <v>0</v>
      </c>
      <c r="K42" s="306">
        <v>0</v>
      </c>
      <c r="L42" s="306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6">
        <v>-663151.0499999999</v>
      </c>
      <c r="I43" s="306">
        <v>-33155.03999999999</v>
      </c>
      <c r="J43" s="306">
        <v>1782.04</v>
      </c>
      <c r="K43" s="306">
        <v>361.26</v>
      </c>
      <c r="L43" s="306">
        <f t="shared" si="1"/>
        <v>-694162.7899999999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6">
        <v>-103539.28</v>
      </c>
      <c r="I44" s="306">
        <v>-2826.120000000001</v>
      </c>
      <c r="J44" s="306">
        <v>4667.59</v>
      </c>
      <c r="K44" s="306">
        <v>0</v>
      </c>
      <c r="L44" s="306">
        <f t="shared" si="1"/>
        <v>-101697.81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7">
        <f>SUM(H36:H44)</f>
        <v>-8334423.890000001</v>
      </c>
      <c r="I45" s="325">
        <f>SUM(I36:I44)</f>
        <v>-528316.0800000001</v>
      </c>
      <c r="J45" s="325">
        <f>SUM(J36:J44)</f>
        <v>104080.98</v>
      </c>
      <c r="K45" s="325">
        <f>SUM(K36:K44)</f>
        <v>46108.39000000001</v>
      </c>
      <c r="L45" s="325">
        <f>SUM(L36:L44)</f>
        <v>-8712550.600000001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07"/>
      <c r="I46" s="307"/>
      <c r="J46" s="307"/>
      <c r="K46" s="307"/>
      <c r="L46" s="307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6"/>
      <c r="I47" s="306"/>
      <c r="J47" s="306"/>
      <c r="K47" s="306"/>
      <c r="L47" s="306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6">
        <v>-44090.840000000004</v>
      </c>
      <c r="I48" s="306">
        <v>-1384.6800000000003</v>
      </c>
      <c r="J48" s="306">
        <v>0</v>
      </c>
      <c r="K48" s="306">
        <v>0</v>
      </c>
      <c r="L48" s="306">
        <f aca="true" t="shared" si="2" ref="L48:L58">SUM(H48:K48)</f>
        <v>-45475.520000000004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6">
        <v>-143564.08000000002</v>
      </c>
      <c r="I49" s="306">
        <v>-3177.619999999993</v>
      </c>
      <c r="J49" s="306">
        <v>1591.41</v>
      </c>
      <c r="K49" s="306">
        <v>0</v>
      </c>
      <c r="L49" s="306">
        <f t="shared" si="2"/>
        <v>-145150.29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6">
        <v>-245516.95999999996</v>
      </c>
      <c r="I50" s="306">
        <v>-60735.960000000014</v>
      </c>
      <c r="J50" s="306">
        <v>2975</v>
      </c>
      <c r="K50" s="306">
        <v>-2975</v>
      </c>
      <c r="L50" s="306">
        <f t="shared" si="2"/>
        <v>-306252.92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6">
        <v>0</v>
      </c>
      <c r="I51" s="306">
        <v>0</v>
      </c>
      <c r="J51" s="306">
        <v>0</v>
      </c>
      <c r="K51" s="306">
        <v>0</v>
      </c>
      <c r="L51" s="306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6">
        <v>-818.1199999999999</v>
      </c>
      <c r="I52" s="306">
        <v>-0.23</v>
      </c>
      <c r="J52" s="306">
        <v>0</v>
      </c>
      <c r="K52" s="306">
        <v>0</v>
      </c>
      <c r="L52" s="306">
        <f t="shared" si="2"/>
        <v>-818.3499999999999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6">
        <v>-13341.52</v>
      </c>
      <c r="I53" s="306">
        <v>-543.07</v>
      </c>
      <c r="J53" s="306">
        <v>0</v>
      </c>
      <c r="K53" s="306">
        <v>0</v>
      </c>
      <c r="L53" s="306">
        <f t="shared" si="2"/>
        <v>-13884.59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6">
        <v>-173565.11000000002</v>
      </c>
      <c r="I54" s="306">
        <v>-18988.320000000003</v>
      </c>
      <c r="J54" s="306">
        <v>0</v>
      </c>
      <c r="K54" s="306">
        <v>0</v>
      </c>
      <c r="L54" s="306">
        <f t="shared" si="2"/>
        <v>-192553.43000000002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6">
        <v>-35557.04</v>
      </c>
      <c r="I55" s="306">
        <v>-11539.070000000002</v>
      </c>
      <c r="J55" s="306">
        <v>0</v>
      </c>
      <c r="K55" s="306">
        <v>0</v>
      </c>
      <c r="L55" s="306">
        <f t="shared" si="2"/>
        <v>-47096.11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6">
        <v>0</v>
      </c>
      <c r="I56" s="306">
        <v>0</v>
      </c>
      <c r="J56" s="306">
        <v>0</v>
      </c>
      <c r="K56" s="306">
        <v>0</v>
      </c>
      <c r="L56" s="306">
        <f t="shared" si="2"/>
        <v>0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6">
        <v>-1312.3200000000002</v>
      </c>
      <c r="I57" s="306">
        <v>-93.96</v>
      </c>
      <c r="J57" s="306">
        <v>0</v>
      </c>
      <c r="K57" s="306">
        <v>0</v>
      </c>
      <c r="L57" s="306">
        <f t="shared" si="2"/>
        <v>-1406.2800000000002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6">
        <v>0</v>
      </c>
      <c r="I58" s="306">
        <v>0</v>
      </c>
      <c r="J58" s="306">
        <v>0</v>
      </c>
      <c r="K58" s="306">
        <v>0</v>
      </c>
      <c r="L58" s="306">
        <f t="shared" si="2"/>
        <v>0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09">
        <f>SUM(H48:H58)</f>
        <v>-657765.99</v>
      </c>
      <c r="I59" s="309">
        <f>SUM(I48:I58)</f>
        <v>-96462.91000000003</v>
      </c>
      <c r="J59" s="309">
        <f>SUM(J48:J58)</f>
        <v>4566.41</v>
      </c>
      <c r="K59" s="309">
        <f>SUM(K48:K58)</f>
        <v>-2975</v>
      </c>
      <c r="L59" s="309">
        <f>SUM(L48:L58)</f>
        <v>-752637.49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7">
        <f>+H20+H28+H33+H45+H59</f>
        <v>-10820962.08</v>
      </c>
      <c r="I60" s="325">
        <f>+I20+I28+I33+I45+I59</f>
        <v>-746142.0800000001</v>
      </c>
      <c r="J60" s="325">
        <f>+J20+J28+J33+J45+J59</f>
        <v>150762.38</v>
      </c>
      <c r="K60" s="325">
        <f>+K20+K28+K33+K45+K59</f>
        <v>50616.530000000006</v>
      </c>
      <c r="L60" s="325">
        <f>+L20+L28+L33+L45+L59</f>
        <v>-11365725.250000002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0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70" zoomScaleNormal="70" zoomScalePageLayoutView="0" workbookViewId="0" topLeftCell="A1">
      <selection activeCell="N1" sqref="N1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7.25">
      <c r="A1" s="418" t="s">
        <v>124</v>
      </c>
      <c r="B1" s="419"/>
      <c r="C1" s="419"/>
      <c r="D1" s="419"/>
      <c r="E1" s="419"/>
      <c r="F1" s="419"/>
      <c r="G1" s="419"/>
      <c r="H1" s="419"/>
      <c r="I1" s="419"/>
      <c r="J1" s="420"/>
    </row>
    <row r="2" spans="1:10" ht="15.75" customHeight="1">
      <c r="A2" s="421" t="s">
        <v>125</v>
      </c>
      <c r="B2" s="422"/>
      <c r="C2" s="422"/>
      <c r="D2" s="422"/>
      <c r="E2" s="422"/>
      <c r="F2" s="422"/>
      <c r="G2" s="422"/>
      <c r="H2" s="422"/>
      <c r="I2" s="422"/>
      <c r="J2" s="423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0">
        <v>11506898.67</v>
      </c>
      <c r="I11" s="311">
        <v>11545946.129999999</v>
      </c>
      <c r="J11" s="312">
        <f>H11-I11</f>
        <v>-39047.45999999903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0">
        <v>68340.37</v>
      </c>
      <c r="I12" s="311">
        <v>65965.89</v>
      </c>
      <c r="J12" s="312">
        <f>H12-I12</f>
        <v>2374.479999999996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1">
        <v>946681.7300000001</v>
      </c>
      <c r="I13" s="311">
        <v>816129.0300000001</v>
      </c>
      <c r="J13" s="311">
        <f>H13-I13</f>
        <v>130552.69999999995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6">
        <f>SUM(H11:H13)</f>
        <v>12521920.77</v>
      </c>
      <c r="I14" s="316">
        <f>SUM(I11:I13)</f>
        <v>12428041.049999999</v>
      </c>
      <c r="J14" s="316">
        <f>SUM(J11:J13)</f>
        <v>93879.72000000092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1"/>
      <c r="I15" s="311"/>
      <c r="J15" s="311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1">
        <v>0</v>
      </c>
      <c r="I16" s="311">
        <v>0</v>
      </c>
      <c r="J16" s="313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1">
        <v>0</v>
      </c>
      <c r="I17" s="311">
        <v>0</v>
      </c>
      <c r="J17" s="313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4">
        <v>0</v>
      </c>
      <c r="I18" s="311">
        <v>0</v>
      </c>
      <c r="J18" s="313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17">
        <v>0</v>
      </c>
      <c r="I19" s="317">
        <v>0</v>
      </c>
      <c r="J19" s="318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1"/>
      <c r="I20" s="311"/>
      <c r="J20" s="313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1">
        <v>301534.14</v>
      </c>
      <c r="I21" s="311">
        <v>290459.56</v>
      </c>
      <c r="J21" s="313">
        <f>H21-I21</f>
        <v>11074.580000000016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1">
        <v>0</v>
      </c>
      <c r="I22" s="311">
        <v>0</v>
      </c>
      <c r="J22" s="313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18">
        <f>SUM(H21:H22)</f>
        <v>301534.14</v>
      </c>
      <c r="I23" s="316">
        <f>SUM(I21:I22)</f>
        <v>290459.56</v>
      </c>
      <c r="J23" s="318">
        <f>SUM(J21:J22)</f>
        <v>11074.580000000016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1">
        <v>63737.38</v>
      </c>
      <c r="I24" s="311">
        <v>62225.909999999996</v>
      </c>
      <c r="J24" s="313">
        <f aca="true" t="shared" si="1" ref="J24:J29">H24-I24</f>
        <v>1511.4700000000012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1">
        <v>0</v>
      </c>
      <c r="I25" s="311">
        <v>0</v>
      </c>
      <c r="J25" s="313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1">
        <v>0</v>
      </c>
      <c r="I26" s="311">
        <v>0</v>
      </c>
      <c r="J26" s="313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5">
        <v>0</v>
      </c>
      <c r="I27" s="311">
        <v>0</v>
      </c>
      <c r="J27" s="313">
        <f t="shared" si="1"/>
        <v>0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1">
        <v>0</v>
      </c>
      <c r="I28" s="311">
        <v>0</v>
      </c>
      <c r="J28" s="313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1">
        <v>4485.18</v>
      </c>
      <c r="I29" s="311">
        <v>13664.329999999998</v>
      </c>
      <c r="J29" s="313">
        <f t="shared" si="1"/>
        <v>-9179.149999999998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6">
        <f>SUM(H24:H29)</f>
        <v>68222.56</v>
      </c>
      <c r="I30" s="316">
        <f>SUM(I24:I29)</f>
        <v>75890.23999999999</v>
      </c>
      <c r="J30" s="318">
        <f>SUM(J24:J29)</f>
        <v>-7667.679999999997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6">
        <f>+H30+H23+H19+H14</f>
        <v>12891677.469999999</v>
      </c>
      <c r="I31" s="316">
        <f>+I30+I23+I19+I14</f>
        <v>12794390.85</v>
      </c>
      <c r="J31" s="318">
        <f>+J30+J23+J19+J14</f>
        <v>97286.62000000094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1"/>
      <c r="I32" s="311"/>
      <c r="J32" s="313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1"/>
      <c r="I33" s="315"/>
      <c r="J33" s="315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1">
        <v>5450</v>
      </c>
      <c r="I34" s="311">
        <v>4505</v>
      </c>
      <c r="J34" s="315">
        <f>H34-I34</f>
        <v>945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5">
        <v>0</v>
      </c>
      <c r="I35" s="311">
        <v>0</v>
      </c>
      <c r="J35" s="315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5">
        <v>0</v>
      </c>
      <c r="I36" s="311">
        <v>0</v>
      </c>
      <c r="J36" s="315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5">
        <v>16582.009999999995</v>
      </c>
      <c r="I37" s="311">
        <v>120.00000000000364</v>
      </c>
      <c r="J37" s="315">
        <f>H37-I37</f>
        <v>16462.00999999999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19">
        <f>SUM(H34:H37)</f>
        <v>22032.009999999995</v>
      </c>
      <c r="I38" s="319">
        <f>SUM(I34:I37)</f>
        <v>4625.000000000004</v>
      </c>
      <c r="J38" s="319">
        <f>SUM(J34:J37)</f>
        <v>17407.00999999999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0">
        <f>+H31+H38</f>
        <v>12913709.479999999</v>
      </c>
      <c r="I39" s="320">
        <f>+I31+I38</f>
        <v>12799015.85</v>
      </c>
      <c r="J39" s="321">
        <f>+J31+J38</f>
        <v>114693.63000000094</v>
      </c>
    </row>
    <row r="40" ht="10.5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70" zoomScaleNormal="70" zoomScalePageLayoutView="0" workbookViewId="0" topLeftCell="A1">
      <selection activeCell="Q32" sqref="Q32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0" width="13.140625" style="76" bestFit="1" customWidth="1"/>
    <col min="11" max="11" width="12.8515625" style="76" bestFit="1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7.25">
      <c r="A1" s="400" t="s">
        <v>143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</row>
    <row r="2" spans="1:12" ht="17.25">
      <c r="A2" s="403" t="s">
        <v>144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299"/>
      <c r="K11" s="299"/>
      <c r="L11" s="306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9">
        <v>11679.9</v>
      </c>
      <c r="K12" s="299">
        <v>14607.620000000003</v>
      </c>
      <c r="L12" s="306">
        <f>J12-K12</f>
        <v>-2927.720000000003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299"/>
      <c r="K13" s="299"/>
      <c r="L13" s="306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299">
        <v>0</v>
      </c>
      <c r="K14" s="299">
        <v>488.87</v>
      </c>
      <c r="L14" s="306">
        <f>J14-K14</f>
        <v>-488.87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299">
        <v>0</v>
      </c>
      <c r="K15" s="299">
        <v>79.41000000000001</v>
      </c>
      <c r="L15" s="306">
        <f>J15-K15</f>
        <v>-79.41000000000001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299">
        <v>7658765.26</v>
      </c>
      <c r="K16" s="299">
        <v>7672412.17</v>
      </c>
      <c r="L16" s="306">
        <f>J16-K16</f>
        <v>-13646.910000000149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299"/>
      <c r="K17" s="299"/>
      <c r="L17" s="306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299"/>
      <c r="K18" s="299"/>
      <c r="L18" s="306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299">
        <v>2888.03</v>
      </c>
      <c r="K19" s="299">
        <v>6239.42</v>
      </c>
      <c r="L19" s="306">
        <f aca="true" t="shared" si="1" ref="L19:L28">J19-K19</f>
        <v>-3351.39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299"/>
      <c r="K20" s="299"/>
      <c r="L20" s="306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299">
        <v>2077.33</v>
      </c>
      <c r="K21" s="299">
        <v>461.69</v>
      </c>
      <c r="L21" s="306">
        <f t="shared" si="1"/>
        <v>1615.6399999999999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299">
        <v>1999.07</v>
      </c>
      <c r="K22" s="299">
        <v>6680.300000000001</v>
      </c>
      <c r="L22" s="306">
        <f t="shared" si="1"/>
        <v>-4681.230000000001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299"/>
      <c r="K23" s="299"/>
      <c r="L23" s="306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299">
        <v>0</v>
      </c>
      <c r="K24" s="299">
        <v>0</v>
      </c>
      <c r="L24" s="306">
        <f t="shared" si="1"/>
        <v>0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299">
        <v>0</v>
      </c>
      <c r="K25" s="299">
        <v>0</v>
      </c>
      <c r="L25" s="306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299">
        <v>56370.840000000004</v>
      </c>
      <c r="K26" s="299">
        <v>7413.929999999999</v>
      </c>
      <c r="L26" s="306">
        <f t="shared" si="1"/>
        <v>48956.91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299">
        <v>0</v>
      </c>
      <c r="K27" s="299">
        <v>0</v>
      </c>
      <c r="L27" s="306">
        <f t="shared" si="1"/>
        <v>0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6">
        <v>0</v>
      </c>
      <c r="K28" s="299">
        <v>97.25</v>
      </c>
      <c r="L28" s="308">
        <f t="shared" si="1"/>
        <v>-97.25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7">
        <f>SUM(J12:J28)</f>
        <v>7733780.430000001</v>
      </c>
      <c r="K29" s="297">
        <f>SUM(K12:K28)</f>
        <v>7708480.66</v>
      </c>
      <c r="L29" s="325">
        <f>SUM(L12:L28)</f>
        <v>25299.76999999985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299"/>
      <c r="K30" s="299"/>
      <c r="L30" s="306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299"/>
      <c r="K31" s="299"/>
      <c r="L31" s="306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2">
        <v>7765.030000000001</v>
      </c>
      <c r="K32" s="299">
        <v>6560.419999999999</v>
      </c>
      <c r="L32" s="324">
        <f>J32-K32</f>
        <v>1204.6100000000015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2"/>
      <c r="K33" s="299"/>
      <c r="L33" s="324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2">
        <v>0</v>
      </c>
      <c r="K34" s="299">
        <v>0</v>
      </c>
      <c r="L34" s="324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2"/>
      <c r="K35" s="299"/>
      <c r="L35" s="324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2">
        <v>0</v>
      </c>
      <c r="K36" s="299">
        <v>0</v>
      </c>
      <c r="L36" s="324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2">
        <v>59974</v>
      </c>
      <c r="K37" s="299">
        <v>60216.899999999994</v>
      </c>
      <c r="L37" s="324">
        <f t="shared" si="3"/>
        <v>-242.89999999999418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2">
        <v>8459.619999999999</v>
      </c>
      <c r="K38" s="299">
        <v>13038.629999999997</v>
      </c>
      <c r="L38" s="324">
        <f t="shared" si="3"/>
        <v>-4579.009999999998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2">
        <v>98564.43</v>
      </c>
      <c r="K39" s="299">
        <v>126478.15</v>
      </c>
      <c r="L39" s="324">
        <f t="shared" si="3"/>
        <v>-27913.72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3"/>
      <c r="K40" s="299">
        <v>0</v>
      </c>
      <c r="L40" s="324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2">
        <v>1668.43</v>
      </c>
      <c r="K41" s="299">
        <v>1487.19</v>
      </c>
      <c r="L41" s="324">
        <f t="shared" si="3"/>
        <v>181.24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2"/>
      <c r="K42" s="299"/>
      <c r="L42" s="324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2">
        <v>575.31</v>
      </c>
      <c r="K43" s="299">
        <v>392.83</v>
      </c>
      <c r="L43" s="324">
        <f t="shared" si="3"/>
        <v>182.47999999999996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2">
        <v>0</v>
      </c>
      <c r="K44" s="299">
        <v>0</v>
      </c>
      <c r="L44" s="324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2">
        <v>33349.24</v>
      </c>
      <c r="K45" s="299">
        <v>33607.66</v>
      </c>
      <c r="L45" s="324">
        <f t="shared" si="3"/>
        <v>-258.42000000000553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2">
        <v>0</v>
      </c>
      <c r="K46" s="299">
        <v>0</v>
      </c>
      <c r="L46" s="324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5">
        <f>SUM(J32:J46)</f>
        <v>210356.05999999997</v>
      </c>
      <c r="K47" s="295">
        <f>SUM(K32:K46)</f>
        <v>241781.77999999997</v>
      </c>
      <c r="L47" s="374">
        <f>SUM(L32:L46)</f>
        <v>-31425.719999999998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Du, Kristine</cp:lastModifiedBy>
  <cp:lastPrinted>2013-04-12T21:17:52Z</cp:lastPrinted>
  <dcterms:created xsi:type="dcterms:W3CDTF">1999-02-02T21:59:05Z</dcterms:created>
  <dcterms:modified xsi:type="dcterms:W3CDTF">2013-05-07T17:29:35Z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