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E2 WP b" sheetId="1" r:id="rId1"/>
  </sheets>
  <definedNames>
    <definedName name="WageFactor">'E2 WP b'!$H$28</definedName>
  </definedNames>
  <calcPr fullCalcOnLoad="1"/>
</workbook>
</file>

<file path=xl/comments1.xml><?xml version="1.0" encoding="utf-8"?>
<comments xmlns="http://schemas.openxmlformats.org/spreadsheetml/2006/main">
  <authors>
    <author>lemk</author>
  </authors>
  <commentList>
    <comment ref="I33" authorId="0">
      <text>
        <r>
          <rPr>
            <b/>
            <sz val="8"/>
            <rFont val="Tahoma"/>
            <family val="0"/>
          </rPr>
          <t>lemk:</t>
        </r>
        <r>
          <rPr>
            <sz val="8"/>
            <rFont val="Tahoma"/>
            <family val="0"/>
          </rPr>
          <t xml:space="preserve">
$1,700 may be hardware, not software</t>
        </r>
      </text>
    </comment>
  </commentList>
</comments>
</file>

<file path=xl/sharedStrings.xml><?xml version="1.0" encoding="utf-8"?>
<sst xmlns="http://schemas.openxmlformats.org/spreadsheetml/2006/main" count="48" uniqueCount="27">
  <si>
    <t>Year 0 - Year 5</t>
  </si>
  <si>
    <t>Year 0</t>
  </si>
  <si>
    <t>Year 1</t>
  </si>
  <si>
    <t>Year 2</t>
  </si>
  <si>
    <t>Year 3</t>
  </si>
  <si>
    <t>Year 4</t>
  </si>
  <si>
    <t>Year 5</t>
  </si>
  <si>
    <t>sum of 2005-2010</t>
  </si>
  <si>
    <t>rounding</t>
  </si>
  <si>
    <t>New Systems / Systems Integration</t>
  </si>
  <si>
    <t>AMI Server</t>
  </si>
  <si>
    <t>Replace</t>
  </si>
  <si>
    <t>Yrs</t>
  </si>
  <si>
    <t>CAGR</t>
  </si>
  <si>
    <t>Hardware</t>
  </si>
  <si>
    <t>Software - Expense</t>
  </si>
  <si>
    <t>Software - Capital</t>
  </si>
  <si>
    <t>Maintenance Fees</t>
  </si>
  <si>
    <t>Internal Labor</t>
  </si>
  <si>
    <t>External Labor</t>
  </si>
  <si>
    <t>One-Time Labor - Expense</t>
  </si>
  <si>
    <t>One-Time Labor - Capital</t>
  </si>
  <si>
    <t>Annual</t>
  </si>
  <si>
    <t>Recurring O&amp;M Labor</t>
  </si>
  <si>
    <t>Other Systems</t>
  </si>
  <si>
    <t>Total Interface and System Integration</t>
  </si>
  <si>
    <t>END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</si>
</sst>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.0_);_(* \(#,##0.0\);_(* &quot;-&quot;?_);_(@_)"/>
    <numFmt numFmtId="170" formatCode="_(* #,##0_);_(* \(#,##0\);_(* &quot;-&quot;??_);_(@_)"/>
    <numFmt numFmtId="171" formatCode="_(* #,##0.000_);_(* \(#,##0.000\);_(* &quot;-&quot;???_);_(@_)"/>
    <numFmt numFmtId="172" formatCode="_(&quot;$&quot;* #,##0_);_(&quot;$&quot;* \(#,##0\);_(&quot;$&quot;* &quot;-&quot;??_);_(@_)"/>
    <numFmt numFmtId="173" formatCode="0.0%"/>
    <numFmt numFmtId="174" formatCode="_(&quot;$&quot;* #,##0.0_);_(&quot;$&quot;* \(#,##0.0\);_(&quot;$&quot;* &quot;-&quot;??_);_(@_)"/>
    <numFmt numFmtId="175" formatCode="_(* #,##0.000_);_(* \(#,##0.000\);_(* &quot;-&quot;??_);_(@_)"/>
    <numFmt numFmtId="176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0" applyFont="1" applyFill="1" applyAlignment="1">
      <alignment/>
    </xf>
    <xf numFmtId="3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72" fontId="5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170" fontId="0" fillId="0" borderId="0" xfId="15" applyNumberFormat="1" applyFont="1" applyAlignment="1">
      <alignment/>
    </xf>
    <xf numFmtId="0" fontId="7" fillId="0" borderId="0" xfId="21" applyFont="1" applyAlignment="1">
      <alignment horizontal="center"/>
      <protection/>
    </xf>
    <xf numFmtId="0" fontId="6" fillId="2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0" fontId="8" fillId="3" borderId="0" xfId="21" applyFont="1" applyFill="1">
      <alignment/>
      <protection/>
    </xf>
    <xf numFmtId="0" fontId="8" fillId="2" borderId="0" xfId="2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0" fontId="0" fillId="0" borderId="0" xfId="15" applyNumberFormat="1" applyFont="1" applyAlignment="1">
      <alignment horizontal="left" indent="1"/>
    </xf>
    <xf numFmtId="9" fontId="4" fillId="0" borderId="0" xfId="22" applyFont="1" applyAlignment="1">
      <alignment/>
    </xf>
    <xf numFmtId="0" fontId="9" fillId="0" borderId="0" xfId="0" applyFont="1" applyAlignment="1">
      <alignment horizontal="left"/>
    </xf>
    <xf numFmtId="0" fontId="0" fillId="0" borderId="0" xfId="21" applyFont="1" applyAlignment="1">
      <alignment horizontal="right"/>
      <protection/>
    </xf>
    <xf numFmtId="0" fontId="4" fillId="0" borderId="0" xfId="0" applyFont="1" applyAlignment="1">
      <alignment horizontal="right"/>
    </xf>
    <xf numFmtId="172" fontId="10" fillId="4" borderId="0" xfId="17" applyNumberFormat="1" applyFont="1" applyFill="1" applyAlignment="1">
      <alignment/>
    </xf>
    <xf numFmtId="170" fontId="10" fillId="4" borderId="0" xfId="15" applyNumberFormat="1" applyFont="1" applyFill="1" applyAlignment="1">
      <alignment/>
    </xf>
    <xf numFmtId="173" fontId="10" fillId="4" borderId="0" xfId="22" applyNumberFormat="1" applyFont="1" applyFill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4" fontId="0" fillId="2" borderId="0" xfId="0" applyNumberFormat="1" applyFill="1" applyAlignment="1">
      <alignment/>
    </xf>
    <xf numFmtId="170" fontId="0" fillId="0" borderId="0" xfId="15" applyNumberFormat="1" applyFont="1" applyAlignment="1" quotePrefix="1">
      <alignment horizontal="left" indent="1"/>
    </xf>
    <xf numFmtId="172" fontId="4" fillId="0" borderId="0" xfId="17" applyNumberFormat="1" applyFont="1" applyAlignment="1">
      <alignment/>
    </xf>
    <xf numFmtId="173" fontId="4" fillId="0" borderId="0" xfId="0" applyNumberFormat="1" applyFont="1" applyAlignment="1">
      <alignment/>
    </xf>
    <xf numFmtId="170" fontId="0" fillId="0" borderId="1" xfId="15" applyNumberFormat="1" applyFont="1" applyBorder="1" applyAlignment="1" quotePrefix="1">
      <alignment horizontal="left" indent="1"/>
    </xf>
    <xf numFmtId="0" fontId="4" fillId="0" borderId="0" xfId="0" applyFont="1" applyBorder="1" applyAlignment="1">
      <alignment/>
    </xf>
    <xf numFmtId="172" fontId="10" fillId="4" borderId="1" xfId="17" applyNumberFormat="1" applyFont="1" applyFill="1" applyBorder="1" applyAlignment="1">
      <alignment/>
    </xf>
    <xf numFmtId="170" fontId="0" fillId="0" borderId="1" xfId="15" applyNumberFormat="1" applyFont="1" applyBorder="1" applyAlignment="1">
      <alignment horizontal="left" indent="1"/>
    </xf>
    <xf numFmtId="172" fontId="0" fillId="0" borderId="1" xfId="17" applyNumberFormat="1" applyFont="1" applyFill="1" applyBorder="1" applyAlignment="1">
      <alignment/>
    </xf>
    <xf numFmtId="172" fontId="9" fillId="5" borderId="2" xfId="17" applyNumberFormat="1" applyFont="1" applyFill="1" applyBorder="1" applyAlignment="1">
      <alignment/>
    </xf>
    <xf numFmtId="172" fontId="4" fillId="0" borderId="1" xfId="22" applyNumberFormat="1" applyFont="1" applyBorder="1" applyAlignment="1">
      <alignment/>
    </xf>
    <xf numFmtId="9" fontId="4" fillId="2" borderId="0" xfId="22" applyFont="1" applyFill="1" applyAlignment="1">
      <alignment/>
    </xf>
    <xf numFmtId="9" fontId="4" fillId="0" borderId="0" xfId="22" applyFont="1" applyFill="1" applyAlignment="1">
      <alignment/>
    </xf>
    <xf numFmtId="172" fontId="9" fillId="2" borderId="2" xfId="17" applyNumberFormat="1" applyFont="1" applyFill="1" applyBorder="1" applyAlignment="1">
      <alignment/>
    </xf>
    <xf numFmtId="0" fontId="0" fillId="2" borderId="0" xfId="21" applyFont="1" applyFill="1">
      <alignment/>
      <protection/>
    </xf>
    <xf numFmtId="0" fontId="0" fillId="0" borderId="0" xfId="21" applyFont="1" applyFill="1">
      <alignment/>
      <protection/>
    </xf>
    <xf numFmtId="0" fontId="4" fillId="0" borderId="0" xfId="0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MI Assumptions vOct04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5.00390625" style="1" customWidth="1"/>
    <col min="3" max="3" width="11.7109375" style="1" customWidth="1"/>
    <col min="4" max="4" width="7.140625" style="1" customWidth="1"/>
    <col min="5" max="5" width="36.7109375" style="1" customWidth="1"/>
    <col min="6" max="6" width="17.421875" style="1" customWidth="1"/>
    <col min="7" max="7" width="3.7109375" style="1" customWidth="1"/>
    <col min="8" max="8" width="7.28125" style="1" bestFit="1" customWidth="1"/>
    <col min="9" max="9" width="11.8515625" style="1" customWidth="1"/>
    <col min="10" max="14" width="12.00390625" style="1" customWidth="1"/>
    <col min="15" max="15" width="3.57421875" style="1" customWidth="1"/>
    <col min="16" max="16" width="20.140625" style="45" bestFit="1" customWidth="1"/>
    <col min="17" max="17" width="1.57421875" style="46" customWidth="1"/>
    <col min="18" max="18" width="10.7109375" style="45" bestFit="1" customWidth="1"/>
    <col min="19" max="31" width="12.00390625" style="1" customWidth="1"/>
    <col min="32" max="32" width="2.7109375" style="1" customWidth="1"/>
    <col min="33" max="55" width="12.00390625" style="1" customWidth="1"/>
    <col min="56" max="126" width="13.28125" style="1" customWidth="1"/>
    <col min="127" max="16384" width="9.140625" style="1" customWidth="1"/>
  </cols>
  <sheetData>
    <row r="1" spans="2:44" ht="15.75">
      <c r="B1" s="2">
        <f>ROW()</f>
        <v>1</v>
      </c>
      <c r="C1" s="3"/>
      <c r="D1" s="4"/>
      <c r="E1" s="5"/>
      <c r="F1" s="6" t="s">
        <v>0</v>
      </c>
      <c r="G1" s="7"/>
      <c r="I1" s="8" t="s">
        <v>1</v>
      </c>
      <c r="J1" s="6" t="s">
        <v>2</v>
      </c>
      <c r="K1" s="6" t="s">
        <v>3</v>
      </c>
      <c r="L1" s="6" t="s">
        <v>4</v>
      </c>
      <c r="M1" s="6" t="s">
        <v>5</v>
      </c>
      <c r="N1" s="6" t="s">
        <v>6</v>
      </c>
      <c r="O1" s="6"/>
      <c r="P1" s="9" t="s">
        <v>7</v>
      </c>
      <c r="Q1" s="10"/>
      <c r="R1" s="9" t="s">
        <v>8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35" ht="6" customHeight="1">
      <c r="A2" s="11"/>
      <c r="B2" s="2">
        <f>ROW()</f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1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14"/>
      <c r="AH2" s="14"/>
      <c r="AI2" s="14"/>
    </row>
    <row r="3" spans="2:35" ht="15.75">
      <c r="B3" s="2">
        <f>ROW()</f>
        <v>3</v>
      </c>
      <c r="D3" s="15"/>
      <c r="E3" s="16" t="s">
        <v>9</v>
      </c>
      <c r="F3" s="14"/>
      <c r="G3" s="17"/>
      <c r="H3" s="18"/>
      <c r="I3" s="18"/>
      <c r="J3" s="18"/>
      <c r="K3" s="18"/>
      <c r="L3" s="18"/>
      <c r="M3" s="18"/>
      <c r="N3" s="18"/>
      <c r="O3"/>
      <c r="P3" s="19"/>
      <c r="Q3" s="20"/>
      <c r="R3" s="19"/>
      <c r="S3"/>
      <c r="T3"/>
      <c r="U3"/>
      <c r="V3"/>
      <c r="W3"/>
      <c r="X3"/>
      <c r="Y3"/>
      <c r="Z3"/>
      <c r="AA3"/>
      <c r="AB3"/>
      <c r="AC3"/>
      <c r="AD3"/>
      <c r="AE3"/>
      <c r="AF3" s="14"/>
      <c r="AG3" s="14"/>
      <c r="AH3" s="14"/>
      <c r="AI3" s="14"/>
    </row>
    <row r="4" spans="2:35" ht="12.75">
      <c r="B4" s="2">
        <f>ROW()</f>
        <v>4</v>
      </c>
      <c r="E4" s="21"/>
      <c r="F4" s="14"/>
      <c r="G4"/>
      <c r="H4" s="14"/>
      <c r="I4" s="22"/>
      <c r="J4" s="22"/>
      <c r="K4" s="22"/>
      <c r="L4" s="22"/>
      <c r="M4" s="22"/>
      <c r="N4" s="22"/>
      <c r="O4"/>
      <c r="P4" s="19"/>
      <c r="Q4" s="20"/>
      <c r="R4" s="19"/>
      <c r="S4"/>
      <c r="T4"/>
      <c r="U4"/>
      <c r="V4"/>
      <c r="W4"/>
      <c r="X4"/>
      <c r="Y4"/>
      <c r="Z4"/>
      <c r="AA4"/>
      <c r="AB4"/>
      <c r="AC4"/>
      <c r="AD4"/>
      <c r="AE4"/>
      <c r="AF4" s="14"/>
      <c r="AG4" s="14"/>
      <c r="AH4" s="14"/>
      <c r="AI4" s="14"/>
    </row>
    <row r="5" spans="2:35" ht="12.75">
      <c r="B5" s="2">
        <f>ROW()</f>
        <v>5</v>
      </c>
      <c r="E5" s="23" t="s">
        <v>10</v>
      </c>
      <c r="F5" s="14"/>
      <c r="G5"/>
      <c r="H5" s="14"/>
      <c r="I5" s="22"/>
      <c r="J5" s="22"/>
      <c r="K5" s="22"/>
      <c r="L5" s="22"/>
      <c r="M5" s="22"/>
      <c r="N5" s="22"/>
      <c r="O5"/>
      <c r="P5" s="19"/>
      <c r="Q5" s="20"/>
      <c r="R5" s="19"/>
      <c r="S5"/>
      <c r="T5"/>
      <c r="U5"/>
      <c r="V5"/>
      <c r="W5"/>
      <c r="X5"/>
      <c r="Y5"/>
      <c r="Z5"/>
      <c r="AA5"/>
      <c r="AB5"/>
      <c r="AC5"/>
      <c r="AD5"/>
      <c r="AE5"/>
      <c r="AF5" s="14"/>
      <c r="AG5" s="14"/>
      <c r="AH5" s="14"/>
      <c r="AI5" s="14"/>
    </row>
    <row r="6" spans="2:35" ht="12.75">
      <c r="B6" s="2">
        <f>ROW()</f>
        <v>6</v>
      </c>
      <c r="C6" s="24" t="s">
        <v>11</v>
      </c>
      <c r="D6" s="24" t="s">
        <v>12</v>
      </c>
      <c r="E6" s="21"/>
      <c r="F6" s="14"/>
      <c r="G6"/>
      <c r="H6" s="25" t="s">
        <v>13</v>
      </c>
      <c r="I6" s="22"/>
      <c r="J6" s="22"/>
      <c r="K6" s="22"/>
      <c r="L6" s="22"/>
      <c r="M6" s="22"/>
      <c r="N6" s="22"/>
      <c r="O6"/>
      <c r="P6" s="19"/>
      <c r="Q6" s="20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 s="14"/>
      <c r="AG6" s="14"/>
      <c r="AH6" s="14"/>
      <c r="AI6" s="14"/>
    </row>
    <row r="7" spans="2:35" ht="12.75">
      <c r="B7" s="2">
        <f>ROW()</f>
        <v>7</v>
      </c>
      <c r="C7" s="26">
        <f>9740+5880</f>
        <v>15620</v>
      </c>
      <c r="D7" s="27">
        <v>3</v>
      </c>
      <c r="E7" s="21" t="s">
        <v>14</v>
      </c>
      <c r="F7" s="14"/>
      <c r="G7"/>
      <c r="H7" s="28">
        <v>-0.15</v>
      </c>
      <c r="I7" s="26">
        <f>5275+14575</f>
        <v>19850</v>
      </c>
      <c r="J7" s="26">
        <f>19850-I7</f>
        <v>0</v>
      </c>
      <c r="K7" s="26">
        <f>IF(MOD((COLUMNS($J$1:K$1)-COLUMNS($J$1:$J$1)),$D7)=0,1,0)*$C7*(1+$H7)^(COLUMNS($J$1:K$1)-COLUMNS($J$1:$J$1))</f>
        <v>0</v>
      </c>
      <c r="L7" s="26">
        <f>IF(MOD((COLUMNS($J$1:L$1)-COLUMNS($J$1:$J$1)),$D7)=0,1,0)*$C7*(1+$H7)^(COLUMNS($J$1:L$1)-COLUMNS($J$1:$J$1))</f>
        <v>0</v>
      </c>
      <c r="M7" s="26">
        <f>IF(MOD((COLUMNS($J$1:M$1)-COLUMNS($J$1:$J$1)),$D7)=0,1,0)*$C7*(1+$H7)^(COLUMNS($J$1:M$1)-COLUMNS($J$1:$J$1))</f>
        <v>9592.632499999998</v>
      </c>
      <c r="N7" s="26">
        <f>IF(MOD((COLUMNS($J$1:N$1)-COLUMNS($J$1:$J$1)),$D7)=0,1,0)*$C7*(1+$H7)^(COLUMNS($J$1:N$1)-COLUMNS($J$1:$J$1))</f>
        <v>0</v>
      </c>
      <c r="O7"/>
      <c r="P7" s="29">
        <f>SUM(I7:N7)</f>
        <v>29442.6325</v>
      </c>
      <c r="Q7" s="30"/>
      <c r="R7" s="31">
        <f>P7/1000</f>
        <v>29.4426325</v>
      </c>
      <c r="S7"/>
      <c r="T7"/>
      <c r="U7"/>
      <c r="V7"/>
      <c r="W7"/>
      <c r="X7"/>
      <c r="Y7"/>
      <c r="Z7"/>
      <c r="AA7"/>
      <c r="AB7"/>
      <c r="AC7"/>
      <c r="AD7"/>
      <c r="AE7"/>
      <c r="AF7" s="14"/>
      <c r="AG7" s="14"/>
      <c r="AH7" s="14"/>
      <c r="AI7" s="14"/>
    </row>
    <row r="8" spans="2:35" ht="12.75">
      <c r="B8" s="2">
        <f>ROW()</f>
        <v>8</v>
      </c>
      <c r="E8" s="21"/>
      <c r="F8" s="14"/>
      <c r="G8"/>
      <c r="H8" s="14"/>
      <c r="I8" s="22"/>
      <c r="J8" s="22"/>
      <c r="K8" s="22"/>
      <c r="L8" s="22"/>
      <c r="M8" s="22"/>
      <c r="N8" s="22"/>
      <c r="O8"/>
      <c r="P8" s="19"/>
      <c r="Q8" s="20"/>
      <c r="R8" s="31"/>
      <c r="S8"/>
      <c r="T8"/>
      <c r="U8"/>
      <c r="V8"/>
      <c r="W8"/>
      <c r="X8"/>
      <c r="Y8"/>
      <c r="Z8"/>
      <c r="AA8"/>
      <c r="AB8"/>
      <c r="AC8"/>
      <c r="AD8"/>
      <c r="AE8"/>
      <c r="AF8" s="14"/>
      <c r="AG8" s="14"/>
      <c r="AH8" s="14"/>
      <c r="AI8" s="14"/>
    </row>
    <row r="9" spans="2:35" ht="12.75">
      <c r="B9" s="2">
        <f>ROW()</f>
        <v>9</v>
      </c>
      <c r="E9" s="32" t="s">
        <v>15</v>
      </c>
      <c r="F9" s="14"/>
      <c r="G9"/>
      <c r="H9" s="14"/>
      <c r="I9" s="26">
        <v>3041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/>
      <c r="P9" s="29">
        <f>SUM(I9:N9)</f>
        <v>3041</v>
      </c>
      <c r="Q9" s="30"/>
      <c r="R9" s="31">
        <f>P9/1000</f>
        <v>3.041</v>
      </c>
      <c r="S9"/>
      <c r="T9"/>
      <c r="U9"/>
      <c r="V9"/>
      <c r="W9"/>
      <c r="X9"/>
      <c r="Y9"/>
      <c r="Z9"/>
      <c r="AA9"/>
      <c r="AB9"/>
      <c r="AC9"/>
      <c r="AD9"/>
      <c r="AE9"/>
      <c r="AF9" s="14"/>
      <c r="AG9" s="14"/>
      <c r="AH9" s="14"/>
      <c r="AI9" s="14"/>
    </row>
    <row r="10" spans="2:35" ht="12.75">
      <c r="B10" s="2">
        <f>ROW()</f>
        <v>10</v>
      </c>
      <c r="E10" s="21"/>
      <c r="F10" s="14"/>
      <c r="G10"/>
      <c r="H10" s="14"/>
      <c r="I10" s="22"/>
      <c r="J10" s="22"/>
      <c r="K10" s="22"/>
      <c r="L10" s="22"/>
      <c r="M10" s="22"/>
      <c r="N10" s="22"/>
      <c r="O10"/>
      <c r="P10" s="19"/>
      <c r="Q10" s="20"/>
      <c r="R10" s="31"/>
      <c r="S10"/>
      <c r="T10"/>
      <c r="U10"/>
      <c r="V10"/>
      <c r="W10"/>
      <c r="X10"/>
      <c r="Y10"/>
      <c r="Z10"/>
      <c r="AA10"/>
      <c r="AB10"/>
      <c r="AC10"/>
      <c r="AD10"/>
      <c r="AE10"/>
      <c r="AF10" s="14"/>
      <c r="AG10" s="14"/>
      <c r="AH10" s="14"/>
      <c r="AI10" s="14"/>
    </row>
    <row r="11" spans="2:35" ht="12.75">
      <c r="B11" s="2">
        <f>ROW()</f>
        <v>11</v>
      </c>
      <c r="E11" s="32" t="s">
        <v>16</v>
      </c>
      <c r="F11" s="14"/>
      <c r="G11"/>
      <c r="H11" s="14"/>
      <c r="I11" s="26">
        <f>1799</f>
        <v>1799</v>
      </c>
      <c r="J11" s="26">
        <f>4840-I11-I9-J9</f>
        <v>0</v>
      </c>
      <c r="K11" s="26">
        <v>0</v>
      </c>
      <c r="L11" s="26">
        <v>0</v>
      </c>
      <c r="M11" s="26">
        <v>0</v>
      </c>
      <c r="N11" s="26">
        <v>0</v>
      </c>
      <c r="O11"/>
      <c r="P11" s="29">
        <f>SUM(I11:N11)</f>
        <v>1799</v>
      </c>
      <c r="Q11" s="30"/>
      <c r="R11" s="31">
        <f>P11/1000</f>
        <v>1.799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 s="14"/>
      <c r="AG11" s="14"/>
      <c r="AH11" s="14"/>
      <c r="AI11" s="14"/>
    </row>
    <row r="12" spans="2:35" ht="12.75">
      <c r="B12" s="2">
        <f>ROW()</f>
        <v>12</v>
      </c>
      <c r="E12" s="21"/>
      <c r="F12" s="14"/>
      <c r="G12"/>
      <c r="H12" s="14"/>
      <c r="I12" s="22"/>
      <c r="J12" s="22"/>
      <c r="K12" s="22"/>
      <c r="L12" s="22"/>
      <c r="M12" s="22"/>
      <c r="N12" s="22"/>
      <c r="O12"/>
      <c r="P12" s="19"/>
      <c r="Q12" s="20"/>
      <c r="R12" s="31"/>
      <c r="S12"/>
      <c r="T12"/>
      <c r="U12"/>
      <c r="V12"/>
      <c r="W12"/>
      <c r="X12"/>
      <c r="Y12"/>
      <c r="Z12"/>
      <c r="AA12"/>
      <c r="AB12"/>
      <c r="AC12"/>
      <c r="AD12"/>
      <c r="AE12"/>
      <c r="AF12" s="14"/>
      <c r="AG12" s="14"/>
      <c r="AH12" s="14"/>
      <c r="AI12" s="14"/>
    </row>
    <row r="13" spans="2:35" ht="12.75">
      <c r="B13" s="2">
        <f>ROW()</f>
        <v>13</v>
      </c>
      <c r="E13" s="21" t="s">
        <v>17</v>
      </c>
      <c r="F13" s="14"/>
      <c r="G13"/>
      <c r="H13" s="14"/>
      <c r="I13" s="26">
        <f>J13</f>
        <v>1840</v>
      </c>
      <c r="J13" s="26">
        <f>(2590+650+440)/2</f>
        <v>1840</v>
      </c>
      <c r="K13" s="26">
        <f>SUM(I13:J13)</f>
        <v>3680</v>
      </c>
      <c r="L13" s="26">
        <f>K13</f>
        <v>3680</v>
      </c>
      <c r="M13" s="26">
        <f>L13</f>
        <v>3680</v>
      </c>
      <c r="N13" s="26">
        <f>M13</f>
        <v>3680</v>
      </c>
      <c r="O13"/>
      <c r="P13" s="29">
        <f>SUM(I13:N13)</f>
        <v>18400</v>
      </c>
      <c r="Q13" s="30"/>
      <c r="R13" s="31">
        <f>P13/1000</f>
        <v>18.4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 s="14"/>
      <c r="AG13" s="14"/>
      <c r="AH13" s="14"/>
      <c r="AI13" s="14"/>
    </row>
    <row r="14" spans="2:35" ht="12.75">
      <c r="B14" s="2">
        <f>ROW()</f>
        <v>14</v>
      </c>
      <c r="E14" s="21"/>
      <c r="F14" s="14"/>
      <c r="G14"/>
      <c r="H14" s="14"/>
      <c r="I14" s="22"/>
      <c r="J14" s="22"/>
      <c r="K14" s="22"/>
      <c r="L14" s="22"/>
      <c r="M14" s="22"/>
      <c r="N14" s="22"/>
      <c r="O14"/>
      <c r="P14" s="19"/>
      <c r="Q14" s="20"/>
      <c r="R14" s="31"/>
      <c r="S14"/>
      <c r="T14"/>
      <c r="U14"/>
      <c r="V14"/>
      <c r="W14"/>
      <c r="X14"/>
      <c r="Y14"/>
      <c r="Z14"/>
      <c r="AA14"/>
      <c r="AB14"/>
      <c r="AC14"/>
      <c r="AD14"/>
      <c r="AE14"/>
      <c r="AF14" s="14"/>
      <c r="AG14" s="14"/>
      <c r="AH14" s="14"/>
      <c r="AI14" s="14"/>
    </row>
    <row r="15" spans="2:35" ht="12.75">
      <c r="B15" s="2">
        <f>ROW()</f>
        <v>15</v>
      </c>
      <c r="E15" s="21" t="s">
        <v>18</v>
      </c>
      <c r="F15" s="14"/>
      <c r="G15"/>
      <c r="H15" s="28">
        <v>0.3</v>
      </c>
      <c r="I15" s="33">
        <f aca="true" t="shared" si="0" ref="I15:N15">I17*$H15</f>
        <v>3145.5</v>
      </c>
      <c r="J15" s="33">
        <f t="shared" si="0"/>
        <v>1522.5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/>
      <c r="P15" s="29">
        <f>SUM(I15:N15)</f>
        <v>4668</v>
      </c>
      <c r="Q15" s="30"/>
      <c r="R15" s="31">
        <f>P15/1000</f>
        <v>4.668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 s="14"/>
      <c r="AG15" s="14"/>
      <c r="AH15" s="14"/>
      <c r="AI15" s="14"/>
    </row>
    <row r="16" spans="2:35" ht="12.75">
      <c r="B16" s="2">
        <f>ROW()</f>
        <v>16</v>
      </c>
      <c r="E16" s="21" t="s">
        <v>19</v>
      </c>
      <c r="F16" s="14"/>
      <c r="G16"/>
      <c r="H16" s="34">
        <f>1-H15</f>
        <v>0.7</v>
      </c>
      <c r="I16" s="33">
        <f aca="true" t="shared" si="1" ref="I16:N16">I17*$H16</f>
        <v>7339.499999999999</v>
      </c>
      <c r="J16" s="33">
        <f t="shared" si="1"/>
        <v>3552.5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3">
        <f t="shared" si="1"/>
        <v>0</v>
      </c>
      <c r="O16"/>
      <c r="P16" s="29">
        <f>SUM(I16:N16)</f>
        <v>10892</v>
      </c>
      <c r="Q16" s="30"/>
      <c r="R16" s="31">
        <f>P16/1000</f>
        <v>10.892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 s="14"/>
      <c r="AG16" s="14"/>
      <c r="AH16" s="14"/>
      <c r="AI16" s="14"/>
    </row>
    <row r="17" spans="2:35" ht="12.75">
      <c r="B17" s="2">
        <f>ROW()</f>
        <v>17</v>
      </c>
      <c r="E17" s="35" t="s">
        <v>20</v>
      </c>
      <c r="F17" s="36"/>
      <c r="G17"/>
      <c r="H17" s="14"/>
      <c r="I17" s="37">
        <v>10485</v>
      </c>
      <c r="J17" s="37">
        <f>20300*25%</f>
        <v>5075</v>
      </c>
      <c r="K17" s="37">
        <v>0</v>
      </c>
      <c r="L17" s="37">
        <f>K17</f>
        <v>0</v>
      </c>
      <c r="M17" s="37">
        <f>L17</f>
        <v>0</v>
      </c>
      <c r="N17" s="37">
        <f>M17</f>
        <v>0</v>
      </c>
      <c r="O17"/>
      <c r="P17" s="29">
        <f>SUM(I17:N17)</f>
        <v>15560</v>
      </c>
      <c r="Q17" s="30"/>
      <c r="R17" s="31">
        <f>P17/1000</f>
        <v>15.56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 s="14"/>
      <c r="AG17" s="14"/>
      <c r="AH17" s="14"/>
      <c r="AI17" s="14"/>
    </row>
    <row r="18" spans="2:35" ht="12.75">
      <c r="B18" s="2">
        <f>ROW()</f>
        <v>18</v>
      </c>
      <c r="E18" s="21"/>
      <c r="F18" s="36"/>
      <c r="G18"/>
      <c r="H18" s="14"/>
      <c r="I18" s="22"/>
      <c r="J18" s="22"/>
      <c r="K18" s="22"/>
      <c r="L18" s="22"/>
      <c r="M18" s="22"/>
      <c r="N18" s="22"/>
      <c r="O18"/>
      <c r="P18" s="19"/>
      <c r="Q18" s="20"/>
      <c r="R18" s="31"/>
      <c r="S18"/>
      <c r="T18"/>
      <c r="U18"/>
      <c r="V18"/>
      <c r="W18"/>
      <c r="X18"/>
      <c r="Y18"/>
      <c r="Z18"/>
      <c r="AA18"/>
      <c r="AB18"/>
      <c r="AC18"/>
      <c r="AD18"/>
      <c r="AE18"/>
      <c r="AF18" s="14"/>
      <c r="AG18" s="14"/>
      <c r="AH18" s="14"/>
      <c r="AI18" s="14"/>
    </row>
    <row r="19" spans="2:35" ht="12.75">
      <c r="B19" s="2">
        <f>ROW()</f>
        <v>19</v>
      </c>
      <c r="E19" s="21" t="s">
        <v>18</v>
      </c>
      <c r="F19" s="36"/>
      <c r="G19"/>
      <c r="H19" s="28">
        <v>0.3</v>
      </c>
      <c r="I19" s="33">
        <f aca="true" t="shared" si="2" ref="I19:N19">I21*$H19</f>
        <v>1422</v>
      </c>
      <c r="J19" s="33">
        <f t="shared" si="2"/>
        <v>0</v>
      </c>
      <c r="K19" s="33">
        <f t="shared" si="2"/>
        <v>0</v>
      </c>
      <c r="L19" s="33">
        <f t="shared" si="2"/>
        <v>0</v>
      </c>
      <c r="M19" s="33">
        <f t="shared" si="2"/>
        <v>0</v>
      </c>
      <c r="N19" s="33">
        <f t="shared" si="2"/>
        <v>0</v>
      </c>
      <c r="O19"/>
      <c r="P19" s="29">
        <f>SUM(I19:N19)</f>
        <v>1422</v>
      </c>
      <c r="Q19" s="30"/>
      <c r="R19" s="31">
        <f>P19/1000</f>
        <v>1.422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 s="14"/>
      <c r="AG19" s="14"/>
      <c r="AH19" s="14"/>
      <c r="AI19" s="14"/>
    </row>
    <row r="20" spans="2:35" ht="12.75">
      <c r="B20" s="2">
        <f>ROW()</f>
        <v>20</v>
      </c>
      <c r="E20" s="21" t="s">
        <v>19</v>
      </c>
      <c r="F20" s="36"/>
      <c r="G20"/>
      <c r="H20" s="34">
        <f>1-H19</f>
        <v>0.7</v>
      </c>
      <c r="I20" s="33">
        <f aca="true" t="shared" si="3" ref="I20:N20">I21*$H20</f>
        <v>3318</v>
      </c>
      <c r="J20" s="33">
        <f t="shared" si="3"/>
        <v>0</v>
      </c>
      <c r="K20" s="33">
        <f t="shared" si="3"/>
        <v>0</v>
      </c>
      <c r="L20" s="33">
        <f t="shared" si="3"/>
        <v>0</v>
      </c>
      <c r="M20" s="33">
        <f t="shared" si="3"/>
        <v>0</v>
      </c>
      <c r="N20" s="33">
        <f t="shared" si="3"/>
        <v>0</v>
      </c>
      <c r="O20"/>
      <c r="P20" s="29">
        <f>SUM(I20:N20)</f>
        <v>3318</v>
      </c>
      <c r="Q20" s="30"/>
      <c r="R20" s="31">
        <f>P20/1000</f>
        <v>3.318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 s="14"/>
      <c r="AG20" s="14"/>
      <c r="AH20" s="14"/>
      <c r="AI20" s="14"/>
    </row>
    <row r="21" spans="2:35" ht="12.75">
      <c r="B21" s="2">
        <f>ROW()</f>
        <v>21</v>
      </c>
      <c r="E21" s="35" t="s">
        <v>21</v>
      </c>
      <c r="F21" s="36"/>
      <c r="G21"/>
      <c r="H21" s="14"/>
      <c r="I21" s="37">
        <f>4740</f>
        <v>4740</v>
      </c>
      <c r="J21" s="37">
        <f>20300*75%-I21-I17</f>
        <v>0</v>
      </c>
      <c r="K21" s="37">
        <v>0</v>
      </c>
      <c r="L21" s="37">
        <f>K21</f>
        <v>0</v>
      </c>
      <c r="M21" s="37">
        <f>L21</f>
        <v>0</v>
      </c>
      <c r="N21" s="37">
        <f>M21</f>
        <v>0</v>
      </c>
      <c r="O21"/>
      <c r="P21" s="29">
        <f>SUM(I21:N21)</f>
        <v>4740</v>
      </c>
      <c r="Q21" s="30"/>
      <c r="R21" s="31">
        <f>P21/1000</f>
        <v>4.74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 s="14"/>
      <c r="AG21" s="14"/>
      <c r="AH21" s="14"/>
      <c r="AI21" s="14"/>
    </row>
    <row r="22" spans="2:35" ht="12.75">
      <c r="B22" s="2">
        <f>ROW()</f>
        <v>22</v>
      </c>
      <c r="E22" s="21"/>
      <c r="F22" s="36"/>
      <c r="G22"/>
      <c r="H22" s="14"/>
      <c r="I22" s="22"/>
      <c r="J22" s="22"/>
      <c r="K22" s="22"/>
      <c r="L22" s="22"/>
      <c r="M22" s="22"/>
      <c r="N22" s="22"/>
      <c r="O22"/>
      <c r="P22" s="19"/>
      <c r="Q22" s="20"/>
      <c r="R22" s="31"/>
      <c r="S22"/>
      <c r="T22"/>
      <c r="U22"/>
      <c r="V22"/>
      <c r="W22"/>
      <c r="X22"/>
      <c r="Y22"/>
      <c r="Z22"/>
      <c r="AA22"/>
      <c r="AB22"/>
      <c r="AC22"/>
      <c r="AD22"/>
      <c r="AE22"/>
      <c r="AF22" s="14"/>
      <c r="AG22" s="14"/>
      <c r="AH22" s="14"/>
      <c r="AI22" s="14"/>
    </row>
    <row r="23" spans="2:35" ht="12.75">
      <c r="B23" s="2">
        <f>ROW()</f>
        <v>23</v>
      </c>
      <c r="E23" s="21" t="s">
        <v>18</v>
      </c>
      <c r="F23" s="36"/>
      <c r="G23"/>
      <c r="H23" s="28">
        <v>1</v>
      </c>
      <c r="I23" s="33">
        <f aca="true" t="shared" si="4" ref="I23:N23">I25*$H23</f>
        <v>2582</v>
      </c>
      <c r="J23" s="33">
        <f t="shared" si="4"/>
        <v>2582</v>
      </c>
      <c r="K23" s="33">
        <f t="shared" si="4"/>
        <v>5333.379199999999</v>
      </c>
      <c r="L23" s="33">
        <f t="shared" si="4"/>
        <v>5508.314037759999</v>
      </c>
      <c r="M23" s="33">
        <f t="shared" si="4"/>
        <v>5688.986738198526</v>
      </c>
      <c r="N23" s="33">
        <f t="shared" si="4"/>
        <v>5875.585503211437</v>
      </c>
      <c r="O23"/>
      <c r="P23" s="29">
        <f>SUM(I23:N23)</f>
        <v>27570.265479169964</v>
      </c>
      <c r="Q23" s="30"/>
      <c r="R23" s="31">
        <f>P23/1000</f>
        <v>27.570265479169965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 s="14"/>
      <c r="AG23" s="14"/>
      <c r="AH23" s="14"/>
      <c r="AI23" s="14"/>
    </row>
    <row r="24" spans="2:35" ht="12.75">
      <c r="B24" s="2">
        <f>ROW()</f>
        <v>24</v>
      </c>
      <c r="C24" s="24" t="s">
        <v>22</v>
      </c>
      <c r="E24" s="21" t="s">
        <v>19</v>
      </c>
      <c r="F24" s="36"/>
      <c r="G24"/>
      <c r="H24" s="34">
        <f>1-H23</f>
        <v>0</v>
      </c>
      <c r="I24" s="33">
        <f aca="true" t="shared" si="5" ref="I24:N24">I25*$H24</f>
        <v>0</v>
      </c>
      <c r="J24" s="33">
        <f t="shared" si="5"/>
        <v>0</v>
      </c>
      <c r="K24" s="33">
        <f t="shared" si="5"/>
        <v>0</v>
      </c>
      <c r="L24" s="33">
        <f t="shared" si="5"/>
        <v>0</v>
      </c>
      <c r="M24" s="33">
        <f t="shared" si="5"/>
        <v>0</v>
      </c>
      <c r="N24" s="33">
        <f t="shared" si="5"/>
        <v>0</v>
      </c>
      <c r="O24"/>
      <c r="P24" s="29">
        <f>SUM(I24:N24)</f>
        <v>0</v>
      </c>
      <c r="Q24" s="30"/>
      <c r="R24" s="31">
        <f>P24/1000</f>
        <v>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 s="14"/>
      <c r="AG24" s="14"/>
      <c r="AH24" s="14"/>
      <c r="AI24" s="14"/>
    </row>
    <row r="25" spans="2:35" ht="12.75">
      <c r="B25" s="2">
        <f>ROW()</f>
        <v>25</v>
      </c>
      <c r="C25" s="26">
        <v>5000</v>
      </c>
      <c r="E25" s="38" t="s">
        <v>23</v>
      </c>
      <c r="F25" s="36"/>
      <c r="G25"/>
      <c r="H25" s="28">
        <v>0.0328</v>
      </c>
      <c r="I25" s="37">
        <f>J25</f>
        <v>2582</v>
      </c>
      <c r="J25" s="39">
        <f>$C25*(1+$H25)^(COLUMNS($I$1:J$1)-COLUMNS($I$1:$I$1))/2</f>
        <v>2582</v>
      </c>
      <c r="K25" s="39">
        <f>$C25*(1+$H25)^(COLUMNS($I$1:K$1)-COLUMNS($I$1:$I$1))</f>
        <v>5333.379199999999</v>
      </c>
      <c r="L25" s="39">
        <f>$C25*(1+$H25)^(COLUMNS($I$1:L$1)-COLUMNS($I$1:$I$1))</f>
        <v>5508.314037759999</v>
      </c>
      <c r="M25" s="39">
        <f>$C25*(1+$H25)^(COLUMNS($I$1:M$1)-COLUMNS($I$1:$I$1))</f>
        <v>5688.986738198526</v>
      </c>
      <c r="N25" s="39">
        <f>$C25*(1+$H25)^(COLUMNS($I$1:N$1)-COLUMNS($I$1:$I$1))</f>
        <v>5875.585503211437</v>
      </c>
      <c r="O25"/>
      <c r="P25" s="29">
        <f>SUM(I25:N25)</f>
        <v>27570.265479169964</v>
      </c>
      <c r="Q25" s="30"/>
      <c r="R25" s="31">
        <f>P25/1000</f>
        <v>27.570265479169965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 s="14"/>
      <c r="AG25" s="14"/>
      <c r="AH25" s="14"/>
      <c r="AI25" s="14"/>
    </row>
    <row r="26" spans="2:35" ht="13.5" thickBot="1">
      <c r="B26" s="2">
        <f>ROW()</f>
        <v>26</v>
      </c>
      <c r="E26" s="21"/>
      <c r="F26" s="36"/>
      <c r="G26"/>
      <c r="H26" s="14"/>
      <c r="I26" s="22"/>
      <c r="J26" s="22"/>
      <c r="K26" s="22"/>
      <c r="L26" s="22"/>
      <c r="M26" s="22"/>
      <c r="N26" s="22"/>
      <c r="O26"/>
      <c r="P26" s="19"/>
      <c r="Q26" s="20"/>
      <c r="R26" s="31"/>
      <c r="S26"/>
      <c r="T26"/>
      <c r="U26"/>
      <c r="V26"/>
      <c r="W26"/>
      <c r="X26"/>
      <c r="Y26"/>
      <c r="Z26"/>
      <c r="AA26"/>
      <c r="AB26"/>
      <c r="AC26"/>
      <c r="AD26"/>
      <c r="AE26"/>
      <c r="AF26" s="14"/>
      <c r="AG26" s="14"/>
      <c r="AH26" s="14"/>
      <c r="AI26" s="14"/>
    </row>
    <row r="27" spans="2:35" ht="13.5" thickBot="1">
      <c r="B27" s="2">
        <f>ROW()</f>
        <v>27</v>
      </c>
      <c r="E27" s="21" t="str">
        <f>"Total "&amp;E5</f>
        <v>Total AMI Server</v>
      </c>
      <c r="F27" s="40">
        <f>SUM(I27:N27)</f>
        <v>100552.89797916995</v>
      </c>
      <c r="G27"/>
      <c r="H27" s="14"/>
      <c r="I27" s="41">
        <f aca="true" t="shared" si="6" ref="I27:N27">SUM(I7:I13,I17,I21,I25)</f>
        <v>44337</v>
      </c>
      <c r="J27" s="41">
        <f t="shared" si="6"/>
        <v>9497</v>
      </c>
      <c r="K27" s="41">
        <f t="shared" si="6"/>
        <v>9013.3792</v>
      </c>
      <c r="L27" s="41">
        <f t="shared" si="6"/>
        <v>9188.31403776</v>
      </c>
      <c r="M27" s="41">
        <f t="shared" si="6"/>
        <v>18961.619238198524</v>
      </c>
      <c r="N27" s="41">
        <f t="shared" si="6"/>
        <v>9555.585503211438</v>
      </c>
      <c r="O27"/>
      <c r="P27" s="29">
        <f>SUM(I27:N27)</f>
        <v>100552.89797916995</v>
      </c>
      <c r="Q27" s="30"/>
      <c r="R27" s="31">
        <f>P27/1000</f>
        <v>100.55289797916996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 s="14"/>
      <c r="AG27" s="14"/>
      <c r="AH27" s="14"/>
      <c r="AI27" s="14"/>
    </row>
    <row r="28" spans="2:35" ht="12.75">
      <c r="B28" s="2">
        <f>ROW()</f>
        <v>28</v>
      </c>
      <c r="E28" s="21"/>
      <c r="F28" s="36"/>
      <c r="G28"/>
      <c r="H28" s="14"/>
      <c r="I28" s="22"/>
      <c r="J28" s="22"/>
      <c r="K28" s="22"/>
      <c r="L28" s="22"/>
      <c r="M28" s="22"/>
      <c r="N28" s="22"/>
      <c r="O28"/>
      <c r="P28" s="19"/>
      <c r="Q28" s="20"/>
      <c r="R28" s="31"/>
      <c r="S28"/>
      <c r="T28"/>
      <c r="U28"/>
      <c r="V28"/>
      <c r="W28"/>
      <c r="X28"/>
      <c r="Y28"/>
      <c r="Z28"/>
      <c r="AA28"/>
      <c r="AB28"/>
      <c r="AC28"/>
      <c r="AD28"/>
      <c r="AE28"/>
      <c r="AF28" s="14"/>
      <c r="AG28" s="14"/>
      <c r="AH28" s="14"/>
      <c r="AI28" s="14"/>
    </row>
    <row r="29" spans="2:35" ht="12.75">
      <c r="B29" s="2">
        <f>ROW()</f>
        <v>29</v>
      </c>
      <c r="E29" s="23" t="s">
        <v>24</v>
      </c>
      <c r="F29" s="36"/>
      <c r="G29"/>
      <c r="H29" s="14"/>
      <c r="I29" s="22"/>
      <c r="J29" s="22"/>
      <c r="K29" s="22"/>
      <c r="L29" s="22"/>
      <c r="M29" s="22"/>
      <c r="N29" s="22"/>
      <c r="O29"/>
      <c r="P29" s="19"/>
      <c r="Q29" s="20"/>
      <c r="R29" s="31"/>
      <c r="S29"/>
      <c r="T29"/>
      <c r="U29"/>
      <c r="V29"/>
      <c r="W29"/>
      <c r="X29"/>
      <c r="Y29"/>
      <c r="Z29"/>
      <c r="AA29"/>
      <c r="AB29"/>
      <c r="AC29"/>
      <c r="AD29"/>
      <c r="AE29"/>
      <c r="AF29" s="14"/>
      <c r="AG29" s="14"/>
      <c r="AH29" s="14"/>
      <c r="AI29" s="14"/>
    </row>
    <row r="30" spans="2:35" ht="12.75">
      <c r="B30" s="2">
        <f>ROW()</f>
        <v>30</v>
      </c>
      <c r="C30" s="24" t="s">
        <v>11</v>
      </c>
      <c r="D30" s="24" t="s">
        <v>12</v>
      </c>
      <c r="E30" s="21"/>
      <c r="F30" s="36"/>
      <c r="G30"/>
      <c r="H30" s="25" t="s">
        <v>13</v>
      </c>
      <c r="I30" s="22"/>
      <c r="J30" s="22"/>
      <c r="K30" s="22"/>
      <c r="L30" s="22"/>
      <c r="M30" s="22"/>
      <c r="N30" s="22"/>
      <c r="O30"/>
      <c r="P30" s="19"/>
      <c r="Q30" s="20"/>
      <c r="R30" s="31"/>
      <c r="S30"/>
      <c r="T30"/>
      <c r="U30"/>
      <c r="V30"/>
      <c r="W30"/>
      <c r="X30"/>
      <c r="Y30"/>
      <c r="Z30"/>
      <c r="AA30"/>
      <c r="AB30"/>
      <c r="AC30"/>
      <c r="AD30"/>
      <c r="AE30"/>
      <c r="AF30" s="14"/>
      <c r="AG30" s="14"/>
      <c r="AH30" s="14"/>
      <c r="AI30" s="14"/>
    </row>
    <row r="31" spans="2:35" ht="12.75">
      <c r="B31" s="2">
        <f>ROW()</f>
        <v>31</v>
      </c>
      <c r="C31" s="26">
        <v>0</v>
      </c>
      <c r="D31" s="27">
        <v>3</v>
      </c>
      <c r="E31" s="21" t="s">
        <v>14</v>
      </c>
      <c r="F31" s="36"/>
      <c r="G31"/>
      <c r="H31" s="28">
        <v>-0.15</v>
      </c>
      <c r="I31" s="26">
        <v>0</v>
      </c>
      <c r="J31" s="26">
        <v>0</v>
      </c>
      <c r="K31" s="26">
        <f>IF(MOD((COLUMNS($J$1:K$1)-COLUMNS($J$1:$J$1)),$D31)=0,1,0)*$C31*(1+$H31)^(COLUMNS($J$1:K$1)-COLUMNS($J$1:$J$1))</f>
        <v>0</v>
      </c>
      <c r="L31" s="26">
        <f>IF(MOD((COLUMNS($J$1:L$1)-COLUMNS($J$1:$J$1)),$D31)=0,1,0)*$C31*(1+$H31)^(COLUMNS($J$1:L$1)-COLUMNS($J$1:$J$1))</f>
        <v>0</v>
      </c>
      <c r="M31" s="26">
        <f>IF(MOD((COLUMNS($J$1:M$1)-COLUMNS($J$1:$J$1)),$D31)=0,1,0)*$C31*(1+$H31)^(COLUMNS($J$1:M$1)-COLUMNS($J$1:$J$1))</f>
        <v>0</v>
      </c>
      <c r="N31" s="26">
        <f>IF(MOD((COLUMNS($J$1:N$1)-COLUMNS($J$1:$J$1)),$D31)=0,1,0)*$C31*(1+$H31)^(COLUMNS($J$1:N$1)-COLUMNS($J$1:$J$1))</f>
        <v>0</v>
      </c>
      <c r="O31"/>
      <c r="P31" s="29">
        <f>SUM(I31:N31)</f>
        <v>0</v>
      </c>
      <c r="Q31" s="30"/>
      <c r="R31" s="31">
        <f>P31/1000</f>
        <v>0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 s="14"/>
      <c r="AG31" s="14"/>
      <c r="AH31" s="14"/>
      <c r="AI31" s="14"/>
    </row>
    <row r="32" spans="2:35" ht="12.75">
      <c r="B32" s="2">
        <f>ROW()</f>
        <v>32</v>
      </c>
      <c r="E32" s="21"/>
      <c r="F32" s="36"/>
      <c r="G32"/>
      <c r="H32" s="14"/>
      <c r="I32" s="22"/>
      <c r="J32" s="22"/>
      <c r="K32" s="22"/>
      <c r="L32" s="22"/>
      <c r="M32" s="22"/>
      <c r="N32" s="22"/>
      <c r="O32"/>
      <c r="P32" s="19"/>
      <c r="Q32" s="20"/>
      <c r="R32" s="31"/>
      <c r="S32"/>
      <c r="T32"/>
      <c r="U32"/>
      <c r="V32"/>
      <c r="W32"/>
      <c r="X32"/>
      <c r="Y32"/>
      <c r="Z32"/>
      <c r="AA32"/>
      <c r="AB32"/>
      <c r="AC32"/>
      <c r="AD32"/>
      <c r="AE32"/>
      <c r="AF32" s="14"/>
      <c r="AG32" s="14"/>
      <c r="AH32" s="14"/>
      <c r="AI32" s="14"/>
    </row>
    <row r="33" spans="2:35" ht="12.75">
      <c r="B33" s="2">
        <f>ROW()</f>
        <v>33</v>
      </c>
      <c r="E33" s="32" t="s">
        <v>15</v>
      </c>
      <c r="F33" s="36"/>
      <c r="G33"/>
      <c r="H33" s="14"/>
      <c r="I33" s="26">
        <f>1700+176+180</f>
        <v>2056</v>
      </c>
      <c r="J33" s="26">
        <f>40+20+(800*15%)-180</f>
        <v>0</v>
      </c>
      <c r="K33" s="26">
        <v>0</v>
      </c>
      <c r="L33" s="26">
        <v>0</v>
      </c>
      <c r="M33" s="26">
        <v>0</v>
      </c>
      <c r="N33" s="26">
        <v>0</v>
      </c>
      <c r="O33"/>
      <c r="P33" s="29">
        <f>SUM(I33:N33)</f>
        <v>2056</v>
      </c>
      <c r="Q33" s="30"/>
      <c r="R33" s="31">
        <f>P33/1000</f>
        <v>2.056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 s="14"/>
      <c r="AG33" s="14"/>
      <c r="AH33" s="14"/>
      <c r="AI33" s="14"/>
    </row>
    <row r="34" spans="2:35" ht="12.75">
      <c r="B34" s="2">
        <f>ROW()</f>
        <v>34</v>
      </c>
      <c r="E34" s="21"/>
      <c r="F34" s="36"/>
      <c r="G34"/>
      <c r="H34" s="14"/>
      <c r="I34" s="22"/>
      <c r="J34" s="22"/>
      <c r="K34" s="22"/>
      <c r="L34" s="22"/>
      <c r="M34" s="22"/>
      <c r="N34" s="22"/>
      <c r="O34"/>
      <c r="P34" s="19"/>
      <c r="Q34" s="20"/>
      <c r="R34" s="31"/>
      <c r="S34"/>
      <c r="T34"/>
      <c r="U34"/>
      <c r="V34"/>
      <c r="W34"/>
      <c r="X34"/>
      <c r="Y34"/>
      <c r="Z34"/>
      <c r="AA34"/>
      <c r="AB34"/>
      <c r="AC34"/>
      <c r="AD34"/>
      <c r="AE34"/>
      <c r="AF34" s="14"/>
      <c r="AG34" s="14"/>
      <c r="AH34" s="14"/>
      <c r="AI34" s="14"/>
    </row>
    <row r="35" spans="2:35" ht="12.75">
      <c r="B35" s="2">
        <f>ROW()</f>
        <v>35</v>
      </c>
      <c r="E35" s="32" t="s">
        <v>16</v>
      </c>
      <c r="F35" s="36"/>
      <c r="G35"/>
      <c r="H35" s="14"/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/>
      <c r="P35" s="29">
        <f>SUM(I35:N35)</f>
        <v>0</v>
      </c>
      <c r="Q35" s="30"/>
      <c r="R35" s="31">
        <f>P35/1000</f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 s="14"/>
      <c r="AG35" s="14"/>
      <c r="AH35" s="14"/>
      <c r="AI35" s="14"/>
    </row>
    <row r="36" spans="2:35" ht="12.75">
      <c r="B36" s="2">
        <f>ROW()</f>
        <v>36</v>
      </c>
      <c r="E36" s="21"/>
      <c r="F36" s="36"/>
      <c r="G36"/>
      <c r="H36" s="14"/>
      <c r="I36" s="22"/>
      <c r="J36" s="22"/>
      <c r="K36" s="22"/>
      <c r="L36" s="22"/>
      <c r="M36" s="22"/>
      <c r="N36" s="22"/>
      <c r="O36"/>
      <c r="P36" s="19"/>
      <c r="Q36" s="20"/>
      <c r="R36" s="31"/>
      <c r="S36"/>
      <c r="T36"/>
      <c r="U36"/>
      <c r="V36"/>
      <c r="W36"/>
      <c r="X36"/>
      <c r="Y36"/>
      <c r="Z36"/>
      <c r="AA36"/>
      <c r="AB36"/>
      <c r="AC36"/>
      <c r="AD36"/>
      <c r="AE36"/>
      <c r="AF36" s="14"/>
      <c r="AG36" s="14"/>
      <c r="AH36" s="14"/>
      <c r="AI36" s="14"/>
    </row>
    <row r="37" spans="2:35" ht="12.75">
      <c r="B37" s="2">
        <f>ROW()</f>
        <v>37</v>
      </c>
      <c r="E37" s="21" t="s">
        <v>17</v>
      </c>
      <c r="F37" s="36"/>
      <c r="G37"/>
      <c r="H37" s="14"/>
      <c r="I37" s="26">
        <f>J37</f>
        <v>150</v>
      </c>
      <c r="J37" s="26">
        <f>(260+40)/2</f>
        <v>150</v>
      </c>
      <c r="K37" s="26">
        <f>SUM(I37:J37)</f>
        <v>300</v>
      </c>
      <c r="L37" s="26">
        <f>K37</f>
        <v>300</v>
      </c>
      <c r="M37" s="26">
        <f>L37</f>
        <v>300</v>
      </c>
      <c r="N37" s="26">
        <f>M37</f>
        <v>300</v>
      </c>
      <c r="O37"/>
      <c r="P37" s="29">
        <f>SUM(I37:N37)</f>
        <v>1500</v>
      </c>
      <c r="Q37" s="30"/>
      <c r="R37" s="31">
        <f>P37/1000</f>
        <v>1.5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 s="14"/>
      <c r="AG37" s="14"/>
      <c r="AH37" s="14"/>
      <c r="AI37" s="14"/>
    </row>
    <row r="38" spans="2:35" ht="12.75">
      <c r="B38" s="2">
        <f>ROW()</f>
        <v>38</v>
      </c>
      <c r="E38" s="21"/>
      <c r="F38" s="36"/>
      <c r="G38"/>
      <c r="H38" s="14"/>
      <c r="I38" s="22"/>
      <c r="J38" s="22"/>
      <c r="K38" s="22"/>
      <c r="L38" s="22"/>
      <c r="M38" s="22"/>
      <c r="N38" s="22"/>
      <c r="O38"/>
      <c r="P38" s="19"/>
      <c r="Q38" s="20"/>
      <c r="R38" s="31"/>
      <c r="S38"/>
      <c r="T38"/>
      <c r="U38"/>
      <c r="V38"/>
      <c r="W38"/>
      <c r="X38"/>
      <c r="Y38"/>
      <c r="Z38"/>
      <c r="AA38"/>
      <c r="AB38"/>
      <c r="AC38"/>
      <c r="AD38"/>
      <c r="AE38"/>
      <c r="AF38" s="14"/>
      <c r="AG38" s="14"/>
      <c r="AH38" s="14"/>
      <c r="AI38" s="14"/>
    </row>
    <row r="39" spans="2:35" ht="12.75">
      <c r="B39" s="2">
        <f>ROW()</f>
        <v>39</v>
      </c>
      <c r="E39" s="21" t="s">
        <v>18</v>
      </c>
      <c r="F39" s="36"/>
      <c r="G39"/>
      <c r="H39" s="28">
        <v>0.3</v>
      </c>
      <c r="I39" s="33">
        <f aca="true" t="shared" si="7" ref="I39:N39">I41*$H39</f>
        <v>2904</v>
      </c>
      <c r="J39" s="33">
        <f t="shared" si="7"/>
        <v>300</v>
      </c>
      <c r="K39" s="33">
        <f t="shared" si="7"/>
        <v>0</v>
      </c>
      <c r="L39" s="33">
        <f t="shared" si="7"/>
        <v>0</v>
      </c>
      <c r="M39" s="33">
        <f t="shared" si="7"/>
        <v>0</v>
      </c>
      <c r="N39" s="33">
        <f t="shared" si="7"/>
        <v>0</v>
      </c>
      <c r="O39"/>
      <c r="P39" s="29">
        <f>SUM(I39:N39)</f>
        <v>3204</v>
      </c>
      <c r="Q39" s="30"/>
      <c r="R39" s="31">
        <f>P39/1000</f>
        <v>3.204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 s="14"/>
      <c r="AG39" s="14"/>
      <c r="AH39" s="14"/>
      <c r="AI39" s="14"/>
    </row>
    <row r="40" spans="2:35" ht="12.75">
      <c r="B40" s="2">
        <f>ROW()</f>
        <v>40</v>
      </c>
      <c r="E40" s="21" t="s">
        <v>19</v>
      </c>
      <c r="F40" s="36"/>
      <c r="G40"/>
      <c r="H40" s="34">
        <f>1-H39</f>
        <v>0.7</v>
      </c>
      <c r="I40" s="33">
        <f aca="true" t="shared" si="8" ref="I40:N40">I41*$H40</f>
        <v>6776</v>
      </c>
      <c r="J40" s="33">
        <f t="shared" si="8"/>
        <v>700</v>
      </c>
      <c r="K40" s="33">
        <f t="shared" si="8"/>
        <v>0</v>
      </c>
      <c r="L40" s="33">
        <f t="shared" si="8"/>
        <v>0</v>
      </c>
      <c r="M40" s="33">
        <f t="shared" si="8"/>
        <v>0</v>
      </c>
      <c r="N40" s="33">
        <f t="shared" si="8"/>
        <v>0</v>
      </c>
      <c r="O40"/>
      <c r="P40" s="29">
        <f>SUM(I40:N40)</f>
        <v>7476</v>
      </c>
      <c r="Q40" s="30"/>
      <c r="R40" s="31">
        <f>P40/1000</f>
        <v>7.476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 s="14"/>
      <c r="AG40" s="14"/>
      <c r="AH40" s="14"/>
      <c r="AI40" s="14"/>
    </row>
    <row r="41" spans="2:35" ht="12.75">
      <c r="B41" s="2">
        <f>ROW()</f>
        <v>41</v>
      </c>
      <c r="E41" s="35" t="s">
        <v>20</v>
      </c>
      <c r="F41" s="36"/>
      <c r="G41"/>
      <c r="H41" s="14"/>
      <c r="I41" s="37">
        <f>(2000+3000+3600+400+800*85%)</f>
        <v>9680</v>
      </c>
      <c r="J41" s="37">
        <f>(2000+3000+3600+400+800*85%+1000)-I41</f>
        <v>1000</v>
      </c>
      <c r="K41" s="37">
        <v>0</v>
      </c>
      <c r="L41" s="37">
        <v>0</v>
      </c>
      <c r="M41" s="37">
        <f>L41</f>
        <v>0</v>
      </c>
      <c r="N41" s="37">
        <f>M41</f>
        <v>0</v>
      </c>
      <c r="O41"/>
      <c r="P41" s="29">
        <f>SUM(I41:N41)</f>
        <v>10680</v>
      </c>
      <c r="Q41" s="30"/>
      <c r="R41" s="31">
        <f>P41/1000</f>
        <v>10.68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 s="14"/>
      <c r="AG41" s="14"/>
      <c r="AH41" s="14"/>
      <c r="AI41" s="14"/>
    </row>
    <row r="42" spans="2:35" ht="12.75">
      <c r="B42" s="2">
        <f>ROW()</f>
        <v>42</v>
      </c>
      <c r="E42" s="21"/>
      <c r="F42" s="36"/>
      <c r="G42"/>
      <c r="H42" s="14"/>
      <c r="I42" s="22"/>
      <c r="J42" s="22"/>
      <c r="K42" s="22"/>
      <c r="L42" s="22"/>
      <c r="M42" s="22"/>
      <c r="N42" s="22"/>
      <c r="O42"/>
      <c r="P42" s="19"/>
      <c r="Q42" s="20"/>
      <c r="R42" s="31"/>
      <c r="S42"/>
      <c r="T42"/>
      <c r="U42"/>
      <c r="V42"/>
      <c r="W42"/>
      <c r="X42"/>
      <c r="Y42"/>
      <c r="Z42"/>
      <c r="AA42"/>
      <c r="AB42"/>
      <c r="AC42"/>
      <c r="AD42"/>
      <c r="AE42"/>
      <c r="AF42" s="14"/>
      <c r="AG42" s="14"/>
      <c r="AH42" s="14"/>
      <c r="AI42" s="14"/>
    </row>
    <row r="43" spans="2:35" ht="12.75">
      <c r="B43" s="2">
        <f>ROW()</f>
        <v>43</v>
      </c>
      <c r="E43" s="21" t="s">
        <v>18</v>
      </c>
      <c r="F43" s="36"/>
      <c r="G43"/>
      <c r="H43" s="28">
        <v>0.3</v>
      </c>
      <c r="I43" s="33">
        <f aca="true" t="shared" si="9" ref="I43:N43">I45*$H43</f>
        <v>0</v>
      </c>
      <c r="J43" s="33">
        <f t="shared" si="9"/>
        <v>0</v>
      </c>
      <c r="K43" s="33">
        <f t="shared" si="9"/>
        <v>0</v>
      </c>
      <c r="L43" s="33">
        <f t="shared" si="9"/>
        <v>0</v>
      </c>
      <c r="M43" s="33">
        <f t="shared" si="9"/>
        <v>0</v>
      </c>
      <c r="N43" s="33">
        <f t="shared" si="9"/>
        <v>0</v>
      </c>
      <c r="O43"/>
      <c r="P43" s="29">
        <f>SUM(I43:N43)</f>
        <v>0</v>
      </c>
      <c r="Q43" s="30"/>
      <c r="R43" s="31">
        <f>P43/1000</f>
        <v>0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 s="14"/>
      <c r="AG43" s="14"/>
      <c r="AH43" s="14"/>
      <c r="AI43" s="14"/>
    </row>
    <row r="44" spans="2:35" ht="12.75">
      <c r="B44" s="2">
        <f>ROW()</f>
        <v>44</v>
      </c>
      <c r="E44" s="21" t="s">
        <v>19</v>
      </c>
      <c r="F44" s="36"/>
      <c r="G44"/>
      <c r="H44" s="34">
        <f>1-H43</f>
        <v>0.7</v>
      </c>
      <c r="I44" s="33">
        <f aca="true" t="shared" si="10" ref="I44:N44">I45*$H44</f>
        <v>0</v>
      </c>
      <c r="J44" s="33">
        <f t="shared" si="10"/>
        <v>0</v>
      </c>
      <c r="K44" s="33">
        <f t="shared" si="10"/>
        <v>0</v>
      </c>
      <c r="L44" s="33">
        <f t="shared" si="10"/>
        <v>0</v>
      </c>
      <c r="M44" s="33">
        <f t="shared" si="10"/>
        <v>0</v>
      </c>
      <c r="N44" s="33">
        <f t="shared" si="10"/>
        <v>0</v>
      </c>
      <c r="O44"/>
      <c r="P44" s="29">
        <f>SUM(I44:N44)</f>
        <v>0</v>
      </c>
      <c r="Q44" s="30"/>
      <c r="R44" s="31">
        <f>P44/1000</f>
        <v>0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 s="14"/>
      <c r="AG44" s="14"/>
      <c r="AH44" s="14"/>
      <c r="AI44" s="14"/>
    </row>
    <row r="45" spans="2:35" ht="12.75">
      <c r="B45" s="2">
        <f>ROW()</f>
        <v>45</v>
      </c>
      <c r="E45" s="35" t="s">
        <v>21</v>
      </c>
      <c r="F45" s="36"/>
      <c r="G45"/>
      <c r="H45" s="14"/>
      <c r="I45" s="37">
        <v>0</v>
      </c>
      <c r="J45" s="37">
        <v>0</v>
      </c>
      <c r="K45" s="37">
        <v>0</v>
      </c>
      <c r="L45" s="37">
        <v>0</v>
      </c>
      <c r="M45" s="37">
        <f>L45</f>
        <v>0</v>
      </c>
      <c r="N45" s="37">
        <f>M45</f>
        <v>0</v>
      </c>
      <c r="O45"/>
      <c r="P45" s="29">
        <f>SUM(I45:N45)</f>
        <v>0</v>
      </c>
      <c r="Q45" s="30"/>
      <c r="R45" s="31">
        <f>P45/1000</f>
        <v>0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 s="14"/>
      <c r="AG45" s="14"/>
      <c r="AH45" s="14"/>
      <c r="AI45" s="14"/>
    </row>
    <row r="46" spans="2:35" ht="12.75">
      <c r="B46" s="2">
        <f>ROW()</f>
        <v>46</v>
      </c>
      <c r="E46" s="21"/>
      <c r="F46" s="36"/>
      <c r="G46"/>
      <c r="H46" s="14"/>
      <c r="I46" s="22"/>
      <c r="J46" s="22"/>
      <c r="K46" s="22"/>
      <c r="L46" s="22"/>
      <c r="M46" s="22"/>
      <c r="N46" s="22"/>
      <c r="O46"/>
      <c r="P46" s="19"/>
      <c r="Q46" s="20"/>
      <c r="R46" s="31"/>
      <c r="S46"/>
      <c r="T46"/>
      <c r="U46"/>
      <c r="V46"/>
      <c r="W46"/>
      <c r="X46"/>
      <c r="Y46"/>
      <c r="Z46"/>
      <c r="AA46"/>
      <c r="AB46"/>
      <c r="AC46"/>
      <c r="AD46"/>
      <c r="AE46"/>
      <c r="AF46" s="14"/>
      <c r="AG46" s="14"/>
      <c r="AH46" s="14"/>
      <c r="AI46" s="14"/>
    </row>
    <row r="47" spans="2:35" ht="12.75">
      <c r="B47" s="2">
        <f>ROW()</f>
        <v>47</v>
      </c>
      <c r="E47" s="21" t="s">
        <v>18</v>
      </c>
      <c r="F47" s="36"/>
      <c r="G47"/>
      <c r="H47" s="28">
        <v>1</v>
      </c>
      <c r="I47" s="33">
        <f aca="true" t="shared" si="11" ref="I47:N47">I49*$H47</f>
        <v>108.44399999999999</v>
      </c>
      <c r="J47" s="33">
        <f t="shared" si="11"/>
        <v>108.44399999999999</v>
      </c>
      <c r="K47" s="33">
        <f t="shared" si="11"/>
        <v>224.00192639999997</v>
      </c>
      <c r="L47" s="33">
        <f t="shared" si="11"/>
        <v>231.34918958591996</v>
      </c>
      <c r="M47" s="33">
        <f t="shared" si="11"/>
        <v>238.9374430043381</v>
      </c>
      <c r="N47" s="33">
        <f t="shared" si="11"/>
        <v>246.77459113488035</v>
      </c>
      <c r="O47"/>
      <c r="P47" s="29">
        <f>SUM(I47:N47)</f>
        <v>1157.9511501251384</v>
      </c>
      <c r="Q47" s="30"/>
      <c r="R47" s="31">
        <f>P47/1000</f>
        <v>1.1579511501251383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 s="14"/>
      <c r="AG47" s="14"/>
      <c r="AH47" s="14"/>
      <c r="AI47" s="14"/>
    </row>
    <row r="48" spans="2:35" ht="12.75">
      <c r="B48" s="2">
        <f>ROW()</f>
        <v>48</v>
      </c>
      <c r="C48" s="24" t="s">
        <v>22</v>
      </c>
      <c r="E48" s="21" t="s">
        <v>19</v>
      </c>
      <c r="F48" s="36"/>
      <c r="G48"/>
      <c r="H48" s="34">
        <f>1-H47</f>
        <v>0</v>
      </c>
      <c r="I48" s="33">
        <f aca="true" t="shared" si="12" ref="I48:N48">I49*$H48</f>
        <v>0</v>
      </c>
      <c r="J48" s="33">
        <f t="shared" si="12"/>
        <v>0</v>
      </c>
      <c r="K48" s="33">
        <f t="shared" si="12"/>
        <v>0</v>
      </c>
      <c r="L48" s="33">
        <f t="shared" si="12"/>
        <v>0</v>
      </c>
      <c r="M48" s="33">
        <f t="shared" si="12"/>
        <v>0</v>
      </c>
      <c r="N48" s="33">
        <f t="shared" si="12"/>
        <v>0</v>
      </c>
      <c r="O48"/>
      <c r="P48" s="29">
        <f>SUM(I48:N48)</f>
        <v>0</v>
      </c>
      <c r="Q48" s="30"/>
      <c r="R48" s="31">
        <f>P48/1000</f>
        <v>0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 s="14"/>
      <c r="AG48" s="14"/>
      <c r="AH48" s="14"/>
      <c r="AI48" s="14"/>
    </row>
    <row r="49" spans="2:35" ht="12.75">
      <c r="B49" s="2">
        <f>ROW()</f>
        <v>49</v>
      </c>
      <c r="C49" s="26">
        <v>210</v>
      </c>
      <c r="E49" s="38" t="s">
        <v>23</v>
      </c>
      <c r="F49" s="36"/>
      <c r="G49"/>
      <c r="H49" s="28">
        <v>0.0328</v>
      </c>
      <c r="I49" s="37">
        <f>J49</f>
        <v>108.44399999999999</v>
      </c>
      <c r="J49" s="39">
        <f>$C49*(1+$H49)^(COLUMNS($I$1:J$1)-COLUMNS($I$1:$I$1))/2</f>
        <v>108.44399999999999</v>
      </c>
      <c r="K49" s="39">
        <f>$C49*(1+$H49)^(COLUMNS($I$1:K$1)-COLUMNS($I$1:$I$1))</f>
        <v>224.00192639999997</v>
      </c>
      <c r="L49" s="39">
        <f>$C49*(1+$H49)^(COLUMNS($I$1:L$1)-COLUMNS($I$1:$I$1))</f>
        <v>231.34918958591996</v>
      </c>
      <c r="M49" s="39">
        <f>$C49*(1+$H49)^(COLUMNS($I$1:M$1)-COLUMNS($I$1:$I$1))</f>
        <v>238.9374430043381</v>
      </c>
      <c r="N49" s="39">
        <f>$C49*(1+$H49)^(COLUMNS($I$1:N$1)-COLUMNS($I$1:$I$1))</f>
        <v>246.77459113488035</v>
      </c>
      <c r="O49"/>
      <c r="P49" s="29">
        <f>SUM(I49:N49)</f>
        <v>1157.9511501251384</v>
      </c>
      <c r="Q49" s="30"/>
      <c r="R49" s="31">
        <f>P49/1000</f>
        <v>1.1579511501251383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 s="14"/>
      <c r="AG49" s="14"/>
      <c r="AH49" s="14"/>
      <c r="AI49" s="14"/>
    </row>
    <row r="50" spans="2:35" ht="13.5" thickBot="1">
      <c r="B50" s="2">
        <f>ROW()</f>
        <v>50</v>
      </c>
      <c r="E50" s="21"/>
      <c r="F50" s="36"/>
      <c r="G50"/>
      <c r="H50" s="14"/>
      <c r="I50" s="22"/>
      <c r="J50" s="22"/>
      <c r="K50" s="22"/>
      <c r="L50" s="22"/>
      <c r="M50" s="22"/>
      <c r="N50" s="22"/>
      <c r="O50"/>
      <c r="P50" s="19"/>
      <c r="Q50" s="20"/>
      <c r="R50" s="31"/>
      <c r="S50"/>
      <c r="T50"/>
      <c r="U50"/>
      <c r="V50"/>
      <c r="W50"/>
      <c r="X50"/>
      <c r="Y50"/>
      <c r="Z50"/>
      <c r="AA50"/>
      <c r="AB50"/>
      <c r="AC50"/>
      <c r="AD50"/>
      <c r="AE50"/>
      <c r="AF50" s="14"/>
      <c r="AG50" s="14"/>
      <c r="AH50" s="14"/>
      <c r="AI50" s="14"/>
    </row>
    <row r="51" spans="2:35" ht="13.5" thickBot="1">
      <c r="B51" s="2">
        <f>ROW()</f>
        <v>51</v>
      </c>
      <c r="E51" s="21" t="str">
        <f>"Total "&amp;E29</f>
        <v>Total Other Systems</v>
      </c>
      <c r="F51" s="40">
        <f>SUM(I51:N51)</f>
        <v>15393.951150125138</v>
      </c>
      <c r="G51"/>
      <c r="H51" s="14"/>
      <c r="I51" s="41">
        <f aca="true" t="shared" si="13" ref="I51:N51">SUM(I31:I37,I41,I45,I49)</f>
        <v>11994.444</v>
      </c>
      <c r="J51" s="41">
        <f t="shared" si="13"/>
        <v>1258.444</v>
      </c>
      <c r="K51" s="41">
        <f t="shared" si="13"/>
        <v>524.0019264</v>
      </c>
      <c r="L51" s="41">
        <f t="shared" si="13"/>
        <v>531.3491895859199</v>
      </c>
      <c r="M51" s="41">
        <f t="shared" si="13"/>
        <v>538.9374430043381</v>
      </c>
      <c r="N51" s="41">
        <f t="shared" si="13"/>
        <v>546.7745911348803</v>
      </c>
      <c r="O51"/>
      <c r="P51" s="29">
        <f>SUM(I51:N51)</f>
        <v>15393.951150125138</v>
      </c>
      <c r="Q51" s="30"/>
      <c r="R51" s="31">
        <f>P51/1000</f>
        <v>15.393951150125138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 s="14"/>
      <c r="AG51" s="14"/>
      <c r="AH51" s="14"/>
      <c r="AI51" s="14"/>
    </row>
    <row r="52" spans="2:35" ht="13.5" thickBot="1">
      <c r="B52" s="2">
        <f>ROW()</f>
        <v>52</v>
      </c>
      <c r="E52" s="21"/>
      <c r="F52" s="14"/>
      <c r="G52"/>
      <c r="H52" s="14"/>
      <c r="I52" s="22"/>
      <c r="J52" s="22"/>
      <c r="K52" s="22"/>
      <c r="L52" s="22"/>
      <c r="M52" s="22"/>
      <c r="N52" s="22"/>
      <c r="O52" s="22"/>
      <c r="P52" s="42"/>
      <c r="Q52" s="43"/>
      <c r="R52" s="3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14"/>
      <c r="AG52" s="14"/>
      <c r="AH52" s="14"/>
      <c r="AI52" s="14"/>
    </row>
    <row r="53" spans="2:18" ht="16.5" thickBot="1">
      <c r="B53" s="2">
        <f>ROW()</f>
        <v>53</v>
      </c>
      <c r="D53" s="16" t="s">
        <v>25</v>
      </c>
      <c r="E53" s="21"/>
      <c r="F53" s="44">
        <f>SUM(I53:N53)</f>
        <v>115946.84912929511</v>
      </c>
      <c r="G53"/>
      <c r="H53" s="14"/>
      <c r="I53" s="41">
        <f aca="true" t="shared" si="14" ref="I53:N53">SUM(I27,I51)</f>
        <v>56331.444</v>
      </c>
      <c r="J53" s="41">
        <f t="shared" si="14"/>
        <v>10755.444</v>
      </c>
      <c r="K53" s="41">
        <f t="shared" si="14"/>
        <v>9537.3811264</v>
      </c>
      <c r="L53" s="41">
        <f t="shared" si="14"/>
        <v>9719.66322734592</v>
      </c>
      <c r="M53" s="41">
        <f t="shared" si="14"/>
        <v>19500.556681202863</v>
      </c>
      <c r="N53" s="41">
        <f t="shared" si="14"/>
        <v>10102.360094346319</v>
      </c>
      <c r="P53" s="29">
        <f>SUM(I53:N53)</f>
        <v>115946.84912929511</v>
      </c>
      <c r="Q53" s="30"/>
      <c r="R53" s="31">
        <f>P53/1000</f>
        <v>115.9468491292951</v>
      </c>
    </row>
    <row r="54" ht="12.75">
      <c r="B54" s="2">
        <f>ROW()</f>
        <v>54</v>
      </c>
    </row>
    <row r="55" ht="12.75">
      <c r="B55" s="47" t="s">
        <v>26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Karisa L Top</dc:creator>
  <cp:keywords/>
  <dc:description/>
  <cp:lastModifiedBy>klm3</cp:lastModifiedBy>
  <dcterms:created xsi:type="dcterms:W3CDTF">2005-07-15T16:45:23Z</dcterms:created>
  <dcterms:modified xsi:type="dcterms:W3CDTF">2005-07-19T19:20:20Z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