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ORA-008-02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<sst xmlns="http://schemas.openxmlformats.org/spreadsheetml/2006/main" count="113" uniqueCount="44">
  <si>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t xml:space="preserve"> </t>
  </si>
  <si>
    <t>August</t>
  </si>
  <si>
    <t xml:space="preserve">July </t>
  </si>
  <si>
    <t>September</t>
  </si>
  <si>
    <t>October</t>
  </si>
  <si>
    <t>November</t>
  </si>
  <si>
    <t>January</t>
  </si>
  <si>
    <t>February</t>
  </si>
  <si>
    <t xml:space="preserve">March </t>
  </si>
  <si>
    <t>April</t>
  </si>
  <si>
    <t xml:space="preserve">May </t>
  </si>
  <si>
    <t>June</t>
  </si>
  <si>
    <t>July</t>
  </si>
  <si>
    <t xml:space="preserve">2004 Total </t>
  </si>
  <si>
    <t>2005 Total</t>
  </si>
  <si>
    <t>RFP</t>
  </si>
  <si>
    <t>Bus Case</t>
  </si>
  <si>
    <t>Applic</t>
  </si>
  <si>
    <t>Neg.</t>
  </si>
  <si>
    <t xml:space="preserve">Total </t>
  </si>
  <si>
    <t>RFP Related</t>
  </si>
  <si>
    <t>MW Consulting</t>
  </si>
  <si>
    <t>March</t>
  </si>
  <si>
    <t>May</t>
  </si>
  <si>
    <t>December</t>
  </si>
  <si>
    <t>Other AMI</t>
  </si>
  <si>
    <t xml:space="preserve">RFI Related </t>
  </si>
  <si>
    <t>Costs</t>
  </si>
  <si>
    <t>Not Applicable</t>
  </si>
  <si>
    <t>See Note 1</t>
  </si>
  <si>
    <t>-</t>
  </si>
  <si>
    <t>**</t>
  </si>
  <si>
    <t>**Note 2:  Includes estimated accrual.</t>
  </si>
  <si>
    <t>Costs ***</t>
  </si>
  <si>
    <t>Development Costs ****</t>
  </si>
  <si>
    <t>*****</t>
  </si>
  <si>
    <t>**** Note 4: "Other AMI Development Costs" excludes MW Consulting costs.</t>
  </si>
  <si>
    <t>*** Note 3: "RFP-Related Costs" exclude Pillsbury Winthrop Shaw Pittman RFP-related costs. (In 2004,  RFP-related costs also exclude MW Consulting Costs).</t>
  </si>
  <si>
    <t xml:space="preserve">***** Note 5: The AMDRA balance of $4.7 million for 1/1/04 to 9/30/04 was approved for recovery in Resolution E-3911.  The AMDRA balance </t>
  </si>
  <si>
    <t>Pillsbury Winthrop</t>
  </si>
  <si>
    <t xml:space="preserve">of $18.7 million is pending in Advice Letter 2701-E.  PG&amp;E has not included 2003 costs associated with R.01-02-006 because they exclude </t>
  </si>
  <si>
    <t>AMI Project development costs.  AMDRA includes other Program costs in addition to AMI Project-related costs.</t>
  </si>
  <si>
    <t>* Note 1: "RFI-related costs" were not tracked separately and are included in the "Other Development Costs" Column.</t>
  </si>
  <si>
    <t>Shaw Pittman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</si>
</sst>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 horizontal="right"/>
    </xf>
    <xf numFmtId="17" fontId="0" fillId="0" borderId="0" xfId="0" applyNumberFormat="1" applyFont="1" applyAlignment="1" quotePrefix="1">
      <alignment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38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8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8" fontId="8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38" fontId="9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8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37" fontId="8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6.00390625" style="1" customWidth="1"/>
    <col min="2" max="2" width="4.140625" style="1" customWidth="1"/>
    <col min="3" max="3" width="14.421875" style="1" customWidth="1"/>
    <col min="4" max="4" width="3.8515625" style="1" customWidth="1"/>
    <col min="5" max="5" width="14.57421875" style="44" customWidth="1"/>
    <col min="6" max="6" width="4.421875" style="5" customWidth="1"/>
    <col min="7" max="7" width="22.57421875" style="43" customWidth="1"/>
    <col min="8" max="8" width="4.28125" style="44" customWidth="1"/>
    <col min="9" max="9" width="14.57421875" style="44" customWidth="1"/>
    <col min="10" max="10" width="6.8515625" style="44" customWidth="1"/>
    <col min="11" max="11" width="14.00390625" style="44" customWidth="1"/>
    <col min="12" max="12" width="5.28125" style="56" customWidth="1"/>
    <col min="13" max="13" width="12.28125" style="34" hidden="1" customWidth="1"/>
    <col min="14" max="14" width="10.00390625" style="34" hidden="1" customWidth="1"/>
    <col min="15" max="15" width="9.8515625" style="34" hidden="1" customWidth="1"/>
    <col min="16" max="16" width="9.421875" style="31" hidden="1" customWidth="1"/>
    <col min="17" max="17" width="12.7109375" style="56" customWidth="1"/>
    <col min="18" max="18" width="12.7109375" style="1" customWidth="1"/>
    <col min="19" max="16384" width="9.140625" style="1" customWidth="1"/>
  </cols>
  <sheetData>
    <row r="2" spans="1:17" s="11" customFormat="1" ht="12.75">
      <c r="A2" s="2"/>
      <c r="B2" s="2"/>
      <c r="C2" s="9" t="s">
        <v>26</v>
      </c>
      <c r="D2" s="4"/>
      <c r="E2" s="37" t="s">
        <v>21</v>
      </c>
      <c r="F2" s="10"/>
      <c r="G2" s="36" t="s">
        <v>39</v>
      </c>
      <c r="H2" s="32"/>
      <c r="I2" s="37" t="s">
        <v>20</v>
      </c>
      <c r="J2" s="32"/>
      <c r="K2" s="37" t="s">
        <v>25</v>
      </c>
      <c r="L2" s="31"/>
      <c r="M2" s="34"/>
      <c r="N2" s="34"/>
      <c r="O2" s="34"/>
      <c r="P2" s="31"/>
      <c r="Q2" s="31"/>
    </row>
    <row r="3" spans="1:17" s="4" customFormat="1" ht="12.75">
      <c r="A3" s="11"/>
      <c r="B3" s="11"/>
      <c r="C3" s="12" t="s">
        <v>27</v>
      </c>
      <c r="E3" s="39" t="s">
        <v>27</v>
      </c>
      <c r="F3" s="10"/>
      <c r="G3" s="38" t="s">
        <v>43</v>
      </c>
      <c r="H3" s="32"/>
      <c r="I3" s="39" t="s">
        <v>33</v>
      </c>
      <c r="J3" s="32"/>
      <c r="K3" s="39" t="s">
        <v>34</v>
      </c>
      <c r="L3" s="31"/>
      <c r="M3" s="34"/>
      <c r="N3" s="34"/>
      <c r="O3" s="34"/>
      <c r="P3" s="31"/>
      <c r="Q3" s="45" t="s">
        <v>19</v>
      </c>
    </row>
    <row r="4" spans="1:17" s="11" customFormat="1" ht="12.75">
      <c r="A4" s="11" t="s">
        <v>0</v>
      </c>
      <c r="E4" s="32"/>
      <c r="F4" s="16"/>
      <c r="G4" s="33"/>
      <c r="H4" s="32"/>
      <c r="I4" s="32"/>
      <c r="J4" s="32"/>
      <c r="K4" s="32"/>
      <c r="L4" s="31"/>
      <c r="M4" s="34"/>
      <c r="N4" s="34"/>
      <c r="O4" s="34"/>
      <c r="P4" s="31"/>
      <c r="Q4" s="31"/>
    </row>
    <row r="5" spans="1:18" s="4" customFormat="1" ht="12.75">
      <c r="A5" s="13">
        <v>2004</v>
      </c>
      <c r="B5" s="14"/>
      <c r="C5" s="14"/>
      <c r="D5" s="14"/>
      <c r="E5" s="32"/>
      <c r="F5" s="15"/>
      <c r="G5" s="33"/>
      <c r="H5" s="32"/>
      <c r="I5" s="32"/>
      <c r="J5" s="32"/>
      <c r="K5" s="32"/>
      <c r="L5" s="31"/>
      <c r="M5" s="34"/>
      <c r="N5" s="34"/>
      <c r="O5" s="34"/>
      <c r="P5" s="31"/>
      <c r="Q5" s="31"/>
      <c r="R5" s="3"/>
    </row>
    <row r="6" spans="1:18" s="11" customFormat="1" ht="12.75">
      <c r="A6" s="18" t="s">
        <v>6</v>
      </c>
      <c r="B6" s="4"/>
      <c r="C6" s="19" t="s">
        <v>30</v>
      </c>
      <c r="D6" s="4"/>
      <c r="E6" s="40" t="s">
        <v>30</v>
      </c>
      <c r="F6" s="10"/>
      <c r="G6" s="40" t="s">
        <v>30</v>
      </c>
      <c r="H6" s="32"/>
      <c r="I6" s="40" t="s">
        <v>30</v>
      </c>
      <c r="J6" s="32"/>
      <c r="K6" s="40">
        <v>13695.4</v>
      </c>
      <c r="L6" s="31"/>
      <c r="M6" s="34"/>
      <c r="N6" s="34"/>
      <c r="O6" s="34"/>
      <c r="P6" s="31"/>
      <c r="Q6" s="33">
        <f>SUM(K6,I6,G6,E6,C6)</f>
        <v>13695.4</v>
      </c>
      <c r="R6" s="17"/>
    </row>
    <row r="7" spans="1:17" s="11" customFormat="1" ht="12.75">
      <c r="A7" s="20" t="s">
        <v>7</v>
      </c>
      <c r="C7" s="21" t="s">
        <v>30</v>
      </c>
      <c r="E7" s="40" t="s">
        <v>30</v>
      </c>
      <c r="F7" s="16"/>
      <c r="G7" s="40" t="s">
        <v>30</v>
      </c>
      <c r="H7" s="32"/>
      <c r="I7" s="40" t="s">
        <v>30</v>
      </c>
      <c r="J7" s="32"/>
      <c r="K7" s="32">
        <v>163748.66</v>
      </c>
      <c r="L7" s="31"/>
      <c r="M7" s="34"/>
      <c r="N7" s="34"/>
      <c r="O7" s="34"/>
      <c r="P7" s="31"/>
      <c r="Q7" s="33">
        <f aca="true" t="shared" si="0" ref="Q7:Q16">SUM(K7,I7,G7,E7,C7)</f>
        <v>163748.66</v>
      </c>
    </row>
    <row r="8" spans="1:17" s="11" customFormat="1" ht="12.75">
      <c r="A8" s="20" t="s">
        <v>22</v>
      </c>
      <c r="C8" s="21" t="s">
        <v>30</v>
      </c>
      <c r="E8" s="40" t="s">
        <v>30</v>
      </c>
      <c r="F8" s="16"/>
      <c r="G8" s="40" t="s">
        <v>30</v>
      </c>
      <c r="H8" s="32"/>
      <c r="I8" s="40" t="s">
        <v>30</v>
      </c>
      <c r="J8" s="32"/>
      <c r="K8" s="32">
        <v>80167.65</v>
      </c>
      <c r="L8" s="31"/>
      <c r="M8" s="34"/>
      <c r="N8" s="34"/>
      <c r="O8" s="34"/>
      <c r="P8" s="31"/>
      <c r="Q8" s="33">
        <f t="shared" si="0"/>
        <v>80167.65</v>
      </c>
    </row>
    <row r="9" spans="1:17" s="11" customFormat="1" ht="12.75">
      <c r="A9" s="20" t="s">
        <v>9</v>
      </c>
      <c r="C9" s="21" t="s">
        <v>30</v>
      </c>
      <c r="E9" s="40" t="s">
        <v>30</v>
      </c>
      <c r="F9" s="16"/>
      <c r="G9" s="40" t="s">
        <v>30</v>
      </c>
      <c r="H9" s="32"/>
      <c r="I9" s="40" t="s">
        <v>30</v>
      </c>
      <c r="J9" s="32"/>
      <c r="K9" s="32">
        <v>217995.95</v>
      </c>
      <c r="L9" s="31"/>
      <c r="M9" s="34"/>
      <c r="N9" s="34"/>
      <c r="O9" s="34"/>
      <c r="P9" s="31"/>
      <c r="Q9" s="33">
        <f t="shared" si="0"/>
        <v>217995.95</v>
      </c>
    </row>
    <row r="10" spans="1:17" s="11" customFormat="1" ht="12.75">
      <c r="A10" s="20" t="s">
        <v>23</v>
      </c>
      <c r="C10" s="21" t="s">
        <v>30</v>
      </c>
      <c r="E10" s="40" t="s">
        <v>30</v>
      </c>
      <c r="F10" s="16"/>
      <c r="G10" s="40" t="s">
        <v>30</v>
      </c>
      <c r="H10" s="32"/>
      <c r="I10" s="40" t="s">
        <v>30</v>
      </c>
      <c r="J10" s="32"/>
      <c r="K10" s="32">
        <v>10985.99</v>
      </c>
      <c r="L10" s="31"/>
      <c r="M10" s="34"/>
      <c r="N10" s="34"/>
      <c r="O10" s="34"/>
      <c r="P10" s="31"/>
      <c r="Q10" s="33">
        <f t="shared" si="0"/>
        <v>10985.99</v>
      </c>
    </row>
    <row r="11" spans="1:17" s="11" customFormat="1" ht="12.75">
      <c r="A11" s="20" t="s">
        <v>11</v>
      </c>
      <c r="C11" s="21" t="s">
        <v>30</v>
      </c>
      <c r="E11" s="40" t="s">
        <v>30</v>
      </c>
      <c r="F11" s="16"/>
      <c r="G11" s="40" t="s">
        <v>30</v>
      </c>
      <c r="H11" s="32"/>
      <c r="I11" s="40" t="s">
        <v>30</v>
      </c>
      <c r="J11" s="32"/>
      <c r="K11" s="32">
        <v>60417.87</v>
      </c>
      <c r="L11" s="31"/>
      <c r="M11" s="34"/>
      <c r="N11" s="34"/>
      <c r="O11" s="34"/>
      <c r="P11" s="31"/>
      <c r="Q11" s="33">
        <f t="shared" si="0"/>
        <v>60417.87</v>
      </c>
    </row>
    <row r="12" spans="1:17" s="11" customFormat="1" ht="12.75">
      <c r="A12" s="22" t="s">
        <v>2</v>
      </c>
      <c r="C12" s="21" t="s">
        <v>30</v>
      </c>
      <c r="E12" s="40" t="s">
        <v>30</v>
      </c>
      <c r="F12" s="16"/>
      <c r="G12" s="40" t="s">
        <v>30</v>
      </c>
      <c r="H12" s="32"/>
      <c r="I12" s="40" t="s">
        <v>30</v>
      </c>
      <c r="J12" s="32"/>
      <c r="K12" s="32">
        <v>21475.53</v>
      </c>
      <c r="L12" s="31"/>
      <c r="M12" s="34"/>
      <c r="N12" s="34"/>
      <c r="O12" s="34"/>
      <c r="P12" s="31"/>
      <c r="Q12" s="33">
        <f t="shared" si="0"/>
        <v>21475.53</v>
      </c>
    </row>
    <row r="13" spans="1:17" s="11" customFormat="1" ht="12.75">
      <c r="A13" s="22" t="s">
        <v>1</v>
      </c>
      <c r="C13" s="21" t="s">
        <v>30</v>
      </c>
      <c r="E13" s="40" t="s">
        <v>30</v>
      </c>
      <c r="F13" s="16"/>
      <c r="G13" s="40" t="s">
        <v>30</v>
      </c>
      <c r="H13" s="32"/>
      <c r="I13" s="40" t="s">
        <v>30</v>
      </c>
      <c r="J13" s="32"/>
      <c r="K13" s="32">
        <v>27104.7</v>
      </c>
      <c r="L13" s="31"/>
      <c r="M13" s="34"/>
      <c r="N13" s="34"/>
      <c r="O13" s="34"/>
      <c r="P13" s="31"/>
      <c r="Q13" s="33">
        <f t="shared" si="0"/>
        <v>27104.7</v>
      </c>
    </row>
    <row r="14" spans="1:17" s="11" customFormat="1" ht="12.75">
      <c r="A14" s="11" t="s">
        <v>3</v>
      </c>
      <c r="C14" s="21" t="s">
        <v>30</v>
      </c>
      <c r="E14" s="40" t="s">
        <v>30</v>
      </c>
      <c r="F14" s="16"/>
      <c r="G14" s="40" t="s">
        <v>30</v>
      </c>
      <c r="H14" s="32"/>
      <c r="I14" s="62">
        <f>488.03</f>
        <v>488.03</v>
      </c>
      <c r="J14" s="32"/>
      <c r="K14" s="32">
        <v>40402.63</v>
      </c>
      <c r="L14" s="31"/>
      <c r="M14" s="34"/>
      <c r="N14" s="34"/>
      <c r="O14" s="34"/>
      <c r="P14" s="31"/>
      <c r="Q14" s="33">
        <f t="shared" si="0"/>
        <v>40890.659999999996</v>
      </c>
    </row>
    <row r="15" spans="1:17" s="11" customFormat="1" ht="12.75">
      <c r="A15" s="11" t="s">
        <v>4</v>
      </c>
      <c r="C15" s="21" t="s">
        <v>30</v>
      </c>
      <c r="E15" s="32">
        <v>287205.83</v>
      </c>
      <c r="F15" s="16"/>
      <c r="G15" s="40" t="s">
        <v>30</v>
      </c>
      <c r="H15" s="32"/>
      <c r="I15" s="32">
        <f>287205.83-E15</f>
        <v>0</v>
      </c>
      <c r="J15" s="32"/>
      <c r="K15" s="32">
        <v>69208.56</v>
      </c>
      <c r="L15" s="31"/>
      <c r="M15" s="34"/>
      <c r="N15" s="34"/>
      <c r="O15" s="34"/>
      <c r="P15" s="31"/>
      <c r="Q15" s="33">
        <f t="shared" si="0"/>
        <v>356414.39</v>
      </c>
    </row>
    <row r="16" spans="1:18" s="11" customFormat="1" ht="12.75">
      <c r="A16" s="11" t="s">
        <v>5</v>
      </c>
      <c r="C16" s="21" t="s">
        <v>30</v>
      </c>
      <c r="E16" s="32">
        <v>504704.96</v>
      </c>
      <c r="F16" s="16"/>
      <c r="G16" s="40" t="s">
        <v>30</v>
      </c>
      <c r="H16" s="32"/>
      <c r="I16" s="32">
        <v>37049.89</v>
      </c>
      <c r="J16" s="32"/>
      <c r="K16" s="32">
        <v>685697.98</v>
      </c>
      <c r="L16" s="31"/>
      <c r="M16" s="34"/>
      <c r="N16" s="34"/>
      <c r="O16" s="34"/>
      <c r="P16" s="31"/>
      <c r="Q16" s="33">
        <f t="shared" si="0"/>
        <v>1227452.83</v>
      </c>
      <c r="R16" s="17"/>
    </row>
    <row r="17" spans="1:18" s="11" customFormat="1" ht="12.75">
      <c r="A17" s="11" t="s">
        <v>24</v>
      </c>
      <c r="C17" s="21" t="s">
        <v>30</v>
      </c>
      <c r="E17" s="40" t="s">
        <v>30</v>
      </c>
      <c r="F17" s="16"/>
      <c r="G17" s="33">
        <f>47432.14+118548.17+11844.22+53661.15</f>
        <v>231485.68</v>
      </c>
      <c r="H17" s="32"/>
      <c r="I17" s="32">
        <f>798925.65-G17-E16</f>
        <v>62735.00999999995</v>
      </c>
      <c r="J17" s="32"/>
      <c r="K17" s="60">
        <v>-323099.22</v>
      </c>
      <c r="L17" s="31"/>
      <c r="M17" s="34"/>
      <c r="N17" s="34"/>
      <c r="O17" s="34"/>
      <c r="P17" s="31"/>
      <c r="Q17" s="61">
        <f>SUM(K17,I17,G17,E17,C17)</f>
        <v>-28878.530000000028</v>
      </c>
      <c r="R17" s="17"/>
    </row>
    <row r="18" spans="5:18" s="11" customFormat="1" ht="6" customHeight="1">
      <c r="E18" s="32"/>
      <c r="F18" s="16"/>
      <c r="G18" s="33"/>
      <c r="H18" s="32"/>
      <c r="I18" s="32"/>
      <c r="J18" s="32"/>
      <c r="K18" s="32"/>
      <c r="L18" s="31"/>
      <c r="M18" s="34"/>
      <c r="N18" s="34"/>
      <c r="O18" s="34"/>
      <c r="P18" s="31"/>
      <c r="Q18" s="33"/>
      <c r="R18" s="17"/>
    </row>
    <row r="19" spans="1:17" s="3" customFormat="1" ht="12.75">
      <c r="A19" s="3" t="s">
        <v>13</v>
      </c>
      <c r="C19" s="23" t="s">
        <v>29</v>
      </c>
      <c r="E19" s="41">
        <f>SUM(E6:E17)</f>
        <v>791910.79</v>
      </c>
      <c r="F19" s="24"/>
      <c r="G19" s="41">
        <f>SUM(G6:G17)</f>
        <v>231485.68</v>
      </c>
      <c r="H19" s="42"/>
      <c r="I19" s="41">
        <f>SUM(I6:I17)</f>
        <v>100272.92999999995</v>
      </c>
      <c r="J19" s="42"/>
      <c r="K19" s="41">
        <f>SUM(K6:K17)</f>
        <v>1067801.7</v>
      </c>
      <c r="L19" s="46"/>
      <c r="M19" s="47"/>
      <c r="N19" s="47"/>
      <c r="O19" s="47"/>
      <c r="P19" s="46"/>
      <c r="Q19" s="48">
        <f>E19+G19+I19+K19</f>
        <v>2191471.0999999996</v>
      </c>
    </row>
    <row r="20" spans="1:18" s="11" customFormat="1" ht="12.75">
      <c r="A20" s="4"/>
      <c r="B20" s="4"/>
      <c r="C20" s="4"/>
      <c r="D20" s="4"/>
      <c r="E20" s="32"/>
      <c r="F20" s="10"/>
      <c r="G20" s="33"/>
      <c r="H20" s="32"/>
      <c r="I20" s="32"/>
      <c r="J20" s="32"/>
      <c r="K20" s="32"/>
      <c r="L20" s="31"/>
      <c r="M20" s="34"/>
      <c r="N20" s="34"/>
      <c r="O20" s="34"/>
      <c r="P20" s="31"/>
      <c r="Q20" s="31"/>
      <c r="R20" s="17"/>
    </row>
    <row r="21" spans="1:18" s="11" customFormat="1" ht="12.75">
      <c r="A21" s="13">
        <v>2005</v>
      </c>
      <c r="B21" s="14"/>
      <c r="C21" s="14"/>
      <c r="D21" s="14"/>
      <c r="E21" s="32"/>
      <c r="F21" s="15"/>
      <c r="G21" s="33"/>
      <c r="H21" s="32"/>
      <c r="I21" s="32"/>
      <c r="J21" s="32"/>
      <c r="K21" s="49"/>
      <c r="L21" s="50"/>
      <c r="M21" s="51" t="s">
        <v>15</v>
      </c>
      <c r="N21" s="51" t="s">
        <v>16</v>
      </c>
      <c r="O21" s="51" t="s">
        <v>17</v>
      </c>
      <c r="P21" s="52" t="s">
        <v>18</v>
      </c>
      <c r="Q21" s="33"/>
      <c r="R21" s="17"/>
    </row>
    <row r="22" spans="1:18" s="11" customFormat="1" ht="12.75">
      <c r="A22" s="11" t="s">
        <v>6</v>
      </c>
      <c r="C22" s="21" t="s">
        <v>30</v>
      </c>
      <c r="E22" s="32" t="s">
        <v>0</v>
      </c>
      <c r="F22" s="16"/>
      <c r="G22" s="40" t="s">
        <v>30</v>
      </c>
      <c r="H22" s="32"/>
      <c r="I22" s="32">
        <v>33508.72</v>
      </c>
      <c r="J22" s="32"/>
      <c r="K22" s="49">
        <v>19963.75</v>
      </c>
      <c r="L22" s="50"/>
      <c r="M22" s="34">
        <f>145290+6636.12</f>
        <v>151926.12</v>
      </c>
      <c r="N22" s="34">
        <v>18656</v>
      </c>
      <c r="O22" s="34"/>
      <c r="P22" s="31"/>
      <c r="Q22" s="33">
        <f aca="true" t="shared" si="1" ref="Q22:Q28">SUM(K22,I22,G22,E22,C22)</f>
        <v>53472.47</v>
      </c>
      <c r="R22" s="17"/>
    </row>
    <row r="23" spans="1:18" s="11" customFormat="1" ht="12.75">
      <c r="A23" s="11" t="s">
        <v>7</v>
      </c>
      <c r="C23" s="21" t="s">
        <v>30</v>
      </c>
      <c r="E23" s="32" t="s">
        <v>0</v>
      </c>
      <c r="F23" s="16"/>
      <c r="G23" s="40" t="s">
        <v>30</v>
      </c>
      <c r="H23" s="32"/>
      <c r="I23" s="32">
        <v>34140.96</v>
      </c>
      <c r="J23" s="32"/>
      <c r="K23" s="49">
        <v>4733.41</v>
      </c>
      <c r="L23" s="50"/>
      <c r="M23" s="34">
        <f>129614+12830.47</f>
        <v>142444.47</v>
      </c>
      <c r="N23" s="34">
        <v>13904</v>
      </c>
      <c r="O23" s="34"/>
      <c r="P23" s="31"/>
      <c r="Q23" s="33">
        <f t="shared" si="1"/>
        <v>38874.369999999995</v>
      </c>
      <c r="R23" s="17"/>
    </row>
    <row r="24" spans="1:18" s="11" customFormat="1" ht="12.75">
      <c r="A24" s="11" t="s">
        <v>8</v>
      </c>
      <c r="C24" s="21" t="s">
        <v>30</v>
      </c>
      <c r="E24" s="32" t="s">
        <v>0</v>
      </c>
      <c r="F24" s="16"/>
      <c r="G24" s="33">
        <v>43531.48</v>
      </c>
      <c r="H24" s="32"/>
      <c r="I24" s="32">
        <f>81697.56-G24</f>
        <v>38166.079999999994</v>
      </c>
      <c r="J24" s="32"/>
      <c r="K24" s="49">
        <v>2039.55</v>
      </c>
      <c r="L24" s="50"/>
      <c r="M24" s="34">
        <f>132592+10776.75</f>
        <v>143368.75</v>
      </c>
      <c r="N24" s="34">
        <v>14960</v>
      </c>
      <c r="O24" s="34"/>
      <c r="P24" s="31"/>
      <c r="Q24" s="33">
        <f t="shared" si="1"/>
        <v>83737.11</v>
      </c>
      <c r="R24" s="17"/>
    </row>
    <row r="25" spans="1:18" s="11" customFormat="1" ht="12.75">
      <c r="A25" s="11" t="s">
        <v>9</v>
      </c>
      <c r="C25" s="21" t="s">
        <v>30</v>
      </c>
      <c r="E25" s="32" t="s">
        <v>0</v>
      </c>
      <c r="F25" s="16" t="s">
        <v>0</v>
      </c>
      <c r="G25" s="33">
        <f>85529+77631</f>
        <v>163160</v>
      </c>
      <c r="H25" s="32"/>
      <c r="I25" s="32">
        <f>201709.84-G25</f>
        <v>38549.84</v>
      </c>
      <c r="J25" s="32"/>
      <c r="K25" s="49">
        <v>188691.38</v>
      </c>
      <c r="L25" s="50"/>
      <c r="M25" s="34" t="e">
        <f>E25*0.95</f>
        <v>#VALUE!</v>
      </c>
      <c r="N25" s="34"/>
      <c r="O25" s="34" t="e">
        <f>SUM(E25*0.05)</f>
        <v>#VALUE!</v>
      </c>
      <c r="P25" s="31"/>
      <c r="Q25" s="33">
        <f t="shared" si="1"/>
        <v>390401.22</v>
      </c>
      <c r="R25" s="17"/>
    </row>
    <row r="26" spans="1:18" s="11" customFormat="1" ht="12.75">
      <c r="A26" s="11" t="s">
        <v>10</v>
      </c>
      <c r="C26" s="21" t="s">
        <v>30</v>
      </c>
      <c r="E26" s="32">
        <v>491928.83</v>
      </c>
      <c r="F26" s="16" t="s">
        <v>0</v>
      </c>
      <c r="G26" s="40" t="s">
        <v>30</v>
      </c>
      <c r="H26" s="32"/>
      <c r="I26" s="32">
        <v>44784.35</v>
      </c>
      <c r="J26" s="32"/>
      <c r="K26" s="49">
        <v>2222598.31</v>
      </c>
      <c r="L26" s="50"/>
      <c r="M26" s="34">
        <f>E26*0.95</f>
        <v>467332.3885</v>
      </c>
      <c r="N26" s="34"/>
      <c r="O26" s="34">
        <f>SUM(E26*0.05)</f>
        <v>24596.4415</v>
      </c>
      <c r="P26" s="31"/>
      <c r="Q26" s="33">
        <f t="shared" si="1"/>
        <v>2759311.49</v>
      </c>
      <c r="R26" s="17"/>
    </row>
    <row r="27" spans="1:18" s="11" customFormat="1" ht="12.75">
      <c r="A27" s="11" t="s">
        <v>11</v>
      </c>
      <c r="C27" s="21" t="s">
        <v>30</v>
      </c>
      <c r="E27" s="32">
        <v>609000</v>
      </c>
      <c r="F27" s="16" t="s">
        <v>31</v>
      </c>
      <c r="G27" s="33">
        <f>780000+45748.66</f>
        <v>825748.66</v>
      </c>
      <c r="H27" s="32" t="s">
        <v>31</v>
      </c>
      <c r="I27" s="32">
        <f>877764.56-G27</f>
        <v>52015.90000000002</v>
      </c>
      <c r="J27" s="32"/>
      <c r="K27" s="49">
        <v>1530867.79</v>
      </c>
      <c r="L27" s="50"/>
      <c r="M27" s="34" t="s">
        <v>0</v>
      </c>
      <c r="N27" s="34"/>
      <c r="O27" s="34">
        <f>SUM(E27*0.75)</f>
        <v>456750</v>
      </c>
      <c r="P27" s="34">
        <f>SUM(E27*0.25)</f>
        <v>152250</v>
      </c>
      <c r="Q27" s="33">
        <f t="shared" si="1"/>
        <v>3017632.35</v>
      </c>
      <c r="R27" s="17"/>
    </row>
    <row r="28" spans="1:18" s="4" customFormat="1" ht="12.75">
      <c r="A28" s="11" t="s">
        <v>12</v>
      </c>
      <c r="B28" s="11"/>
      <c r="C28" s="21" t="s">
        <v>30</v>
      </c>
      <c r="D28" s="11"/>
      <c r="E28" s="32">
        <f>-609000+158328.75+600000</f>
        <v>149328.75</v>
      </c>
      <c r="F28" s="16" t="s">
        <v>31</v>
      </c>
      <c r="G28" s="33">
        <f>-780000+100393.34+180140+250000+250000+180000</f>
        <v>180533.33999999997</v>
      </c>
      <c r="H28" s="32" t="s">
        <v>31</v>
      </c>
      <c r="I28" s="32">
        <f>50881.36-G28+180000</f>
        <v>50348.02000000003</v>
      </c>
      <c r="J28" s="32"/>
      <c r="K28" s="49">
        <v>422057.53</v>
      </c>
      <c r="L28" s="50"/>
      <c r="M28" s="34" t="s">
        <v>0</v>
      </c>
      <c r="N28" s="34"/>
      <c r="O28" s="34">
        <f>SUM(E28*0.75)</f>
        <v>111996.5625</v>
      </c>
      <c r="P28" s="34">
        <f>SUM(E28*0.25)</f>
        <v>37332.1875</v>
      </c>
      <c r="Q28" s="33">
        <f t="shared" si="1"/>
        <v>802267.64</v>
      </c>
      <c r="R28" s="26"/>
    </row>
    <row r="29" spans="1:18" s="11" customFormat="1" ht="6.75" customHeight="1">
      <c r="A29" s="4"/>
      <c r="B29" s="4"/>
      <c r="C29" s="19" t="s">
        <v>30</v>
      </c>
      <c r="D29" s="4"/>
      <c r="E29" s="32"/>
      <c r="F29" s="10"/>
      <c r="G29" s="33"/>
      <c r="H29" s="32"/>
      <c r="I29" s="32"/>
      <c r="J29" s="32"/>
      <c r="K29" s="49"/>
      <c r="L29" s="50"/>
      <c r="M29" s="34"/>
      <c r="N29" s="34"/>
      <c r="O29" s="34"/>
      <c r="P29" s="31"/>
      <c r="Q29" s="33"/>
      <c r="R29" s="17"/>
    </row>
    <row r="30" spans="1:18" s="3" customFormat="1" ht="12.75">
      <c r="A30" s="3" t="s">
        <v>14</v>
      </c>
      <c r="C30" s="27" t="s">
        <v>28</v>
      </c>
      <c r="E30" s="41">
        <f>SUM(E22:E29)</f>
        <v>1250257.58</v>
      </c>
      <c r="F30" s="24"/>
      <c r="G30" s="41">
        <f>SUM(G22:G29)</f>
        <v>1212973.48</v>
      </c>
      <c r="H30" s="42"/>
      <c r="I30" s="41">
        <f>SUM(I22:I29)</f>
        <v>291513.87000000005</v>
      </c>
      <c r="J30" s="32"/>
      <c r="K30" s="41">
        <f>SUM(K22:K29)</f>
        <v>4390951.72</v>
      </c>
      <c r="L30" s="53"/>
      <c r="M30" s="47" t="e">
        <f>SUM(M22:M29)</f>
        <v>#VALUE!</v>
      </c>
      <c r="N30" s="47">
        <f>SUM(N22:N29)</f>
        <v>47520</v>
      </c>
      <c r="O30" s="47" t="e">
        <f>SUM(O22:O29)</f>
        <v>#VALUE!</v>
      </c>
      <c r="P30" s="47">
        <f>SUM(P22:P29)</f>
        <v>189582.1875</v>
      </c>
      <c r="Q30" s="48">
        <f>E30+G30+I30+K30</f>
        <v>7145696.65</v>
      </c>
      <c r="R30" s="30"/>
    </row>
    <row r="31" spans="5:18" s="4" customFormat="1" ht="12.75">
      <c r="E31" s="32"/>
      <c r="F31" s="10"/>
      <c r="G31" s="33"/>
      <c r="H31" s="32"/>
      <c r="I31" s="32"/>
      <c r="J31" s="32"/>
      <c r="K31" s="32"/>
      <c r="L31" s="31"/>
      <c r="M31" s="34"/>
      <c r="N31" s="34"/>
      <c r="O31" s="34"/>
      <c r="P31" s="31"/>
      <c r="Q31" s="54"/>
      <c r="R31" s="28"/>
    </row>
    <row r="32" spans="5:18" s="4" customFormat="1" ht="12.75">
      <c r="E32" s="32"/>
      <c r="F32" s="10"/>
      <c r="G32" s="33"/>
      <c r="H32" s="32"/>
      <c r="I32" s="32"/>
      <c r="J32" s="32"/>
      <c r="K32" s="32"/>
      <c r="L32" s="31"/>
      <c r="M32" s="34"/>
      <c r="N32" s="34"/>
      <c r="O32" s="34"/>
      <c r="P32" s="31"/>
      <c r="Q32" s="54"/>
      <c r="R32" s="28"/>
    </row>
    <row r="33" spans="1:18" s="3" customFormat="1" ht="12.75">
      <c r="A33" s="3" t="s">
        <v>19</v>
      </c>
      <c r="C33" s="29" t="s">
        <v>29</v>
      </c>
      <c r="E33" s="42">
        <f>SUM(E30,E19)</f>
        <v>2042168.37</v>
      </c>
      <c r="F33" s="24"/>
      <c r="G33" s="42">
        <f>SUM(G30,G19)</f>
        <v>1444459.16</v>
      </c>
      <c r="H33" s="42"/>
      <c r="I33" s="42">
        <f>SUM(I30,I19)</f>
        <v>391786.8</v>
      </c>
      <c r="J33" s="42"/>
      <c r="K33" s="42">
        <f>SUM(K30,K19)</f>
        <v>5458753.42</v>
      </c>
      <c r="L33" s="46"/>
      <c r="M33" s="47"/>
      <c r="N33" s="47"/>
      <c r="O33" s="47"/>
      <c r="P33" s="46"/>
      <c r="Q33" s="54">
        <f>E33+G33+I33+K33</f>
        <v>9337167.75</v>
      </c>
      <c r="R33" s="28"/>
    </row>
    <row r="34" spans="3:18" s="3" customFormat="1" ht="12.75">
      <c r="C34" s="29"/>
      <c r="E34" s="42"/>
      <c r="F34" s="24"/>
      <c r="G34" s="42"/>
      <c r="H34" s="42"/>
      <c r="I34" s="42"/>
      <c r="J34" s="42"/>
      <c r="K34" s="42"/>
      <c r="L34" s="46"/>
      <c r="M34" s="47"/>
      <c r="N34" s="47"/>
      <c r="O34" s="47"/>
      <c r="P34" s="46"/>
      <c r="Q34" s="55" t="s">
        <v>35</v>
      </c>
      <c r="R34" s="25"/>
    </row>
    <row r="35" spans="3:18" s="3" customFormat="1" ht="12.75">
      <c r="C35" s="29"/>
      <c r="E35" s="42"/>
      <c r="F35" s="24"/>
      <c r="G35" s="42"/>
      <c r="H35" s="42"/>
      <c r="I35" s="42"/>
      <c r="J35" s="42"/>
      <c r="K35" s="42"/>
      <c r="L35" s="46"/>
      <c r="M35" s="47"/>
      <c r="N35" s="47"/>
      <c r="O35" s="47"/>
      <c r="P35" s="46"/>
      <c r="Q35" s="33"/>
      <c r="R35" s="25"/>
    </row>
    <row r="36" spans="1:18" s="11" customFormat="1" ht="12.75">
      <c r="A36" s="4" t="s">
        <v>42</v>
      </c>
      <c r="B36" s="4"/>
      <c r="C36" s="4"/>
      <c r="D36" s="4"/>
      <c r="E36" s="32"/>
      <c r="F36" s="10"/>
      <c r="G36" s="33"/>
      <c r="H36" s="32"/>
      <c r="I36" s="32"/>
      <c r="J36" s="32"/>
      <c r="K36" s="32"/>
      <c r="L36" s="31"/>
      <c r="M36" s="34"/>
      <c r="N36" s="34"/>
      <c r="O36" s="34"/>
      <c r="P36" s="31"/>
      <c r="Q36" s="33"/>
      <c r="R36" s="17"/>
    </row>
    <row r="37" spans="1:18" s="11" customFormat="1" ht="12.75">
      <c r="A37" s="11" t="s">
        <v>32</v>
      </c>
      <c r="E37" s="32"/>
      <c r="F37" s="16"/>
      <c r="G37" s="33"/>
      <c r="H37" s="32"/>
      <c r="I37" s="32"/>
      <c r="J37" s="32"/>
      <c r="K37" s="32"/>
      <c r="L37" s="31"/>
      <c r="M37" s="34"/>
      <c r="N37" s="34"/>
      <c r="O37" s="34"/>
      <c r="P37" s="31"/>
      <c r="Q37" s="33"/>
      <c r="R37" s="17"/>
    </row>
    <row r="38" spans="1:18" s="31" customFormat="1" ht="12.75">
      <c r="A38" s="31" t="s">
        <v>37</v>
      </c>
      <c r="E38" s="32"/>
      <c r="F38" s="32"/>
      <c r="G38" s="33"/>
      <c r="H38" s="32"/>
      <c r="I38" s="32"/>
      <c r="J38" s="32"/>
      <c r="K38" s="32"/>
      <c r="M38" s="34"/>
      <c r="N38" s="34"/>
      <c r="O38" s="34"/>
      <c r="Q38" s="33"/>
      <c r="R38" s="33"/>
    </row>
    <row r="39" spans="1:18" s="31" customFormat="1" ht="12.75">
      <c r="A39" s="31" t="s">
        <v>36</v>
      </c>
      <c r="E39" s="32"/>
      <c r="F39" s="32"/>
      <c r="G39" s="33"/>
      <c r="H39" s="32"/>
      <c r="I39" s="32"/>
      <c r="J39" s="32"/>
      <c r="K39" s="32"/>
      <c r="M39" s="34"/>
      <c r="N39" s="34"/>
      <c r="O39" s="34"/>
      <c r="Q39" s="33"/>
      <c r="R39" s="33"/>
    </row>
    <row r="40" spans="1:18" s="31" customFormat="1" ht="12.75">
      <c r="A40" s="35" t="s">
        <v>38</v>
      </c>
      <c r="E40" s="32"/>
      <c r="F40" s="32"/>
      <c r="G40" s="33"/>
      <c r="H40" s="32"/>
      <c r="I40" s="32"/>
      <c r="J40" s="32"/>
      <c r="K40" s="32"/>
      <c r="M40" s="34"/>
      <c r="N40" s="34"/>
      <c r="O40" s="34"/>
      <c r="Q40" s="59"/>
      <c r="R40" s="33"/>
    </row>
    <row r="41" spans="1:18" ht="15">
      <c r="A41" s="2" t="s">
        <v>40</v>
      </c>
      <c r="Q41" s="58"/>
      <c r="R41" s="8"/>
    </row>
    <row r="42" spans="1:18" ht="14.25">
      <c r="A42" s="2" t="s">
        <v>41</v>
      </c>
      <c r="Q42" s="43"/>
      <c r="R42" s="7"/>
    </row>
    <row r="43" spans="17:18" ht="14.25">
      <c r="Q43" s="43"/>
      <c r="R43" s="7"/>
    </row>
    <row r="44" spans="17:18" ht="15">
      <c r="Q44" s="57"/>
      <c r="R44" s="6"/>
    </row>
  </sheetData>
  <printOptions/>
  <pageMargins left="0.5" right="0.5" top="1.5" bottom="0" header="0.75" footer="0.5"/>
  <pageSetup horizontalDpi="300" verticalDpi="300" orientation="landscape" scale="90" r:id="rId1"/>
  <headerFooter alignWithMargins="0">
    <oddHeader>&amp;LConfidential
Submitted Under PUC Code Section 583&amp;CPACIFIC GAS AND ELECTRIC COMPANY
Advanced Metering Infrastructure Project
Application 05-06-028
Data Response
Attachment ORA -- 008--02, Answer 2&amp;R(In Whole Dollars)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MWC2</dc:creator>
  <cp:keywords/>
  <dc:description/>
  <cp:lastModifiedBy>klm3</cp:lastModifiedBy>
  <cp:lastPrinted>2005-08-23T16:39:20Z</cp:lastPrinted>
  <dcterms:created xsi:type="dcterms:W3CDTF">2005-08-17T17:08:22Z</dcterms:created>
  <dcterms:modified xsi:type="dcterms:W3CDTF">2005-08-23T21:50:36Z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