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050" activeTab="0"/>
  </bookViews>
  <sheets>
    <sheet name="Wood Pole Inspections" sheetId="1" r:id="rId1"/>
    <sheet name="Line Equpment Inspections" sheetId="2" r:id="rId2"/>
    <sheet name="Wood Pole-St Light Conditions" sheetId="3" r:id="rId3"/>
    <sheet name="Equipment Conditions" sheetId="4" r:id="rId4"/>
  </sheets>
  <definedNames>
    <definedName name="_xlnm.Print_Area" localSheetId="3">'Equipment Conditions'!$A$1:$J$35</definedName>
  </definedNames>
  <calcPr calcMode="manual" fullCalcOnLoad="1"/>
</workbook>
</file>

<file path=xl/comments1.xml><?xml version="1.0" encoding="utf-8"?>
<comments xmlns="http://schemas.openxmlformats.org/spreadsheetml/2006/main">
  <authors>
    <author>Mike D Strickler</author>
    <author>Jack G Vranish</author>
  </authors>
  <commentList>
    <comment ref="F8" authorId="0">
      <text>
        <r>
          <rPr>
            <b/>
            <sz val="8"/>
            <rFont val="Tahoma"/>
            <family val="0"/>
          </rPr>
          <t>Mike D Strickler:</t>
        </r>
        <r>
          <rPr>
            <sz val="8"/>
            <rFont val="Tahoma"/>
            <family val="0"/>
          </rPr>
          <t xml:space="preserve">
FP24 Report:
OHDIST   OHTRANS
IT  DETAIL
IT  DTLTRT
IT CLIMBING</t>
        </r>
      </text>
    </comment>
    <comment ref="H8" authorId="0">
      <text>
        <r>
          <rPr>
            <b/>
            <sz val="8"/>
            <rFont val="Tahoma"/>
            <family val="0"/>
          </rPr>
          <t>Mike D Strickler:</t>
        </r>
        <r>
          <rPr>
            <sz val="8"/>
            <rFont val="Tahoma"/>
            <family val="0"/>
          </rPr>
          <t xml:space="preserve">
FP24 Report:
OHDIST  OHTRANS
IT  TSTRT
IT  DTLTRT</t>
        </r>
      </text>
    </comment>
    <comment ref="D8" authorId="0">
      <text>
        <r>
          <rPr>
            <b/>
            <sz val="8"/>
            <rFont val="Tahoma"/>
            <family val="0"/>
          </rPr>
          <t>Mike D Strickler:</t>
        </r>
        <r>
          <rPr>
            <sz val="8"/>
            <rFont val="Tahoma"/>
            <family val="0"/>
          </rPr>
          <t xml:space="preserve">
FP24 Report:
OHDIST  OHTRANS
IT  SAFETY
IT  DETAIL
IT  DTLTRT</t>
        </r>
      </text>
    </comment>
    <comment ref="F11" authorId="1">
      <text>
        <r>
          <rPr>
            <b/>
            <sz val="8"/>
            <rFont val="Tahoma"/>
            <family val="0"/>
          </rPr>
          <t>Jack G Vranish:</t>
        </r>
        <r>
          <rPr>
            <sz val="8"/>
            <rFont val="Tahoma"/>
            <family val="0"/>
          </rPr>
          <t xml:space="preserve">
includes detail test and treats miscoded to test and treat only
</t>
        </r>
      </text>
    </comment>
  </commentList>
</comments>
</file>

<file path=xl/comments2.xml><?xml version="1.0" encoding="utf-8"?>
<comments xmlns="http://schemas.openxmlformats.org/spreadsheetml/2006/main">
  <authors>
    <author>Mike D Strickler</author>
    <author>Jack G Vranish</author>
  </authors>
  <commentList>
    <comment ref="E8" authorId="0">
      <text>
        <r>
          <rPr>
            <b/>
            <sz val="8"/>
            <rFont val="Tahoma"/>
            <family val="0"/>
          </rPr>
          <t>Mike D Strickler:</t>
        </r>
        <r>
          <rPr>
            <sz val="8"/>
            <rFont val="Tahoma"/>
            <family val="0"/>
          </rPr>
          <t xml:space="preserve">
Value is calculated from percentage of poles detailed in the district times quantity of equipment in column B</t>
        </r>
      </text>
    </comment>
    <comment ref="H8" authorId="0">
      <text>
        <r>
          <rPr>
            <b/>
            <sz val="8"/>
            <rFont val="Tahoma"/>
            <family val="0"/>
          </rPr>
          <t>Mike D Strickler:</t>
        </r>
        <r>
          <rPr>
            <sz val="8"/>
            <rFont val="Tahoma"/>
            <family val="0"/>
          </rPr>
          <t xml:space="preserve">
FP24 Report:
OHDIST
IT  DETAIL
and
UGDIST
IT  DETAIL</t>
        </r>
      </text>
    </comment>
    <comment ref="B14" authorId="1">
      <text>
        <r>
          <rPr>
            <b/>
            <sz val="8"/>
            <rFont val="Tahoma"/>
            <family val="0"/>
          </rPr>
          <t>Jack G Vranish:</t>
        </r>
        <r>
          <rPr>
            <sz val="8"/>
            <rFont val="Tahoma"/>
            <family val="0"/>
          </rPr>
          <t xml:space="preserve">
incl vaults &amp; equipment
</t>
        </r>
      </text>
    </comment>
    <comment ref="B20" authorId="1">
      <text>
        <r>
          <rPr>
            <b/>
            <sz val="8"/>
            <rFont val="Tahoma"/>
            <family val="0"/>
          </rPr>
          <t>Jack G Vranish:</t>
        </r>
        <r>
          <rPr>
            <sz val="8"/>
            <rFont val="Tahoma"/>
            <family val="0"/>
          </rPr>
          <t xml:space="preserve">
incl vaults &amp; equipment
</t>
        </r>
      </text>
    </comment>
    <comment ref="B26" authorId="1">
      <text>
        <r>
          <rPr>
            <b/>
            <sz val="8"/>
            <rFont val="Tahoma"/>
            <family val="0"/>
          </rPr>
          <t>Jack G Vranish:</t>
        </r>
        <r>
          <rPr>
            <sz val="8"/>
            <rFont val="Tahoma"/>
            <family val="0"/>
          </rPr>
          <t xml:space="preserve">
incl vaults &amp; equipment
</t>
        </r>
      </text>
    </comment>
    <comment ref="B32" authorId="1">
      <text>
        <r>
          <rPr>
            <b/>
            <sz val="8"/>
            <rFont val="Tahoma"/>
            <family val="0"/>
          </rPr>
          <t>Jack G Vranish:</t>
        </r>
        <r>
          <rPr>
            <sz val="8"/>
            <rFont val="Tahoma"/>
            <family val="0"/>
          </rPr>
          <t xml:space="preserve">
incl vaults &amp; equipment
</t>
        </r>
      </text>
    </comment>
    <comment ref="B38" authorId="1">
      <text>
        <r>
          <rPr>
            <b/>
            <sz val="8"/>
            <rFont val="Tahoma"/>
            <family val="0"/>
          </rPr>
          <t>Jack G Vranish:</t>
        </r>
        <r>
          <rPr>
            <sz val="8"/>
            <rFont val="Tahoma"/>
            <family val="0"/>
          </rPr>
          <t xml:space="preserve">
incl vaults &amp; equipment
</t>
        </r>
      </text>
    </comment>
    <comment ref="C7" authorId="1">
      <text>
        <r>
          <rPr>
            <b/>
            <sz val="8"/>
            <rFont val="Tahoma"/>
            <family val="0"/>
          </rPr>
          <t>Jack G Vranish:</t>
        </r>
        <r>
          <rPr>
            <sz val="8"/>
            <rFont val="Tahoma"/>
            <family val="0"/>
          </rPr>
          <t xml:space="preserve">
OH quantities from Mapping except for Yreka - these are from FPI.  Padmount qty from FpiI - total facility count
</t>
        </r>
      </text>
    </comment>
  </commentList>
</comments>
</file>

<file path=xl/comments3.xml><?xml version="1.0" encoding="utf-8"?>
<comments xmlns="http://schemas.openxmlformats.org/spreadsheetml/2006/main">
  <authors>
    <author>Mike D Strickler</author>
  </authors>
  <commentList>
    <comment ref="B7" authorId="0">
      <text>
        <r>
          <rPr>
            <b/>
            <sz val="8"/>
            <rFont val="Tahoma"/>
            <family val="0"/>
          </rPr>
          <t>Mike D Strickler:</t>
        </r>
        <r>
          <rPr>
            <sz val="8"/>
            <rFont val="Tahoma"/>
            <family val="0"/>
          </rPr>
          <t xml:space="preserve">
FP24 Report:
CO  BOPOLE _  I</t>
        </r>
      </text>
    </comment>
    <comment ref="D7" authorId="0">
      <text>
        <r>
          <rPr>
            <b/>
            <sz val="8"/>
            <rFont val="Tahoma"/>
            <family val="0"/>
          </rPr>
          <t>Mike D Strickler:</t>
        </r>
        <r>
          <rPr>
            <sz val="8"/>
            <rFont val="Tahoma"/>
            <family val="0"/>
          </rPr>
          <t xml:space="preserve">
FP24 Report:
CO  BOPOLE _ C</t>
        </r>
      </text>
    </comment>
    <comment ref="F7" authorId="0">
      <text>
        <r>
          <rPr>
            <b/>
            <sz val="8"/>
            <rFont val="Tahoma"/>
            <family val="0"/>
          </rPr>
          <t>Mike D Strickler:</t>
        </r>
        <r>
          <rPr>
            <sz val="8"/>
            <rFont val="Tahoma"/>
            <family val="0"/>
          </rPr>
          <t xml:space="preserve">
FP24 Report:
CO  BOPOLE _ O</t>
        </r>
      </text>
    </comment>
    <comment ref="B20" authorId="0">
      <text>
        <r>
          <rPr>
            <b/>
            <sz val="8"/>
            <rFont val="Tahoma"/>
            <family val="0"/>
          </rPr>
          <t>Mike D Strickler:</t>
        </r>
        <r>
          <rPr>
            <sz val="8"/>
            <rFont val="Tahoma"/>
            <family val="0"/>
          </rPr>
          <t xml:space="preserve">
FP24 Report:
CO  BOLIGHT _ I</t>
        </r>
      </text>
    </comment>
    <comment ref="D20" authorId="0">
      <text>
        <r>
          <rPr>
            <b/>
            <sz val="8"/>
            <rFont val="Tahoma"/>
            <family val="0"/>
          </rPr>
          <t>Mike D Strickler:</t>
        </r>
        <r>
          <rPr>
            <sz val="8"/>
            <rFont val="Tahoma"/>
            <family val="0"/>
          </rPr>
          <t xml:space="preserve">
FP24 Report:
CO  BOLIGHT  _  C</t>
        </r>
      </text>
    </comment>
    <comment ref="F20" authorId="0">
      <text>
        <r>
          <rPr>
            <b/>
            <sz val="8"/>
            <rFont val="Tahoma"/>
            <family val="0"/>
          </rPr>
          <t>Mike D Strickler:</t>
        </r>
        <r>
          <rPr>
            <sz val="8"/>
            <rFont val="Tahoma"/>
            <family val="0"/>
          </rPr>
          <t xml:space="preserve">
FP24 Report:
CO  BOLIGHT  _  O</t>
        </r>
      </text>
    </comment>
  </commentList>
</comments>
</file>

<file path=xl/comments4.xml><?xml version="1.0" encoding="utf-8"?>
<comments xmlns="http://schemas.openxmlformats.org/spreadsheetml/2006/main">
  <authors>
    <author>Mike D Strickler</author>
  </authors>
  <commentList>
    <comment ref="C7" authorId="0">
      <text>
        <r>
          <t/>
        </r>
      </text>
    </comment>
    <comment ref="E7" authorId="0">
      <text>
        <r>
          <t/>
        </r>
      </text>
    </comment>
  </commentList>
</comments>
</file>

<file path=xl/sharedStrings.xml><?xml version="1.0" encoding="utf-8"?>
<sst xmlns="http://schemas.openxmlformats.org/spreadsheetml/2006/main" count="245" uniqueCount="86">
  <si>
    <t>TABLE A-1</t>
  </si>
  <si>
    <t>PacifiCorp Wood Pole Inspections</t>
  </si>
  <si>
    <t>NOTES:</t>
  </si>
  <si>
    <t xml:space="preserve">     7.0 persons/sq.mi. </t>
  </si>
  <si>
    <t xml:space="preserve">     Siskiyou County (Tulelake, Yreka, Mt. Shasta) </t>
  </si>
  <si>
    <t xml:space="preserve">     27.3 persons/sq.mi. </t>
  </si>
  <si>
    <t xml:space="preserve">     Del Norte County (Crescent City) </t>
  </si>
  <si>
    <t xml:space="preserve">     2.4 persons/sq.mi. </t>
  </si>
  <si>
    <t xml:space="preserve">     Modoc County (Alturas) </t>
  </si>
  <si>
    <t>Overhead</t>
  </si>
  <si>
    <t>Pad Mounted</t>
  </si>
  <si>
    <t xml:space="preserve"> </t>
  </si>
  <si>
    <t>Distribution Poles</t>
  </si>
  <si>
    <t>California Totals</t>
  </si>
  <si>
    <t>DISTRICT</t>
  </si>
  <si>
    <t>PacifiCorp Line Equipment Inspections</t>
  </si>
  <si>
    <r>
      <t xml:space="preserve">Detailed Rural </t>
    </r>
    <r>
      <rPr>
        <vertAlign val="superscript"/>
        <sz val="10"/>
        <color indexed="10"/>
        <rFont val="Arial"/>
        <family val="2"/>
      </rPr>
      <t>(1)</t>
    </r>
  </si>
  <si>
    <t>District/Equipment</t>
  </si>
  <si>
    <r>
      <t xml:space="preserve">Plan </t>
    </r>
    <r>
      <rPr>
        <vertAlign val="superscript"/>
        <sz val="10"/>
        <color indexed="10"/>
        <rFont val="Arial"/>
        <family val="2"/>
      </rPr>
      <t>(2)</t>
    </r>
  </si>
  <si>
    <t>Actual</t>
  </si>
  <si>
    <t>Tulelake</t>
  </si>
  <si>
    <t>Transformers</t>
  </si>
  <si>
    <t>Switch/Protect Device</t>
  </si>
  <si>
    <t>Regs/Caps</t>
  </si>
  <si>
    <t>All</t>
  </si>
  <si>
    <t>Total</t>
  </si>
  <si>
    <t>Alturas</t>
  </si>
  <si>
    <t>Crescent City</t>
  </si>
  <si>
    <t>Yreka/Mt. Shasta</t>
  </si>
  <si>
    <t>Patrol</t>
  </si>
  <si>
    <t>Detailed</t>
  </si>
  <si>
    <t>2 years</t>
  </si>
  <si>
    <t>5 years</t>
  </si>
  <si>
    <t>4 years</t>
  </si>
  <si>
    <t>Inspection Cycle</t>
  </si>
  <si>
    <t>O/H Safety      (Patrol)</t>
  </si>
  <si>
    <t>O/H Detail</t>
  </si>
  <si>
    <t>O/H Test &amp; Treat (Intrusive)</t>
  </si>
  <si>
    <t>2 Yrs</t>
  </si>
  <si>
    <r>
      <t xml:space="preserve">Safety (Patrol) Rural </t>
    </r>
    <r>
      <rPr>
        <b/>
        <vertAlign val="superscript"/>
        <sz val="10"/>
        <color indexed="10"/>
        <rFont val="Arial"/>
        <family val="2"/>
      </rPr>
      <t xml:space="preserve"> (1)</t>
    </r>
  </si>
  <si>
    <t>4 or 5 Yrs</t>
  </si>
  <si>
    <t>5 Yrs</t>
  </si>
  <si>
    <t>% Complete</t>
  </si>
  <si>
    <t>% Comp.</t>
  </si>
  <si>
    <t>20-25%</t>
  </si>
  <si>
    <t xml:space="preserve">     2001 results are:</t>
  </si>
  <si>
    <t>TABLE A-2</t>
  </si>
  <si>
    <t>INSPECTION TYPE</t>
  </si>
  <si>
    <t>NO. OF FACILITIES</t>
  </si>
  <si>
    <t>CONDITIONS OUTSTANDING</t>
  </si>
  <si>
    <t>REASON WHY CORRECTION IS OUTSTANDING</t>
  </si>
  <si>
    <t>DATE CORRECTION WILL BE COMPLETED BY</t>
  </si>
  <si>
    <t>A</t>
  </si>
  <si>
    <t>B</t>
  </si>
  <si>
    <t>California Total</t>
  </si>
  <si>
    <t>PacifiCorp Wood Pole Conditions</t>
  </si>
  <si>
    <t>TABLE B-1</t>
  </si>
  <si>
    <t>PacifiCorp Street Light Conditions</t>
  </si>
  <si>
    <t>Scheduled in next calendar year.</t>
  </si>
  <si>
    <r>
      <t xml:space="preserve">CONDITIONS </t>
    </r>
    <r>
      <rPr>
        <b/>
        <u val="single"/>
        <sz val="8"/>
        <rFont val="Arial"/>
        <family val="2"/>
      </rPr>
      <t>O</t>
    </r>
    <r>
      <rPr>
        <b/>
        <sz val="8"/>
        <rFont val="Arial"/>
        <family val="2"/>
      </rPr>
      <t>UTSTANDING</t>
    </r>
  </si>
  <si>
    <t>Type</t>
  </si>
  <si>
    <t>Padmounted</t>
  </si>
  <si>
    <t>CA Total</t>
  </si>
  <si>
    <t>TABLE B-2</t>
  </si>
  <si>
    <t>PacifiCorp Equipment Conditions</t>
  </si>
  <si>
    <r>
      <t xml:space="preserve">CONDITIONS </t>
    </r>
    <r>
      <rPr>
        <b/>
        <u val="single"/>
        <sz val="8"/>
        <rFont val="Arial"/>
        <family val="2"/>
      </rPr>
      <t>C</t>
    </r>
    <r>
      <rPr>
        <b/>
        <sz val="8"/>
        <rFont val="Arial"/>
        <family val="2"/>
      </rPr>
      <t>ORRECTED</t>
    </r>
  </si>
  <si>
    <t>Scheduled next calendar year.</t>
  </si>
  <si>
    <t>Scheduled next calendar year</t>
  </si>
  <si>
    <t>Scheduled in next calendar year</t>
  </si>
  <si>
    <t xml:space="preserve">Urban is defined as those areas with a population of more than 1,000 persons per square mile and Rural as those </t>
  </si>
  <si>
    <t>with a population less than 1,000 persons per square mile as determined by the U.S. Bureau of the Census.</t>
  </si>
  <si>
    <t xml:space="preserve">1.  PacifiCorp has no Urban area in its California service territory.  </t>
  </si>
  <si>
    <t xml:space="preserve">3.  Due to calendar year reporting vs. fiscal year operations, some variances to plan are artifacts of timing differences.  </t>
  </si>
  <si>
    <t>2.  Planned inspection cycles:</t>
  </si>
  <si>
    <t>Main Grid</t>
  </si>
  <si>
    <t>Transmission Poles</t>
  </si>
  <si>
    <t>2002 GENERAL ORDER 165 ANNUAL REPORT</t>
  </si>
  <si>
    <t>Reporting Period: 01/01/02 - 12/31/02</t>
  </si>
  <si>
    <t>QTY</t>
  </si>
  <si>
    <t>Reporting Period: 01/01/02- 12/31/02</t>
  </si>
  <si>
    <t xml:space="preserve">Overhead </t>
  </si>
  <si>
    <t xml:space="preserve">4.  Device counts for overhead equipment are from mapping records, with the exception of Yreka where digitized maps are not yet available.  Line inspections include an inspection of all equipment on the line, therefore inspection percentages for overhead equipment is calculated at the same percentage as poles inspected.  </t>
  </si>
  <si>
    <t>CONDITIONS FOUND</t>
  </si>
  <si>
    <t>CONDITION RATING FOUND</t>
  </si>
  <si>
    <t>CORRECTIVE ACTIONS COMPLETED</t>
  </si>
  <si>
    <t>10 Yrs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</si>
</sst>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19">
    <font>
      <sz val="10"/>
      <name val="Arial"/>
      <family val="0"/>
    </font>
    <font>
      <b/>
      <sz val="14"/>
      <name val="Arial"/>
      <family val="2"/>
    </font>
    <font>
      <sz val="12"/>
      <name val="Arial"/>
      <family val="2"/>
    </font>
    <font>
      <i/>
      <sz val="11"/>
      <name val="Arial"/>
      <family val="2"/>
    </font>
    <font>
      <sz val="11"/>
      <name val="Arial"/>
      <family val="2"/>
    </font>
    <font>
      <b/>
      <sz val="12"/>
      <name val="Arial"/>
      <family val="2"/>
    </font>
    <font>
      <b/>
      <sz val="10"/>
      <name val="Arial"/>
      <family val="2"/>
    </font>
    <font>
      <b/>
      <sz val="8"/>
      <name val="Arial"/>
      <family val="2"/>
    </font>
    <font>
      <u val="single"/>
      <sz val="10"/>
      <name val="Arial"/>
      <family val="2"/>
    </font>
    <font>
      <sz val="8"/>
      <name val="Arial"/>
      <family val="2"/>
    </font>
    <font>
      <b/>
      <vertAlign val="superscript"/>
      <sz val="10"/>
      <color indexed="10"/>
      <name val="Arial"/>
      <family val="2"/>
    </font>
    <font>
      <vertAlign val="superscript"/>
      <sz val="10"/>
      <color indexed="10"/>
      <name val="Arial"/>
      <family val="2"/>
    </font>
    <font>
      <sz val="12"/>
      <color indexed="8"/>
      <name val="Arial"/>
      <family val="2"/>
    </font>
    <font>
      <b/>
      <sz val="12"/>
      <color indexed="8"/>
      <name val="Arial"/>
      <family val="2"/>
    </font>
    <font>
      <sz val="8"/>
      <name val="Tahoma"/>
      <family val="0"/>
    </font>
    <font>
      <b/>
      <sz val="8"/>
      <name val="Tahoma"/>
      <family val="0"/>
    </font>
    <font>
      <b/>
      <u val="single"/>
      <sz val="8"/>
      <name val="Arial"/>
      <family val="2"/>
    </font>
    <font>
      <sz val="8"/>
      <color indexed="8"/>
      <name val="Arial"/>
      <family val="2"/>
    </font>
    <font>
      <b/>
      <sz val="8"/>
      <color indexed="8"/>
      <name val="Arial"/>
      <family val="2"/>
    </font>
  </fonts>
  <fills count="6">
    <fill>
      <patternFill/>
    </fill>
    <fill>
      <patternFill patternType="gray125"/>
    </fill>
    <fill>
      <patternFill patternType="solid">
        <fgColor indexed="42"/>
        <bgColor indexed="64"/>
      </patternFill>
    </fill>
    <fill>
      <patternFill patternType="gray0625"/>
    </fill>
    <fill>
      <patternFill patternType="solid">
        <fgColor indexed="41"/>
        <bgColor indexed="64"/>
      </patternFill>
    </fill>
    <fill>
      <patternFill patternType="solid">
        <fgColor indexed="43"/>
        <bgColor indexed="64"/>
      </patternFill>
    </fill>
  </fills>
  <borders count="41">
    <border>
      <left/>
      <right/>
      <top/>
      <bottom/>
      <diagonal/>
    </border>
    <border>
      <left>
        <color indexed="63"/>
      </left>
      <right style="hair"/>
      <top style="thin"/>
      <bottom style="thin"/>
    </border>
    <border>
      <left style="hair"/>
      <right style="thin"/>
      <top style="thin"/>
      <bottom style="thin"/>
    </border>
    <border>
      <left style="hair"/>
      <right style="hair"/>
      <top style="thin"/>
      <bottom style="thin"/>
    </border>
    <border>
      <left>
        <color indexed="63"/>
      </left>
      <right style="hair"/>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color indexed="63"/>
      </top>
      <bottom style="thin"/>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thin"/>
      <top style="double"/>
      <bottom style="thin"/>
    </border>
    <border>
      <left style="thin"/>
      <right style="hair"/>
      <top style="double"/>
      <bottom style="thin"/>
    </border>
    <border>
      <left style="hair"/>
      <right>
        <color indexed="63"/>
      </right>
      <top style="double"/>
      <bottom style="thin"/>
    </border>
    <border>
      <left>
        <color indexed="63"/>
      </left>
      <right style="hair"/>
      <top style="double"/>
      <bottom style="thin"/>
    </border>
    <border>
      <left style="hair"/>
      <right>
        <color indexed="63"/>
      </right>
      <top style="thin"/>
      <bottom style="thin"/>
    </border>
    <border>
      <left>
        <color indexed="63"/>
      </left>
      <right>
        <color indexed="63"/>
      </right>
      <top>
        <color indexed="63"/>
      </top>
      <bottom style="thin"/>
    </border>
    <border>
      <left style="hair"/>
      <right style="hair"/>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style="thin"/>
      <bottom style="thin"/>
    </border>
    <border>
      <left style="thin"/>
      <right style="thin">
        <color indexed="55"/>
      </right>
      <top style="thin"/>
      <bottom style="thin"/>
    </border>
    <border>
      <left style="thin"/>
      <right style="thin">
        <color indexed="55"/>
      </right>
      <top style="thin"/>
      <bottom>
        <color indexed="63"/>
      </bottom>
    </border>
    <border>
      <left>
        <color indexed="63"/>
      </left>
      <right>
        <color indexed="63"/>
      </right>
      <top style="thin"/>
      <bottom>
        <color indexed="63"/>
      </bottom>
    </border>
    <border>
      <left style="thin"/>
      <right style="thin">
        <color indexed="55"/>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double"/>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2" fillId="0" borderId="0" xfId="0" applyFont="1" applyAlignment="1">
      <alignment vertical="center"/>
    </xf>
    <xf numFmtId="0" fontId="2" fillId="0" borderId="0" xfId="0" applyFont="1" applyAlignment="1">
      <alignment/>
    </xf>
    <xf numFmtId="0" fontId="4" fillId="0" borderId="0" xfId="0" applyFont="1" applyAlignment="1">
      <alignment horizontal="center"/>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center"/>
    </xf>
    <xf numFmtId="3" fontId="2" fillId="0" borderId="1" xfId="0" applyNumberFormat="1" applyFont="1" applyBorder="1" applyAlignment="1">
      <alignment horizontal="center"/>
    </xf>
    <xf numFmtId="3" fontId="2" fillId="0" borderId="2" xfId="0" applyNumberFormat="1" applyFont="1" applyFill="1" applyBorder="1" applyAlignment="1">
      <alignment horizontal="center"/>
    </xf>
    <xf numFmtId="0" fontId="0" fillId="0" borderId="0" xfId="0" applyAlignment="1">
      <alignment horizontal="center"/>
    </xf>
    <xf numFmtId="9" fontId="0" fillId="0" borderId="0" xfId="19" applyAlignment="1">
      <alignment/>
    </xf>
    <xf numFmtId="0" fontId="6" fillId="0" borderId="0" xfId="0" applyFont="1" applyAlignment="1">
      <alignment horizontal="left"/>
    </xf>
    <xf numFmtId="0" fontId="4" fillId="0" borderId="0" xfId="0" applyFont="1" applyAlignment="1">
      <alignment/>
    </xf>
    <xf numFmtId="0" fontId="0" fillId="0" borderId="0" xfId="0" applyAlignment="1">
      <alignment/>
    </xf>
    <xf numFmtId="0" fontId="0" fillId="0" borderId="0" xfId="0" applyFont="1" applyAlignment="1">
      <alignment horizontal="left"/>
    </xf>
    <xf numFmtId="0" fontId="2" fillId="0" borderId="0" xfId="0" applyFont="1" applyAlignment="1">
      <alignment horizontal="left"/>
    </xf>
    <xf numFmtId="0" fontId="0" fillId="0" borderId="0" xfId="0" applyFont="1" applyAlignment="1">
      <alignment/>
    </xf>
    <xf numFmtId="3" fontId="2" fillId="0" borderId="1" xfId="0" applyNumberFormat="1" applyFont="1" applyFill="1" applyBorder="1" applyAlignment="1">
      <alignment horizontal="center"/>
    </xf>
    <xf numFmtId="3" fontId="2" fillId="0" borderId="3" xfId="0" applyNumberFormat="1" applyFont="1" applyFill="1" applyBorder="1" applyAlignment="1">
      <alignment horizontal="center"/>
    </xf>
    <xf numFmtId="0" fontId="6" fillId="2" borderId="4" xfId="0" applyFont="1" applyFill="1" applyBorder="1" applyAlignment="1">
      <alignment horizontal="center" vertical="center"/>
    </xf>
    <xf numFmtId="0" fontId="2" fillId="0" borderId="5" xfId="0" applyFont="1" applyBorder="1" applyAlignment="1">
      <alignment horizontal="right"/>
    </xf>
    <xf numFmtId="0" fontId="5" fillId="0" borderId="5" xfId="0" applyFont="1" applyBorder="1" applyAlignment="1">
      <alignment/>
    </xf>
    <xf numFmtId="3" fontId="2" fillId="3" borderId="1" xfId="0" applyNumberFormat="1" applyFont="1" applyFill="1" applyBorder="1" applyAlignment="1">
      <alignment horizontal="center"/>
    </xf>
    <xf numFmtId="3" fontId="2" fillId="3" borderId="2" xfId="0" applyNumberFormat="1" applyFont="1" applyFill="1" applyBorder="1" applyAlignment="1">
      <alignment horizontal="center"/>
    </xf>
    <xf numFmtId="3" fontId="2" fillId="3" borderId="6" xfId="0" applyNumberFormat="1" applyFont="1" applyFill="1" applyBorder="1" applyAlignment="1">
      <alignment horizontal="center"/>
    </xf>
    <xf numFmtId="3" fontId="2" fillId="3" borderId="3" xfId="0" applyNumberFormat="1" applyFont="1" applyFill="1" applyBorder="1" applyAlignment="1">
      <alignment horizontal="center"/>
    </xf>
    <xf numFmtId="0" fontId="5" fillId="0" borderId="7" xfId="0" applyFont="1" applyBorder="1" applyAlignment="1">
      <alignment horizontal="left"/>
    </xf>
    <xf numFmtId="3" fontId="5" fillId="0" borderId="7" xfId="0" applyNumberFormat="1" applyFont="1" applyBorder="1" applyAlignment="1">
      <alignment horizontal="center"/>
    </xf>
    <xf numFmtId="0" fontId="5" fillId="0" borderId="0" xfId="0" applyFont="1" applyBorder="1" applyAlignment="1">
      <alignment/>
    </xf>
    <xf numFmtId="0" fontId="6" fillId="4" borderId="4" xfId="0" applyFont="1" applyFill="1" applyBorder="1" applyAlignment="1">
      <alignment horizontal="center" vertical="center" wrapText="1"/>
    </xf>
    <xf numFmtId="0" fontId="0" fillId="0" borderId="8" xfId="0"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0" xfId="0" applyFont="1" applyAlignment="1">
      <alignment/>
    </xf>
    <xf numFmtId="0" fontId="6" fillId="2" borderId="4" xfId="0" applyFont="1" applyFill="1" applyBorder="1" applyAlignment="1">
      <alignment horizontal="center"/>
    </xf>
    <xf numFmtId="0" fontId="6" fillId="2" borderId="10" xfId="0" applyFont="1" applyFill="1" applyBorder="1" applyAlignment="1">
      <alignment horizontal="center"/>
    </xf>
    <xf numFmtId="0" fontId="6" fillId="2" borderId="9" xfId="0" applyFont="1" applyFill="1" applyBorder="1" applyAlignment="1">
      <alignment horizontal="center"/>
    </xf>
    <xf numFmtId="0" fontId="5" fillId="1" borderId="11" xfId="0" applyFont="1" applyFill="1" applyBorder="1" applyAlignment="1">
      <alignment/>
    </xf>
    <xf numFmtId="0" fontId="2" fillId="0" borderId="5" xfId="0" applyFont="1" applyBorder="1" applyAlignment="1">
      <alignment/>
    </xf>
    <xf numFmtId="0" fontId="12" fillId="0" borderId="5" xfId="0" applyFont="1" applyBorder="1" applyAlignment="1">
      <alignment horizontal="center"/>
    </xf>
    <xf numFmtId="38" fontId="2" fillId="0" borderId="1" xfId="0" applyNumberFormat="1" applyFont="1" applyBorder="1" applyAlignment="1">
      <alignment horizontal="center"/>
    </xf>
    <xf numFmtId="38" fontId="2" fillId="0" borderId="12" xfId="0" applyNumberFormat="1" applyFont="1" applyBorder="1" applyAlignment="1">
      <alignment horizontal="center"/>
    </xf>
    <xf numFmtId="3" fontId="2" fillId="0" borderId="13" xfId="0" applyNumberFormat="1" applyFont="1" applyFill="1" applyBorder="1" applyAlignment="1">
      <alignment horizontal="center"/>
    </xf>
    <xf numFmtId="3" fontId="2" fillId="0" borderId="12" xfId="0" applyNumberFormat="1" applyFont="1" applyBorder="1" applyAlignment="1">
      <alignment horizontal="center"/>
    </xf>
    <xf numFmtId="9" fontId="2" fillId="0" borderId="14" xfId="0" applyNumberFormat="1" applyFont="1" applyFill="1" applyBorder="1" applyAlignment="1">
      <alignment horizontal="center"/>
    </xf>
    <xf numFmtId="0" fontId="12" fillId="0" borderId="5" xfId="0" applyFont="1" applyBorder="1" applyAlignment="1">
      <alignment/>
    </xf>
    <xf numFmtId="3" fontId="2" fillId="0" borderId="15" xfId="0" applyNumberFormat="1" applyFont="1" applyFill="1" applyBorder="1" applyAlignment="1">
      <alignment horizontal="center"/>
    </xf>
    <xf numFmtId="38" fontId="2" fillId="0" borderId="16" xfId="0" applyNumberFormat="1" applyFont="1" applyBorder="1" applyAlignment="1">
      <alignment horizontal="center"/>
    </xf>
    <xf numFmtId="3" fontId="2" fillId="0" borderId="17" xfId="0" applyNumberFormat="1" applyFont="1" applyFill="1" applyBorder="1" applyAlignment="1">
      <alignment horizontal="center"/>
    </xf>
    <xf numFmtId="3" fontId="2" fillId="0" borderId="18" xfId="0" applyNumberFormat="1" applyFont="1" applyBorder="1" applyAlignment="1">
      <alignment horizontal="center"/>
    </xf>
    <xf numFmtId="9" fontId="2" fillId="0" borderId="15" xfId="0" applyNumberFormat="1" applyFont="1" applyFill="1" applyBorder="1" applyAlignment="1">
      <alignment horizontal="center"/>
    </xf>
    <xf numFmtId="0" fontId="5" fillId="5" borderId="5" xfId="0" applyFont="1" applyFill="1" applyBorder="1" applyAlignment="1">
      <alignment/>
    </xf>
    <xf numFmtId="0" fontId="13" fillId="1" borderId="5" xfId="0" applyFont="1" applyFill="1" applyBorder="1" applyAlignment="1">
      <alignment/>
    </xf>
    <xf numFmtId="3" fontId="2" fillId="1" borderId="19" xfId="0" applyNumberFormat="1" applyFont="1" applyFill="1" applyBorder="1" applyAlignment="1">
      <alignment/>
    </xf>
    <xf numFmtId="3" fontId="2" fillId="1" borderId="2" xfId="0" applyNumberFormat="1" applyFont="1" applyFill="1" applyBorder="1" applyAlignment="1">
      <alignment/>
    </xf>
    <xf numFmtId="9" fontId="2" fillId="1" borderId="1" xfId="0" applyNumberFormat="1" applyFont="1" applyFill="1" applyBorder="1" applyAlignment="1">
      <alignment horizontal="right"/>
    </xf>
    <xf numFmtId="0" fontId="2" fillId="0" borderId="5" xfId="0" applyFont="1" applyBorder="1" applyAlignment="1">
      <alignment horizontal="center"/>
    </xf>
    <xf numFmtId="0" fontId="5" fillId="1" borderId="5" xfId="0" applyFont="1" applyFill="1" applyBorder="1" applyAlignment="1">
      <alignment/>
    </xf>
    <xf numFmtId="0" fontId="2" fillId="0" borderId="0" xfId="0" applyFont="1" applyBorder="1" applyAlignment="1">
      <alignment/>
    </xf>
    <xf numFmtId="9" fontId="2" fillId="0" borderId="0" xfId="0" applyNumberFormat="1" applyFont="1" applyBorder="1" applyAlignment="1">
      <alignment horizontal="right"/>
    </xf>
    <xf numFmtId="0" fontId="8" fillId="0" borderId="0" xfId="0" applyFont="1" applyAlignment="1">
      <alignment horizont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3" fontId="2" fillId="0" borderId="22" xfId="0" applyNumberFormat="1" applyFont="1" applyFill="1" applyBorder="1" applyAlignment="1">
      <alignment horizontal="center"/>
    </xf>
    <xf numFmtId="9" fontId="2" fillId="0" borderId="2" xfId="0" applyNumberFormat="1" applyFont="1" applyFill="1" applyBorder="1" applyAlignment="1">
      <alignment horizontal="center"/>
    </xf>
    <xf numFmtId="9" fontId="5" fillId="0" borderId="7" xfId="0" applyNumberFormat="1" applyFont="1" applyFill="1" applyBorder="1" applyAlignment="1">
      <alignment horizontal="center"/>
    </xf>
    <xf numFmtId="0" fontId="6" fillId="4" borderId="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0" xfId="0" applyFont="1" applyFill="1" applyBorder="1" applyAlignment="1">
      <alignment horizontal="center" vertical="center" wrapText="1"/>
    </xf>
    <xf numFmtId="9" fontId="6" fillId="0" borderId="23" xfId="0" applyNumberFormat="1"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wrapText="1"/>
    </xf>
    <xf numFmtId="0" fontId="2" fillId="0" borderId="0" xfId="0" applyFont="1" applyFill="1" applyAlignment="1">
      <alignment/>
    </xf>
    <xf numFmtId="0" fontId="0" fillId="0" borderId="8" xfId="0" applyFont="1" applyFill="1" applyBorder="1" applyAlignment="1">
      <alignment horizontal="center" vertical="center" wrapText="1"/>
    </xf>
    <xf numFmtId="0" fontId="0" fillId="0" borderId="20" xfId="0" applyFont="1" applyFill="1" applyBorder="1" applyAlignment="1">
      <alignment horizontal="center" vertical="center" wrapText="1"/>
    </xf>
    <xf numFmtId="9" fontId="0" fillId="0" borderId="23"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0" xfId="0" applyAlignment="1">
      <alignment horizontal="right"/>
    </xf>
    <xf numFmtId="0" fontId="0" fillId="0" borderId="24" xfId="0" applyFont="1" applyFill="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xf>
    <xf numFmtId="0" fontId="0" fillId="0" borderId="26" xfId="0" applyFont="1" applyFill="1" applyBorder="1" applyAlignment="1">
      <alignment horizontal="center"/>
    </xf>
    <xf numFmtId="0" fontId="0" fillId="0" borderId="27" xfId="0" applyFont="1" applyFill="1" applyBorder="1" applyAlignment="1">
      <alignment horizontal="center"/>
    </xf>
    <xf numFmtId="0" fontId="0" fillId="0" borderId="0" xfId="0" applyFont="1" applyAlignment="1">
      <alignment/>
    </xf>
    <xf numFmtId="9" fontId="0" fillId="0" borderId="27" xfId="0" applyNumberFormat="1" applyFont="1" applyFill="1" applyBorder="1" applyAlignment="1">
      <alignment horizontal="center"/>
    </xf>
    <xf numFmtId="9" fontId="2" fillId="1" borderId="16" xfId="0" applyNumberFormat="1" applyFont="1" applyFill="1" applyBorder="1" applyAlignment="1">
      <alignment horizontal="right"/>
    </xf>
    <xf numFmtId="3" fontId="2" fillId="1" borderId="17" xfId="0" applyNumberFormat="1" applyFont="1" applyFill="1" applyBorder="1" applyAlignment="1">
      <alignment/>
    </xf>
    <xf numFmtId="3" fontId="2" fillId="1" borderId="15" xfId="0" applyNumberFormat="1" applyFont="1" applyFill="1" applyBorder="1" applyAlignment="1">
      <alignment/>
    </xf>
    <xf numFmtId="0" fontId="5" fillId="5" borderId="5" xfId="0" applyFont="1" applyFill="1" applyBorder="1" applyAlignment="1">
      <alignment vertical="center"/>
    </xf>
    <xf numFmtId="0" fontId="5" fillId="1" borderId="5" xfId="0" applyFont="1" applyFill="1" applyBorder="1" applyAlignment="1">
      <alignment vertical="center"/>
    </xf>
    <xf numFmtId="9" fontId="2" fillId="1" borderId="1" xfId="0" applyNumberFormat="1" applyFont="1" applyFill="1" applyBorder="1" applyAlignment="1">
      <alignment horizontal="right" vertical="center"/>
    </xf>
    <xf numFmtId="3" fontId="2" fillId="1" borderId="19" xfId="0" applyNumberFormat="1" applyFont="1" applyFill="1" applyBorder="1" applyAlignment="1">
      <alignment vertical="center"/>
    </xf>
    <xf numFmtId="3" fontId="2" fillId="1" borderId="2" xfId="0" applyNumberFormat="1" applyFont="1" applyFill="1" applyBorder="1" applyAlignment="1">
      <alignment vertical="center"/>
    </xf>
    <xf numFmtId="0" fontId="0" fillId="0" borderId="0" xfId="0" applyAlignment="1">
      <alignment vertical="center"/>
    </xf>
    <xf numFmtId="0" fontId="9" fillId="0" borderId="0" xfId="0" applyFont="1" applyAlignment="1">
      <alignment/>
    </xf>
    <xf numFmtId="0" fontId="9" fillId="0" borderId="0" xfId="0" applyFont="1" applyAlignment="1">
      <alignment/>
    </xf>
    <xf numFmtId="0" fontId="7" fillId="0" borderId="0" xfId="0" applyFont="1" applyAlignment="1">
      <alignment/>
    </xf>
    <xf numFmtId="0" fontId="9" fillId="0" borderId="28" xfId="0" applyFont="1" applyBorder="1" applyAlignment="1">
      <alignment/>
    </xf>
    <xf numFmtId="1" fontId="9" fillId="0" borderId="29" xfId="0" applyNumberFormat="1" applyFont="1" applyFill="1" applyBorder="1" applyAlignment="1">
      <alignment horizontal="center"/>
    </xf>
    <xf numFmtId="1" fontId="9" fillId="0" borderId="22" xfId="0" applyNumberFormat="1" applyFont="1" applyFill="1" applyBorder="1" applyAlignment="1">
      <alignment horizontal="center"/>
    </xf>
    <xf numFmtId="0" fontId="9" fillId="0" borderId="22" xfId="0" applyNumberFormat="1" applyFont="1" applyFill="1" applyBorder="1" applyAlignment="1">
      <alignment horizontal="center"/>
    </xf>
    <xf numFmtId="0" fontId="9" fillId="0" borderId="5" xfId="0" applyFont="1" applyBorder="1" applyAlignment="1">
      <alignment/>
    </xf>
    <xf numFmtId="1" fontId="9" fillId="0" borderId="30" xfId="0" applyNumberFormat="1" applyFont="1" applyFill="1" applyBorder="1" applyAlignment="1">
      <alignment horizontal="center"/>
    </xf>
    <xf numFmtId="1" fontId="9" fillId="0" borderId="31" xfId="0" applyNumberFormat="1" applyFont="1" applyFill="1" applyBorder="1" applyAlignment="1">
      <alignment horizontal="center"/>
    </xf>
    <xf numFmtId="0" fontId="9" fillId="0" borderId="31" xfId="0" applyNumberFormat="1" applyFont="1" applyFill="1" applyBorder="1" applyAlignment="1">
      <alignment horizontal="center"/>
    </xf>
    <xf numFmtId="0" fontId="9" fillId="0" borderId="11" xfId="0" applyFont="1" applyBorder="1" applyAlignment="1">
      <alignment/>
    </xf>
    <xf numFmtId="0" fontId="7" fillId="0" borderId="0" xfId="0" applyFont="1" applyBorder="1" applyAlignment="1">
      <alignment horizontal="left"/>
    </xf>
    <xf numFmtId="1" fontId="7" fillId="0" borderId="0" xfId="0" applyNumberFormat="1" applyFont="1" applyBorder="1" applyAlignment="1">
      <alignment/>
    </xf>
    <xf numFmtId="1" fontId="7" fillId="0" borderId="0" xfId="0" applyNumberFormat="1" applyFont="1" applyBorder="1" applyAlignment="1">
      <alignment/>
    </xf>
    <xf numFmtId="0" fontId="7" fillId="0" borderId="0" xfId="0" applyNumberFormat="1" applyFont="1" applyBorder="1" applyAlignment="1">
      <alignment/>
    </xf>
    <xf numFmtId="0" fontId="9" fillId="0" borderId="29" xfId="0" applyNumberFormat="1" applyFont="1" applyFill="1" applyBorder="1" applyAlignment="1">
      <alignment horizontal="center"/>
    </xf>
    <xf numFmtId="0" fontId="9" fillId="0" borderId="30" xfId="0" applyNumberFormat="1" applyFont="1" applyFill="1" applyBorder="1" applyAlignment="1">
      <alignment horizontal="center"/>
    </xf>
    <xf numFmtId="14" fontId="9" fillId="0" borderId="5" xfId="0" applyNumberFormat="1" applyFont="1" applyBorder="1" applyAlignment="1">
      <alignment horizontal="center"/>
    </xf>
    <xf numFmtId="0" fontId="9" fillId="0" borderId="5" xfId="0" applyFont="1" applyBorder="1" applyAlignment="1">
      <alignment horizontal="center"/>
    </xf>
    <xf numFmtId="0" fontId="9" fillId="0" borderId="11" xfId="0" applyFont="1" applyBorder="1" applyAlignment="1">
      <alignment horizontal="center"/>
    </xf>
    <xf numFmtId="0" fontId="6" fillId="4" borderId="32" xfId="0" applyFont="1" applyFill="1" applyBorder="1" applyAlignment="1">
      <alignment horizontal="center"/>
    </xf>
    <xf numFmtId="0" fontId="6" fillId="4" borderId="20" xfId="0" applyFont="1" applyFill="1" applyBorder="1" applyAlignment="1">
      <alignment horizontal="center"/>
    </xf>
    <xf numFmtId="0" fontId="0" fillId="1" borderId="3" xfId="0" applyFill="1" applyBorder="1" applyAlignment="1">
      <alignment/>
    </xf>
    <xf numFmtId="0" fontId="0" fillId="1" borderId="2" xfId="0" applyFill="1" applyBorder="1" applyAlignment="1">
      <alignment/>
    </xf>
    <xf numFmtId="0" fontId="0" fillId="1" borderId="5" xfId="0" applyFill="1" applyBorder="1" applyAlignment="1">
      <alignment/>
    </xf>
    <xf numFmtId="0" fontId="0" fillId="0" borderId="5" xfId="0" applyFont="1" applyBorder="1" applyAlignment="1">
      <alignment/>
    </xf>
    <xf numFmtId="0" fontId="0" fillId="0" borderId="3" xfId="0" applyFont="1" applyFill="1" applyBorder="1" applyAlignment="1">
      <alignment horizontal="center"/>
    </xf>
    <xf numFmtId="0" fontId="0" fillId="0" borderId="2" xfId="0" applyFont="1" applyFill="1" applyBorder="1" applyAlignment="1">
      <alignment horizontal="center"/>
    </xf>
    <xf numFmtId="0" fontId="0" fillId="0" borderId="5" xfId="0" applyFont="1" applyBorder="1" applyAlignment="1">
      <alignment horizontal="center"/>
    </xf>
    <xf numFmtId="0" fontId="5" fillId="1" borderId="5" xfId="0" applyFont="1" applyFill="1" applyBorder="1" applyAlignment="1">
      <alignment horizontal="center"/>
    </xf>
    <xf numFmtId="1" fontId="17" fillId="0" borderId="29" xfId="0" applyNumberFormat="1" applyFont="1" applyFill="1" applyBorder="1" applyAlignment="1">
      <alignment horizontal="center"/>
    </xf>
    <xf numFmtId="0" fontId="17" fillId="0" borderId="22" xfId="0" applyNumberFormat="1" applyFont="1" applyFill="1" applyBorder="1" applyAlignment="1">
      <alignment horizontal="center"/>
    </xf>
    <xf numFmtId="1" fontId="17" fillId="0" borderId="30" xfId="0" applyNumberFormat="1" applyFont="1" applyFill="1" applyBorder="1" applyAlignment="1">
      <alignment horizontal="center"/>
    </xf>
    <xf numFmtId="0" fontId="17" fillId="0" borderId="31" xfId="0" applyNumberFormat="1" applyFont="1" applyFill="1" applyBorder="1" applyAlignment="1">
      <alignment horizontal="center"/>
    </xf>
    <xf numFmtId="0" fontId="17" fillId="0" borderId="29" xfId="0" applyNumberFormat="1" applyFont="1" applyFill="1" applyBorder="1" applyAlignment="1">
      <alignment horizontal="center"/>
    </xf>
    <xf numFmtId="0" fontId="17" fillId="0" borderId="30" xfId="0" applyNumberFormat="1" applyFont="1" applyFill="1" applyBorder="1" applyAlignment="1">
      <alignment horizontal="center"/>
    </xf>
    <xf numFmtId="14" fontId="0" fillId="0" borderId="5" xfId="0" applyNumberFormat="1" applyFont="1" applyBorder="1" applyAlignment="1">
      <alignment horizontal="center"/>
    </xf>
    <xf numFmtId="0" fontId="7" fillId="0" borderId="0" xfId="0" applyFont="1" applyBorder="1" applyAlignment="1">
      <alignment/>
    </xf>
    <xf numFmtId="0" fontId="7" fillId="0" borderId="31" xfId="0" applyFont="1" applyBorder="1" applyAlignment="1">
      <alignment/>
    </xf>
    <xf numFmtId="0" fontId="5" fillId="2" borderId="5" xfId="0" applyFont="1" applyFill="1" applyBorder="1" applyAlignment="1">
      <alignment vertical="center"/>
    </xf>
    <xf numFmtId="0" fontId="5" fillId="0" borderId="31" xfId="0" applyFont="1" applyBorder="1" applyAlignment="1">
      <alignment/>
    </xf>
    <xf numFmtId="0" fontId="5" fillId="0" borderId="7" xfId="0" applyFont="1" applyBorder="1" applyAlignment="1">
      <alignment horizontal="center"/>
    </xf>
    <xf numFmtId="1" fontId="7" fillId="0" borderId="7" xfId="0" applyNumberFormat="1" applyFont="1" applyBorder="1" applyAlignment="1">
      <alignment horizontal="center"/>
    </xf>
    <xf numFmtId="1" fontId="18" fillId="0" borderId="7" xfId="0" applyNumberFormat="1" applyFont="1" applyBorder="1" applyAlignment="1">
      <alignment horizontal="center"/>
    </xf>
    <xf numFmtId="0" fontId="18" fillId="0" borderId="7" xfId="0" applyNumberFormat="1" applyFont="1" applyBorder="1" applyAlignment="1">
      <alignment horizontal="center"/>
    </xf>
    <xf numFmtId="0" fontId="5" fillId="0" borderId="0" xfId="0" applyFont="1" applyBorder="1" applyAlignment="1">
      <alignment horizontal="left"/>
    </xf>
    <xf numFmtId="0" fontId="7" fillId="0" borderId="31" xfId="0" applyFont="1" applyBorder="1" applyAlignment="1">
      <alignment horizontal="left"/>
    </xf>
    <xf numFmtId="0" fontId="7" fillId="0" borderId="7" xfId="0" applyNumberFormat="1" applyFont="1" applyBorder="1" applyAlignment="1">
      <alignment horizontal="center"/>
    </xf>
    <xf numFmtId="0" fontId="0" fillId="0" borderId="0" xfId="0" applyAlignment="1">
      <alignment horizontal="left"/>
    </xf>
    <xf numFmtId="0" fontId="5" fillId="0" borderId="0" xfId="0" applyFont="1" applyAlignment="1">
      <alignment horizontal="left"/>
    </xf>
    <xf numFmtId="0" fontId="0" fillId="0" borderId="0" xfId="0" applyFont="1" applyFill="1" applyBorder="1" applyAlignment="1">
      <alignment horizontal="center" vertical="center"/>
    </xf>
    <xf numFmtId="0" fontId="5" fillId="1" borderId="31" xfId="0" applyFont="1" applyFill="1" applyBorder="1" applyAlignment="1">
      <alignment/>
    </xf>
    <xf numFmtId="0" fontId="12" fillId="0" borderId="22" xfId="0" applyFont="1" applyBorder="1" applyAlignment="1">
      <alignment horizontal="center"/>
    </xf>
    <xf numFmtId="0" fontId="12" fillId="0" borderId="33" xfId="0" applyFont="1" applyBorder="1" applyAlignment="1">
      <alignment/>
    </xf>
    <xf numFmtId="0" fontId="13" fillId="1" borderId="22" xfId="0" applyFont="1" applyFill="1" applyBorder="1" applyAlignment="1">
      <alignment/>
    </xf>
    <xf numFmtId="0" fontId="2" fillId="0" borderId="22" xfId="0" applyFont="1" applyBorder="1" applyAlignment="1">
      <alignment horizontal="center"/>
    </xf>
    <xf numFmtId="0" fontId="2" fillId="0" borderId="33" xfId="0" applyFont="1" applyBorder="1" applyAlignment="1">
      <alignment/>
    </xf>
    <xf numFmtId="0" fontId="5" fillId="1" borderId="22" xfId="0" applyFont="1" applyFill="1" applyBorder="1" applyAlignment="1">
      <alignment/>
    </xf>
    <xf numFmtId="0" fontId="5" fillId="1" borderId="22" xfId="0" applyFont="1" applyFill="1" applyBorder="1" applyAlignment="1">
      <alignment vertical="center"/>
    </xf>
    <xf numFmtId="0" fontId="0" fillId="0" borderId="0" xfId="0" applyAlignment="1">
      <alignment/>
    </xf>
    <xf numFmtId="0" fontId="7" fillId="4" borderId="11" xfId="0" applyFont="1" applyFill="1" applyBorder="1" applyAlignment="1">
      <alignment horizontal="center" vertical="center" wrapText="1"/>
    </xf>
    <xf numFmtId="9" fontId="0" fillId="0" borderId="9" xfId="0" applyNumberFormat="1" applyBorder="1" applyAlignment="1">
      <alignment horizontal="center" vertical="center"/>
    </xf>
    <xf numFmtId="0" fontId="5" fillId="2" borderId="34"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5" fillId="4" borderId="34" xfId="0" applyFont="1" applyFill="1" applyBorder="1" applyAlignment="1">
      <alignment horizontal="center" vertical="center"/>
    </xf>
    <xf numFmtId="0" fontId="0" fillId="0" borderId="35" xfId="0"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5" fillId="0" borderId="11"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0" xfId="0" applyAlignment="1">
      <alignment wrapText="1"/>
    </xf>
    <xf numFmtId="3" fontId="2" fillId="0" borderId="36"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21" xfId="0" applyBorder="1" applyAlignment="1">
      <alignment horizontal="center" vertical="center" wrapText="1"/>
    </xf>
    <xf numFmtId="3" fontId="2" fillId="0" borderId="37" xfId="0" applyNumberFormat="1" applyFont="1" applyFill="1" applyBorder="1" applyAlignment="1">
      <alignment horizontal="center" vertical="center" wrapText="1"/>
    </xf>
    <xf numFmtId="3" fontId="2" fillId="0" borderId="38"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9" fontId="0" fillId="0" borderId="27" xfId="0" applyNumberFormat="1" applyBorder="1" applyAlignment="1">
      <alignment horizontal="center" vertical="center" wrapText="1"/>
    </xf>
    <xf numFmtId="9" fontId="0" fillId="0" borderId="9" xfId="0" applyNumberFormat="1" applyBorder="1" applyAlignment="1">
      <alignment horizontal="center" vertical="center" wrapText="1"/>
    </xf>
    <xf numFmtId="0" fontId="5" fillId="0" borderId="11" xfId="0" applyFont="1" applyFill="1" applyBorder="1" applyAlignment="1">
      <alignment horizontal="center" vertical="center"/>
    </xf>
    <xf numFmtId="0" fontId="0" fillId="0" borderId="8" xfId="0" applyFill="1" applyBorder="1" applyAlignment="1">
      <alignment vertical="center"/>
    </xf>
    <xf numFmtId="0" fontId="5" fillId="0" borderId="11" xfId="0" applyFont="1" applyFill="1" applyBorder="1" applyAlignment="1">
      <alignment vertical="center"/>
    </xf>
    <xf numFmtId="0" fontId="5" fillId="2" borderId="34" xfId="0" applyFont="1" applyFill="1" applyBorder="1" applyAlignment="1">
      <alignment horizontal="center"/>
    </xf>
    <xf numFmtId="0" fontId="0" fillId="0" borderId="31" xfId="0" applyBorder="1" applyAlignment="1">
      <alignment horizontal="center"/>
    </xf>
    <xf numFmtId="0" fontId="0" fillId="0" borderId="35" xfId="0" applyBorder="1" applyAlignment="1">
      <alignment horizontal="center"/>
    </xf>
    <xf numFmtId="0" fontId="5" fillId="0" borderId="34" xfId="0" applyFont="1" applyFill="1" applyBorder="1" applyAlignment="1">
      <alignment horizontal="center" vertical="center"/>
    </xf>
    <xf numFmtId="0" fontId="0" fillId="0" borderId="33" xfId="0" applyBorder="1" applyAlignment="1">
      <alignment vertical="center"/>
    </xf>
    <xf numFmtId="9" fontId="2" fillId="0" borderId="14" xfId="0" applyNumberFormat="1" applyFont="1" applyFill="1" applyBorder="1" applyAlignment="1">
      <alignment horizontal="center" vertical="center"/>
    </xf>
    <xf numFmtId="9" fontId="0" fillId="0" borderId="27" xfId="0" applyNumberFormat="1" applyBorder="1" applyAlignment="1">
      <alignment horizontal="center" vertical="center"/>
    </xf>
    <xf numFmtId="0" fontId="9" fillId="4" borderId="24"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1"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8" xfId="0" applyFont="1" applyFill="1" applyBorder="1" applyAlignment="1">
      <alignment horizontal="center" vertical="center"/>
    </xf>
    <xf numFmtId="0" fontId="7"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7" fillId="4" borderId="35" xfId="0" applyFont="1" applyFill="1" applyBorder="1" applyAlignment="1">
      <alignment horizontal="center" vertical="center" wrapText="1"/>
    </xf>
    <xf numFmtId="0" fontId="9" fillId="0" borderId="35" xfId="0" applyFont="1" applyBorder="1" applyAlignment="1">
      <alignment horizontal="center" vertical="center" wrapText="1"/>
    </xf>
    <xf numFmtId="0" fontId="0" fillId="0" borderId="0" xfId="0" applyAlignment="1">
      <alignment vertical="center"/>
    </xf>
    <xf numFmtId="0" fontId="6" fillId="4" borderId="11" xfId="0" applyFont="1" applyFill="1" applyBorder="1" applyAlignment="1">
      <alignment horizontal="center" vertical="center"/>
    </xf>
    <xf numFmtId="0" fontId="0" fillId="0" borderId="24" xfId="0" applyFont="1" applyBorder="1" applyAlignment="1">
      <alignment horizontal="center" vertical="center"/>
    </xf>
    <xf numFmtId="0" fontId="0" fillId="0" borderId="8"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workbookViewId="0" topLeftCell="A3">
      <selection activeCell="K7" sqref="K7"/>
    </sheetView>
  </sheetViews>
  <sheetFormatPr defaultColWidth="9.140625" defaultRowHeight="12.75"/>
  <cols>
    <col min="1" max="1" width="21.7109375" style="4" customWidth="1"/>
    <col min="2" max="3" width="12.7109375" style="5" customWidth="1"/>
    <col min="4" max="4" width="12.7109375" style="6" customWidth="1"/>
    <col min="5" max="5" width="7.7109375" style="6" customWidth="1"/>
    <col min="6" max="6" width="12.7109375" style="6" customWidth="1"/>
    <col min="7" max="7" width="7.7109375" style="6" customWidth="1"/>
    <col min="8" max="8" width="12.7109375" style="6" customWidth="1"/>
    <col min="9" max="9" width="8.28125" style="6" customWidth="1"/>
    <col min="10" max="16384" width="8.8515625" style="4" customWidth="1"/>
  </cols>
  <sheetData>
    <row r="1" spans="1:9" s="1" customFormat="1" ht="24.75" customHeight="1">
      <c r="A1" s="163" t="s">
        <v>0</v>
      </c>
      <c r="B1" s="164"/>
      <c r="C1" s="164"/>
      <c r="D1" s="164"/>
      <c r="E1" s="164"/>
      <c r="F1" s="164"/>
      <c r="G1" s="164"/>
      <c r="H1" s="164"/>
      <c r="I1" s="164"/>
    </row>
    <row r="2" spans="1:9" s="2" customFormat="1" ht="24.75" customHeight="1">
      <c r="A2" s="163" t="s">
        <v>76</v>
      </c>
      <c r="B2" s="164"/>
      <c r="C2" s="164"/>
      <c r="D2" s="164"/>
      <c r="E2" s="164"/>
      <c r="F2" s="164"/>
      <c r="G2" s="164"/>
      <c r="H2" s="164"/>
      <c r="I2" s="164"/>
    </row>
    <row r="3" spans="1:10" s="12" customFormat="1" ht="24" customHeight="1">
      <c r="A3" s="165" t="s">
        <v>77</v>
      </c>
      <c r="B3" s="165"/>
      <c r="C3" s="165"/>
      <c r="D3" s="165"/>
      <c r="E3" s="165"/>
      <c r="F3" s="165"/>
      <c r="G3" s="165"/>
      <c r="H3" s="165"/>
      <c r="I3" s="165"/>
      <c r="J3" s="3"/>
    </row>
    <row r="4" spans="1:10" s="12" customFormat="1" ht="24" customHeight="1">
      <c r="A4" s="3"/>
      <c r="B4" s="3"/>
      <c r="C4" s="3"/>
      <c r="D4" s="3"/>
      <c r="E4" s="3"/>
      <c r="F4" s="3"/>
      <c r="G4" s="3"/>
      <c r="H4" s="3"/>
      <c r="I4" s="3"/>
      <c r="J4" s="3"/>
    </row>
    <row r="5" spans="1:9" s="2" customFormat="1" ht="18">
      <c r="A5" s="166" t="s">
        <v>1</v>
      </c>
      <c r="B5" s="167"/>
      <c r="C5" s="167"/>
      <c r="D5" s="167"/>
      <c r="E5" s="167"/>
      <c r="F5" s="167"/>
      <c r="G5" s="167"/>
      <c r="H5" s="167"/>
      <c r="I5" s="167"/>
    </row>
    <row r="6" ht="15"/>
    <row r="7" spans="1:9" ht="15.75">
      <c r="A7" s="168" t="s">
        <v>14</v>
      </c>
      <c r="B7" s="161" t="s">
        <v>48</v>
      </c>
      <c r="C7" s="162"/>
      <c r="D7" s="158" t="s">
        <v>47</v>
      </c>
      <c r="E7" s="159"/>
      <c r="F7" s="159"/>
      <c r="G7" s="159"/>
      <c r="H7" s="159"/>
      <c r="I7" s="160"/>
    </row>
    <row r="8" spans="1:9" ht="38.25">
      <c r="A8" s="169"/>
      <c r="B8" s="29" t="s">
        <v>12</v>
      </c>
      <c r="C8" s="65" t="s">
        <v>75</v>
      </c>
      <c r="D8" s="60" t="s">
        <v>35</v>
      </c>
      <c r="E8" s="31" t="s">
        <v>43</v>
      </c>
      <c r="F8" s="19" t="s">
        <v>36</v>
      </c>
      <c r="G8" s="31" t="s">
        <v>43</v>
      </c>
      <c r="H8" s="61" t="s">
        <v>37</v>
      </c>
      <c r="I8" s="31" t="s">
        <v>43</v>
      </c>
    </row>
    <row r="9" spans="1:9" ht="15">
      <c r="A9" s="73" t="s">
        <v>34</v>
      </c>
      <c r="B9" s="22" t="s">
        <v>11</v>
      </c>
      <c r="C9" s="23"/>
      <c r="D9" s="74" t="s">
        <v>38</v>
      </c>
      <c r="E9" s="75">
        <v>0.5</v>
      </c>
      <c r="F9" s="76" t="s">
        <v>41</v>
      </c>
      <c r="G9" s="75">
        <v>0.2</v>
      </c>
      <c r="H9" s="77" t="s">
        <v>85</v>
      </c>
      <c r="I9" s="75">
        <v>0.1</v>
      </c>
    </row>
    <row r="10" spans="1:9" s="72" customFormat="1" ht="15">
      <c r="A10" s="30"/>
      <c r="B10" s="66"/>
      <c r="C10" s="67"/>
      <c r="D10" s="68"/>
      <c r="E10" s="69"/>
      <c r="F10" s="70"/>
      <c r="G10" s="69"/>
      <c r="H10" s="71"/>
      <c r="I10" s="69"/>
    </row>
    <row r="11" spans="1:9" ht="15.75">
      <c r="A11" s="21" t="s">
        <v>20</v>
      </c>
      <c r="B11" s="17">
        <v>13485</v>
      </c>
      <c r="C11" s="8">
        <v>1713</v>
      </c>
      <c r="D11" s="62">
        <f>SUM(1669+4142+F11)</f>
        <v>7143</v>
      </c>
      <c r="E11" s="63">
        <f>SUM(D11/(B11+C11))</f>
        <v>0.46999605211212003</v>
      </c>
      <c r="F11" s="62">
        <v>1332</v>
      </c>
      <c r="G11" s="63">
        <f>SUM(F11/(B11+C11))</f>
        <v>0.08764311093564943</v>
      </c>
      <c r="H11" s="18">
        <f>694+638</f>
        <v>1332</v>
      </c>
      <c r="I11" s="63">
        <f>SUM(H11/(B11+C11))</f>
        <v>0.08764311093564943</v>
      </c>
    </row>
    <row r="12" spans="1:9" ht="15">
      <c r="A12" s="20" t="s">
        <v>11</v>
      </c>
      <c r="B12" s="22" t="s">
        <v>11</v>
      </c>
      <c r="C12" s="23"/>
      <c r="D12" s="22"/>
      <c r="E12" s="24"/>
      <c r="F12" s="22" t="s">
        <v>11</v>
      </c>
      <c r="G12" s="24"/>
      <c r="H12" s="25"/>
      <c r="I12" s="24"/>
    </row>
    <row r="13" spans="1:9" ht="15.75">
      <c r="A13" s="21" t="s">
        <v>26</v>
      </c>
      <c r="B13" s="17">
        <v>3826</v>
      </c>
      <c r="C13" s="8">
        <v>1123</v>
      </c>
      <c r="D13" s="62">
        <f>SUM(1094+459+F13)</f>
        <v>2882</v>
      </c>
      <c r="E13" s="63">
        <f>SUM(D13/(B13+C13))</f>
        <v>0.5823398666397251</v>
      </c>
      <c r="F13" s="62">
        <f>862+467</f>
        <v>1329</v>
      </c>
      <c r="G13" s="63">
        <f>SUM(F13/(B13+C13))</f>
        <v>0.26853909880784</v>
      </c>
      <c r="H13" s="18">
        <f>479+850</f>
        <v>1329</v>
      </c>
      <c r="I13" s="63">
        <f>SUM(H13/(B13+C13))</f>
        <v>0.26853909880784</v>
      </c>
    </row>
    <row r="14" spans="1:9" ht="15">
      <c r="A14" s="20" t="s">
        <v>11</v>
      </c>
      <c r="B14" s="22" t="s">
        <v>11</v>
      </c>
      <c r="C14" s="23"/>
      <c r="D14" s="22"/>
      <c r="E14" s="24"/>
      <c r="F14" s="22" t="s">
        <v>11</v>
      </c>
      <c r="G14" s="24"/>
      <c r="H14" s="25"/>
      <c r="I14" s="24"/>
    </row>
    <row r="15" spans="1:9" ht="15.75">
      <c r="A15" s="21" t="s">
        <v>27</v>
      </c>
      <c r="B15" s="17">
        <v>9533</v>
      </c>
      <c r="C15" s="8">
        <v>460</v>
      </c>
      <c r="D15" s="62">
        <f>SUM(512+1114+F15)</f>
        <v>3770</v>
      </c>
      <c r="E15" s="63">
        <f>SUM(D15/(B15+C15))</f>
        <v>0.3772640848594016</v>
      </c>
      <c r="F15" s="62">
        <f>189+1955</f>
        <v>2144</v>
      </c>
      <c r="G15" s="63">
        <f>SUM(F15/(B15+C15))</f>
        <v>0.2145501851295907</v>
      </c>
      <c r="H15" s="18">
        <f>652+1</f>
        <v>653</v>
      </c>
      <c r="I15" s="63">
        <f>SUM(H15/(B15+C15))</f>
        <v>0.0653457420194136</v>
      </c>
    </row>
    <row r="16" spans="1:9" ht="15.75">
      <c r="A16" s="21"/>
      <c r="B16" s="22" t="s">
        <v>11</v>
      </c>
      <c r="C16" s="23"/>
      <c r="D16" s="22"/>
      <c r="E16" s="24"/>
      <c r="F16" s="22" t="s">
        <v>11</v>
      </c>
      <c r="G16" s="24"/>
      <c r="H16" s="25"/>
      <c r="I16" s="24"/>
    </row>
    <row r="17" spans="1:9" ht="15.75">
      <c r="A17" s="21" t="s">
        <v>28</v>
      </c>
      <c r="B17" s="17">
        <v>33745</v>
      </c>
      <c r="C17" s="8">
        <v>1620</v>
      </c>
      <c r="D17" s="62">
        <f>SUM(1537+14919+F17)</f>
        <v>23396</v>
      </c>
      <c r="E17" s="63">
        <f>SUM(D17/B17)</f>
        <v>0.6933175285227441</v>
      </c>
      <c r="F17" s="62">
        <f>574+6366</f>
        <v>6940</v>
      </c>
      <c r="G17" s="63">
        <f>SUM(F17/(B17+C17))</f>
        <v>0.19623921956736887</v>
      </c>
      <c r="H17" s="18">
        <f>2609+542</f>
        <v>3151</v>
      </c>
      <c r="I17" s="63">
        <f>SUM(H17/(B17+C17))</f>
        <v>0.08909939205429096</v>
      </c>
    </row>
    <row r="18" spans="1:9" ht="15">
      <c r="A18" s="20" t="s">
        <v>11</v>
      </c>
      <c r="B18" s="22" t="s">
        <v>11</v>
      </c>
      <c r="C18" s="23"/>
      <c r="D18" s="22"/>
      <c r="E18" s="24"/>
      <c r="F18" s="22" t="s">
        <v>11</v>
      </c>
      <c r="G18" s="24"/>
      <c r="H18" s="25"/>
      <c r="I18" s="24"/>
    </row>
    <row r="19" spans="1:9" ht="16.5" thickBot="1">
      <c r="A19" s="21" t="s">
        <v>74</v>
      </c>
      <c r="B19" s="17"/>
      <c r="C19" s="8">
        <v>2317</v>
      </c>
      <c r="D19" s="62">
        <v>1472</v>
      </c>
      <c r="E19" s="63">
        <f>SUM(D19/(B19+C19))</f>
        <v>0.6353042727665085</v>
      </c>
      <c r="F19" s="62">
        <v>1472</v>
      </c>
      <c r="G19" s="63">
        <f>SUM(F19/(B19+C19))</f>
        <v>0.6353042727665085</v>
      </c>
      <c r="H19" s="18">
        <v>0</v>
      </c>
      <c r="I19" s="63">
        <f>SUM(H19/(B19+C19))</f>
        <v>0</v>
      </c>
    </row>
    <row r="20" spans="1:9" s="28" customFormat="1" ht="24.75" customHeight="1" thickTop="1">
      <c r="A20" s="26" t="s">
        <v>13</v>
      </c>
      <c r="B20" s="27">
        <f>SUM(B11+B13+B15+B19+B17)</f>
        <v>60589</v>
      </c>
      <c r="C20" s="27">
        <f>SUM(C11+C13+C15+C19+C17)</f>
        <v>7233</v>
      </c>
      <c r="D20" s="27">
        <f>SUM(D11+D13+D15+D19+D17)</f>
        <v>38663</v>
      </c>
      <c r="E20" s="64">
        <f>SUM(D20/(B20+C20))</f>
        <v>0.5700657603727404</v>
      </c>
      <c r="F20" s="27">
        <f>SUM(F11+F13+F15+F19+F17)</f>
        <v>13217</v>
      </c>
      <c r="G20" s="64">
        <f>SUM(F20/(B20+C20))</f>
        <v>0.1948777682757807</v>
      </c>
      <c r="H20" s="27">
        <f>SUM(H11+H13+H15+H17)</f>
        <v>6465</v>
      </c>
      <c r="I20" s="64">
        <f>SUM(H20/(B20+C20))</f>
        <v>0.09532305151720681</v>
      </c>
    </row>
    <row r="21" ht="15">
      <c r="A21" s="2"/>
    </row>
    <row r="22" ht="15">
      <c r="A22" s="16"/>
    </row>
    <row r="23" ht="15"/>
    <row r="24" spans="1:9" ht="15">
      <c r="A24" s="11"/>
      <c r="C24" s="13"/>
      <c r="D24" s="13"/>
      <c r="E24" s="13"/>
      <c r="F24" s="13"/>
      <c r="G24" s="13"/>
      <c r="H24" s="13"/>
      <c r="I24" s="13"/>
    </row>
    <row r="25" spans="1:9" ht="15">
      <c r="A25" s="13"/>
      <c r="C25" s="13"/>
      <c r="D25" s="13"/>
      <c r="E25" s="13"/>
      <c r="F25" s="13"/>
      <c r="G25" s="13"/>
      <c r="H25" s="13"/>
      <c r="I25" s="13"/>
    </row>
    <row r="26" spans="1:9" ht="15">
      <c r="A26" s="13"/>
      <c r="C26" s="13"/>
      <c r="D26" s="13"/>
      <c r="E26" s="13"/>
      <c r="F26" s="13"/>
      <c r="G26" s="13"/>
      <c r="H26" s="13"/>
      <c r="I26" s="13"/>
    </row>
    <row r="27" spans="1:9" ht="15">
      <c r="A27" s="13"/>
      <c r="C27" s="13"/>
      <c r="D27" s="13"/>
      <c r="E27" s="13"/>
      <c r="F27" s="13"/>
      <c r="G27" s="13"/>
      <c r="H27" s="13"/>
      <c r="I27" s="13"/>
    </row>
    <row r="28" spans="1:2" ht="15">
      <c r="A28" s="2"/>
      <c r="B28" s="4"/>
    </row>
    <row r="29" spans="1:9" ht="15">
      <c r="A29" s="2"/>
      <c r="B29" s="4"/>
      <c r="C29" s="14"/>
      <c r="D29" s="15"/>
      <c r="E29" s="15"/>
      <c r="F29" s="15"/>
      <c r="G29" s="15"/>
      <c r="H29" s="15"/>
      <c r="I29" s="15"/>
    </row>
    <row r="30" spans="1:2" ht="15">
      <c r="A30" s="13"/>
      <c r="B30" s="4"/>
    </row>
    <row r="31" spans="1:9" ht="15">
      <c r="A31" s="2"/>
      <c r="B31" s="4"/>
      <c r="C31" s="14"/>
      <c r="D31" s="15"/>
      <c r="E31" s="15"/>
      <c r="F31" s="15"/>
      <c r="G31" s="15"/>
      <c r="H31" s="15"/>
      <c r="I31" s="15"/>
    </row>
    <row r="32" spans="1:2" ht="15">
      <c r="A32" s="2"/>
      <c r="B32" s="4"/>
    </row>
    <row r="33" spans="1:9" ht="15">
      <c r="A33" s="2"/>
      <c r="B33" s="4"/>
      <c r="C33" s="14"/>
      <c r="D33" s="15"/>
      <c r="E33" s="15"/>
      <c r="F33" s="15"/>
      <c r="G33" s="15"/>
      <c r="H33" s="15"/>
      <c r="I33" s="15"/>
    </row>
    <row r="34" ht="15">
      <c r="A34" s="2"/>
    </row>
    <row r="35" ht="15">
      <c r="A35" s="2"/>
    </row>
    <row r="36" ht="15">
      <c r="A36" s="2"/>
    </row>
  </sheetData>
  <mergeCells count="7">
    <mergeCell ref="D7:I7"/>
    <mergeCell ref="B7:C7"/>
    <mergeCell ref="A1:I1"/>
    <mergeCell ref="A2:I2"/>
    <mergeCell ref="A3:I3"/>
    <mergeCell ref="A5:I5"/>
    <mergeCell ref="A7:A8"/>
  </mergeCells>
  <printOptions horizontalCentered="1"/>
  <pageMargins left="0.5" right="0.5" top="1" bottom="1" header="0.5" footer="0.5"/>
  <pageSetup fitToHeight="1" fitToWidth="1" horizontalDpi="600" verticalDpi="600" orientation="portrait" scale="89" r:id="rId3"/>
  <headerFooter alignWithMargins="0">
    <oddFooter>&amp;R&amp;D</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57"/>
  <sheetViews>
    <sheetView workbookViewId="0" topLeftCell="A2">
      <selection activeCell="I38" sqref="I38"/>
    </sheetView>
  </sheetViews>
  <sheetFormatPr defaultColWidth="9.140625" defaultRowHeight="12.75"/>
  <cols>
    <col min="1" max="1" width="25.7109375" style="0" customWidth="1"/>
    <col min="2" max="2" width="28.57421875" style="0" customWidth="1"/>
    <col min="3" max="3" width="10.28125" style="0" customWidth="1"/>
    <col min="4" max="8" width="11.7109375" style="0" customWidth="1"/>
    <col min="9" max="9" width="12.57421875" style="0" customWidth="1"/>
  </cols>
  <sheetData>
    <row r="1" spans="1:9" s="1" customFormat="1" ht="24.75" customHeight="1">
      <c r="A1" s="163" t="s">
        <v>46</v>
      </c>
      <c r="B1" s="164"/>
      <c r="C1" s="164"/>
      <c r="D1" s="164"/>
      <c r="E1" s="164"/>
      <c r="F1" s="164"/>
      <c r="G1" s="164"/>
      <c r="H1" s="164"/>
      <c r="I1" s="164"/>
    </row>
    <row r="2" spans="1:9" s="2" customFormat="1" ht="24.75" customHeight="1">
      <c r="A2" s="163" t="s">
        <v>76</v>
      </c>
      <c r="B2" s="164"/>
      <c r="C2" s="164"/>
      <c r="D2" s="164"/>
      <c r="E2" s="164"/>
      <c r="F2" s="164"/>
      <c r="G2" s="164"/>
      <c r="H2" s="164"/>
      <c r="I2" s="164"/>
    </row>
    <row r="3" spans="1:14" s="12" customFormat="1" ht="24" customHeight="1">
      <c r="A3" s="165" t="s">
        <v>79</v>
      </c>
      <c r="B3" s="165"/>
      <c r="C3" s="165"/>
      <c r="D3" s="165"/>
      <c r="E3" s="165"/>
      <c r="F3" s="165"/>
      <c r="G3" s="165"/>
      <c r="H3" s="165"/>
      <c r="I3" s="165"/>
      <c r="J3" s="3"/>
      <c r="K3" s="3"/>
      <c r="L3" s="3"/>
      <c r="M3" s="3"/>
      <c r="N3" s="3"/>
    </row>
    <row r="4" spans="1:14" s="12" customFormat="1" ht="24" customHeight="1">
      <c r="A4" s="3"/>
      <c r="B4" s="3"/>
      <c r="C4" s="3"/>
      <c r="D4" s="3"/>
      <c r="E4" s="3"/>
      <c r="F4" s="3"/>
      <c r="G4" s="3"/>
      <c r="H4" s="3"/>
      <c r="I4" s="3"/>
      <c r="J4" s="3"/>
      <c r="K4" s="3"/>
      <c r="L4" s="3"/>
      <c r="M4" s="3"/>
      <c r="N4" s="3"/>
    </row>
    <row r="5" spans="1:9" s="2" customFormat="1" ht="18">
      <c r="A5" s="166" t="s">
        <v>15</v>
      </c>
      <c r="B5" s="167"/>
      <c r="C5" s="167"/>
      <c r="D5" s="167"/>
      <c r="E5" s="167"/>
      <c r="F5" s="167"/>
      <c r="G5" s="167"/>
      <c r="H5" s="167"/>
      <c r="I5" s="167"/>
    </row>
    <row r="7" spans="1:9" s="32" customFormat="1" ht="15.75">
      <c r="A7" s="181" t="s">
        <v>17</v>
      </c>
      <c r="B7" s="179" t="s">
        <v>60</v>
      </c>
      <c r="C7" s="185" t="s">
        <v>78</v>
      </c>
      <c r="D7" s="182" t="s">
        <v>39</v>
      </c>
      <c r="E7" s="183"/>
      <c r="F7" s="184"/>
      <c r="G7" s="182" t="s">
        <v>16</v>
      </c>
      <c r="H7" s="183"/>
      <c r="I7" s="184"/>
    </row>
    <row r="8" spans="1:9" s="32" customFormat="1" ht="14.25">
      <c r="A8" s="180"/>
      <c r="B8" s="180"/>
      <c r="C8" s="186"/>
      <c r="D8" s="33" t="s">
        <v>18</v>
      </c>
      <c r="E8" s="34" t="s">
        <v>19</v>
      </c>
      <c r="F8" s="35" t="s">
        <v>42</v>
      </c>
      <c r="G8" s="33" t="s">
        <v>18</v>
      </c>
      <c r="H8" s="34" t="s">
        <v>19</v>
      </c>
      <c r="I8" s="35" t="s">
        <v>42</v>
      </c>
    </row>
    <row r="9" spans="1:9" s="84" customFormat="1" ht="12.75">
      <c r="A9" s="79"/>
      <c r="B9" s="80"/>
      <c r="C9" s="146"/>
      <c r="D9" s="81" t="s">
        <v>38</v>
      </c>
      <c r="E9" s="82"/>
      <c r="F9" s="85">
        <v>0.5</v>
      </c>
      <c r="G9" s="81" t="s">
        <v>40</v>
      </c>
      <c r="H9" s="82"/>
      <c r="I9" s="83" t="s">
        <v>44</v>
      </c>
    </row>
    <row r="10" spans="1:9" ht="15.75">
      <c r="A10" s="50" t="s">
        <v>20</v>
      </c>
      <c r="B10" s="36"/>
      <c r="C10" s="147"/>
      <c r="D10" s="54"/>
      <c r="E10" s="52"/>
      <c r="F10" s="53"/>
      <c r="G10" s="54"/>
      <c r="H10" s="52"/>
      <c r="I10" s="53"/>
    </row>
    <row r="11" spans="1:9" ht="15">
      <c r="A11" s="37" t="s">
        <v>21</v>
      </c>
      <c r="B11" s="38" t="s">
        <v>9</v>
      </c>
      <c r="C11" s="148">
        <v>2589</v>
      </c>
      <c r="D11" s="39">
        <f>C11/2</f>
        <v>1294.5</v>
      </c>
      <c r="E11" s="171">
        <f>F11*SUM(C11:C13)</f>
        <v>1533.5971180418476</v>
      </c>
      <c r="F11" s="187">
        <f>'Wood Pole Inspections'!E11</f>
        <v>0.46999605211212003</v>
      </c>
      <c r="G11" s="7">
        <f>C11/5</f>
        <v>517.8</v>
      </c>
      <c r="H11" s="171">
        <f>I11*SUM(C11:C13)</f>
        <v>285.9794709830241</v>
      </c>
      <c r="I11" s="176">
        <f>'Wood Pole Inspections'!G11</f>
        <v>0.08764311093564943</v>
      </c>
    </row>
    <row r="12" spans="1:9" ht="15">
      <c r="A12" s="37" t="s">
        <v>22</v>
      </c>
      <c r="B12" s="38" t="s">
        <v>9</v>
      </c>
      <c r="C12" s="148">
        <v>596</v>
      </c>
      <c r="D12" s="39">
        <f>C12/2</f>
        <v>298</v>
      </c>
      <c r="E12" s="172"/>
      <c r="F12" s="188"/>
      <c r="G12" s="7">
        <f>C12/5</f>
        <v>119.2</v>
      </c>
      <c r="H12" s="172"/>
      <c r="I12" s="177"/>
    </row>
    <row r="13" spans="1:9" ht="15">
      <c r="A13" s="37" t="s">
        <v>23</v>
      </c>
      <c r="B13" s="38" t="s">
        <v>80</v>
      </c>
      <c r="C13" s="148">
        <v>78</v>
      </c>
      <c r="D13" s="39">
        <f>C13/2</f>
        <v>39</v>
      </c>
      <c r="E13" s="173"/>
      <c r="F13" s="157"/>
      <c r="G13" s="7">
        <f>C13/5</f>
        <v>15.6</v>
      </c>
      <c r="H13" s="173"/>
      <c r="I13" s="178"/>
    </row>
    <row r="14" spans="1:9" ht="15.75" thickBot="1">
      <c r="A14" s="37" t="s">
        <v>24</v>
      </c>
      <c r="B14" s="38" t="s">
        <v>10</v>
      </c>
      <c r="C14" s="148">
        <v>216</v>
      </c>
      <c r="D14" s="54"/>
      <c r="E14" s="52"/>
      <c r="F14" s="53"/>
      <c r="G14" s="42">
        <f>C14/4</f>
        <v>54</v>
      </c>
      <c r="H14" s="41">
        <v>0</v>
      </c>
      <c r="I14" s="43">
        <f>SUM(H14/C14)</f>
        <v>0</v>
      </c>
    </row>
    <row r="15" spans="1:9" ht="15.75" thickTop="1">
      <c r="A15" s="20" t="s">
        <v>25</v>
      </c>
      <c r="B15" s="44"/>
      <c r="C15" s="149"/>
      <c r="D15" s="46">
        <f>SUM(D11:D14)</f>
        <v>1631.5</v>
      </c>
      <c r="E15" s="47">
        <f>SUM(E11:E14)</f>
        <v>1533.5971180418476</v>
      </c>
      <c r="F15" s="49" t="s">
        <v>11</v>
      </c>
      <c r="G15" s="48">
        <f>SUM(G11:G14)</f>
        <v>706.6</v>
      </c>
      <c r="H15" s="47">
        <f>SUM(H11:H14)</f>
        <v>285.9794709830241</v>
      </c>
      <c r="I15" s="49">
        <f>(H15/SUM(C11:C14))</f>
        <v>0.08220163006123142</v>
      </c>
    </row>
    <row r="16" spans="1:9" ht="15.75">
      <c r="A16" s="50" t="s">
        <v>26</v>
      </c>
      <c r="B16" s="51"/>
      <c r="C16" s="150"/>
      <c r="D16" s="54"/>
      <c r="E16" s="52"/>
      <c r="F16" s="53"/>
      <c r="G16" s="54"/>
      <c r="H16" s="52"/>
      <c r="I16" s="53"/>
    </row>
    <row r="17" spans="1:9" ht="15">
      <c r="A17" s="37" t="s">
        <v>21</v>
      </c>
      <c r="B17" s="38" t="s">
        <v>80</v>
      </c>
      <c r="C17" s="148">
        <v>1033</v>
      </c>
      <c r="D17" s="39">
        <f>C17/2</f>
        <v>516.5</v>
      </c>
      <c r="E17" s="171">
        <f>F17*SUM(C17:C19)</f>
        <v>1013.2713679531217</v>
      </c>
      <c r="F17" s="187">
        <f>'Wood Pole Inspections'!E13</f>
        <v>0.5823398666397251</v>
      </c>
      <c r="G17" s="7">
        <f>C17/5</f>
        <v>206.6</v>
      </c>
      <c r="H17" s="171">
        <f>I17*SUM(C17:C19)</f>
        <v>467.2580319256416</v>
      </c>
      <c r="I17" s="176">
        <f>'Wood Pole Inspections'!G13</f>
        <v>0.26853909880784</v>
      </c>
    </row>
    <row r="18" spans="1:9" ht="15">
      <c r="A18" s="37" t="s">
        <v>22</v>
      </c>
      <c r="B18" s="38" t="s">
        <v>9</v>
      </c>
      <c r="C18" s="148">
        <v>706</v>
      </c>
      <c r="D18" s="39">
        <f>C18/2</f>
        <v>353</v>
      </c>
      <c r="E18" s="172"/>
      <c r="F18" s="188"/>
      <c r="G18" s="7">
        <f>C18/5</f>
        <v>141.2</v>
      </c>
      <c r="H18" s="172"/>
      <c r="I18" s="177"/>
    </row>
    <row r="19" spans="1:9" ht="15">
      <c r="A19" s="37" t="s">
        <v>23</v>
      </c>
      <c r="B19" s="38" t="s">
        <v>80</v>
      </c>
      <c r="C19" s="148">
        <v>1</v>
      </c>
      <c r="D19" s="39">
        <f>C19/2</f>
        <v>0.5</v>
      </c>
      <c r="E19" s="173"/>
      <c r="F19" s="157"/>
      <c r="G19" s="7">
        <f>C19/5</f>
        <v>0.2</v>
      </c>
      <c r="H19" s="173"/>
      <c r="I19" s="178"/>
    </row>
    <row r="20" spans="1:9" ht="15.75" thickBot="1">
      <c r="A20" s="37" t="s">
        <v>24</v>
      </c>
      <c r="B20" s="38" t="s">
        <v>10</v>
      </c>
      <c r="C20" s="151">
        <v>177</v>
      </c>
      <c r="D20" s="54"/>
      <c r="E20" s="52"/>
      <c r="F20" s="53"/>
      <c r="G20" s="42">
        <f>C20/4</f>
        <v>44.25</v>
      </c>
      <c r="H20" s="41">
        <v>0</v>
      </c>
      <c r="I20" s="43">
        <f>SUM(H20/C20)</f>
        <v>0</v>
      </c>
    </row>
    <row r="21" spans="1:9" ht="15.75" thickTop="1">
      <c r="A21" s="20" t="s">
        <v>25</v>
      </c>
      <c r="B21" s="37"/>
      <c r="C21" s="152"/>
      <c r="D21" s="46">
        <f>SUM(D17:D20)</f>
        <v>870</v>
      </c>
      <c r="E21" s="47">
        <f>SUM(E17:E20)</f>
        <v>1013.2713679531217</v>
      </c>
      <c r="F21" s="45" t="s">
        <v>11</v>
      </c>
      <c r="G21" s="48">
        <f>SUM(G17:G20)</f>
        <v>392.24999999999994</v>
      </c>
      <c r="H21" s="47">
        <f>SUM(H17:H20)</f>
        <v>467.2580319256416</v>
      </c>
      <c r="I21" s="49">
        <f>(H21/SUM(C17:C20))</f>
        <v>0.2437444089335637</v>
      </c>
    </row>
    <row r="22" spans="1:9" ht="15.75">
      <c r="A22" s="50" t="s">
        <v>27</v>
      </c>
      <c r="B22" s="56"/>
      <c r="C22" s="153"/>
      <c r="D22" s="54"/>
      <c r="E22" s="52"/>
      <c r="F22" s="53"/>
      <c r="G22" s="54"/>
      <c r="H22" s="52"/>
      <c r="I22" s="53"/>
    </row>
    <row r="23" spans="1:9" ht="15">
      <c r="A23" s="37" t="s">
        <v>21</v>
      </c>
      <c r="B23" s="55" t="s">
        <v>80</v>
      </c>
      <c r="C23" s="151">
        <v>3461</v>
      </c>
      <c r="D23" s="39">
        <f>C23/2</f>
        <v>1730.5</v>
      </c>
      <c r="E23" s="171">
        <f>F23*SUM(C23:C25)</f>
        <v>1573.1912338637046</v>
      </c>
      <c r="F23" s="187">
        <f>'Wood Pole Inspections'!E15</f>
        <v>0.3772640848594016</v>
      </c>
      <c r="G23" s="7">
        <f>C23/5</f>
        <v>692.2</v>
      </c>
      <c r="H23" s="171">
        <f>I23*SUM(C23:C25)</f>
        <v>894.6742719903932</v>
      </c>
      <c r="I23" s="176">
        <f>'Wood Pole Inspections'!G15</f>
        <v>0.2145501851295907</v>
      </c>
    </row>
    <row r="24" spans="1:9" ht="15">
      <c r="A24" s="37" t="s">
        <v>22</v>
      </c>
      <c r="B24" s="55" t="s">
        <v>80</v>
      </c>
      <c r="C24" s="151">
        <v>706</v>
      </c>
      <c r="D24" s="39">
        <f>C24/2</f>
        <v>353</v>
      </c>
      <c r="E24" s="172"/>
      <c r="F24" s="188"/>
      <c r="G24" s="7">
        <f>C24/5</f>
        <v>141.2</v>
      </c>
      <c r="H24" s="172"/>
      <c r="I24" s="177"/>
    </row>
    <row r="25" spans="1:9" ht="15">
      <c r="A25" s="37" t="s">
        <v>23</v>
      </c>
      <c r="B25" s="55" t="s">
        <v>80</v>
      </c>
      <c r="C25" s="151">
        <v>3</v>
      </c>
      <c r="D25" s="39">
        <f>C25/2</f>
        <v>1.5</v>
      </c>
      <c r="E25" s="173"/>
      <c r="F25" s="157"/>
      <c r="G25" s="7">
        <f>C25/5</f>
        <v>0.6</v>
      </c>
      <c r="H25" s="173"/>
      <c r="I25" s="178"/>
    </row>
    <row r="26" spans="1:9" ht="15.75" thickBot="1">
      <c r="A26" s="37" t="s">
        <v>24</v>
      </c>
      <c r="B26" s="38" t="s">
        <v>10</v>
      </c>
      <c r="C26" s="151">
        <v>2739</v>
      </c>
      <c r="D26" s="54"/>
      <c r="E26" s="52"/>
      <c r="F26" s="53"/>
      <c r="G26" s="42">
        <f>C26/4</f>
        <v>684.75</v>
      </c>
      <c r="H26" s="41">
        <v>37</v>
      </c>
      <c r="I26" s="43">
        <f>SUM(H26/C26)</f>
        <v>0.013508579773640015</v>
      </c>
    </row>
    <row r="27" spans="1:9" ht="15.75" thickTop="1">
      <c r="A27" s="20" t="s">
        <v>25</v>
      </c>
      <c r="B27" s="37"/>
      <c r="C27" s="152"/>
      <c r="D27" s="46">
        <f>SUM(D23:D26)</f>
        <v>2085</v>
      </c>
      <c r="E27" s="47">
        <f>SUM(E23:E26)</f>
        <v>1573.1912338637046</v>
      </c>
      <c r="F27" s="45" t="s">
        <v>11</v>
      </c>
      <c r="G27" s="48">
        <f>SUM(G23:G26)</f>
        <v>1518.75</v>
      </c>
      <c r="H27" s="47">
        <f>SUM(H23:H26)</f>
        <v>931.6742719903932</v>
      </c>
      <c r="I27" s="49">
        <f>(H27/SUM(C23:C26))</f>
        <v>0.13484936633237707</v>
      </c>
    </row>
    <row r="28" spans="1:9" ht="15.75">
      <c r="A28" s="50" t="s">
        <v>28</v>
      </c>
      <c r="B28" s="56"/>
      <c r="C28" s="153"/>
      <c r="D28" s="54"/>
      <c r="E28" s="52"/>
      <c r="F28" s="53"/>
      <c r="G28" s="54"/>
      <c r="H28" s="52"/>
      <c r="I28" s="53"/>
    </row>
    <row r="29" spans="1:9" ht="15">
      <c r="A29" s="37" t="s">
        <v>21</v>
      </c>
      <c r="B29" s="55" t="s">
        <v>9</v>
      </c>
      <c r="C29" s="151">
        <v>7172</v>
      </c>
      <c r="D29" s="39">
        <f>C29/2</f>
        <v>3586</v>
      </c>
      <c r="E29" s="171">
        <f>F29*SUM(C29:C31)</f>
        <v>5329.531841754334</v>
      </c>
      <c r="F29" s="187">
        <f>'Wood Pole Inspections'!E17</f>
        <v>0.6933175285227441</v>
      </c>
      <c r="G29" s="7">
        <f>C29/5</f>
        <v>1434.4</v>
      </c>
      <c r="H29" s="171">
        <f>I29*SUM(C29:C31)</f>
        <v>1508.4908808143646</v>
      </c>
      <c r="I29" s="176">
        <f>'Wood Pole Inspections'!G17</f>
        <v>0.19623921956736887</v>
      </c>
    </row>
    <row r="30" spans="1:9" ht="15">
      <c r="A30" s="37" t="s">
        <v>22</v>
      </c>
      <c r="B30" s="55" t="s">
        <v>9</v>
      </c>
      <c r="C30" s="151">
        <v>485</v>
      </c>
      <c r="D30" s="39">
        <f>C30/2</f>
        <v>242.5</v>
      </c>
      <c r="E30" s="172"/>
      <c r="F30" s="188"/>
      <c r="G30" s="7">
        <f>C30/5</f>
        <v>97</v>
      </c>
      <c r="H30" s="172"/>
      <c r="I30" s="177"/>
    </row>
    <row r="31" spans="1:9" ht="15">
      <c r="A31" s="37" t="s">
        <v>23</v>
      </c>
      <c r="B31" s="55" t="s">
        <v>9</v>
      </c>
      <c r="C31" s="151">
        <v>30</v>
      </c>
      <c r="D31" s="39">
        <f>C31/2</f>
        <v>15</v>
      </c>
      <c r="E31" s="173"/>
      <c r="F31" s="157"/>
      <c r="G31" s="7">
        <f>C31/5</f>
        <v>6</v>
      </c>
      <c r="H31" s="173"/>
      <c r="I31" s="178"/>
    </row>
    <row r="32" spans="1:9" ht="15.75" thickBot="1">
      <c r="A32" s="37" t="s">
        <v>24</v>
      </c>
      <c r="B32" s="38" t="s">
        <v>10</v>
      </c>
      <c r="C32" s="151">
        <v>1898</v>
      </c>
      <c r="D32" s="54"/>
      <c r="E32" s="52"/>
      <c r="F32" s="53"/>
      <c r="G32" s="42">
        <f>C32/4</f>
        <v>474.5</v>
      </c>
      <c r="H32" s="41">
        <v>520</v>
      </c>
      <c r="I32" s="43">
        <f>SUM(H32/C32)</f>
        <v>0.273972602739726</v>
      </c>
    </row>
    <row r="33" spans="1:9" ht="15.75" thickTop="1">
      <c r="A33" s="20" t="s">
        <v>25</v>
      </c>
      <c r="B33" s="37"/>
      <c r="C33" s="152"/>
      <c r="D33" s="46">
        <f>SUM(D29:D32)</f>
        <v>3843.5</v>
      </c>
      <c r="E33" s="47">
        <f>SUM(E29:E32)</f>
        <v>5329.531841754334</v>
      </c>
      <c r="F33" s="45" t="s">
        <v>11</v>
      </c>
      <c r="G33" s="48">
        <f>SUM(G29:G32)</f>
        <v>2011.9</v>
      </c>
      <c r="H33" s="47">
        <f>SUM(H29:H32)</f>
        <v>2028.4908808143646</v>
      </c>
      <c r="I33" s="49">
        <f>(H33/SUM(C29:C32))</f>
        <v>0.2116318081183479</v>
      </c>
    </row>
    <row r="34" spans="1:9" s="94" customFormat="1" ht="19.5" customHeight="1">
      <c r="A34" s="89" t="s">
        <v>13</v>
      </c>
      <c r="B34" s="90"/>
      <c r="C34" s="154"/>
      <c r="D34" s="91"/>
      <c r="E34" s="92"/>
      <c r="F34" s="93"/>
      <c r="G34" s="91"/>
      <c r="H34" s="92"/>
      <c r="I34" s="93"/>
    </row>
    <row r="35" spans="1:9" ht="15">
      <c r="A35" s="37" t="s">
        <v>21</v>
      </c>
      <c r="B35" s="55" t="s">
        <v>9</v>
      </c>
      <c r="C35" s="39">
        <f>SUM(C11+C17+C23+C29)</f>
        <v>14255</v>
      </c>
      <c r="D35" s="39">
        <f>SUM(D11+D17+D23+D29)</f>
        <v>7127.5</v>
      </c>
      <c r="E35" s="171">
        <f>SUM(E11+E17+E23+E29)</f>
        <v>9449.591561613008</v>
      </c>
      <c r="F35" s="176">
        <f>E35/SUM(C35:C37)</f>
        <v>0.5604739953507122</v>
      </c>
      <c r="G35" s="39">
        <f>SUM(G11+G17+G23+G29)</f>
        <v>2851</v>
      </c>
      <c r="H35" s="171">
        <f>SUM(H11+H17+H23+H29)</f>
        <v>3156.4026557134234</v>
      </c>
      <c r="I35" s="176">
        <f>H35/SUM(C35,C36,C37)</f>
        <v>0.18721249440767637</v>
      </c>
    </row>
    <row r="36" spans="1:9" ht="15">
      <c r="A36" s="37" t="s">
        <v>22</v>
      </c>
      <c r="B36" s="55" t="s">
        <v>9</v>
      </c>
      <c r="C36" s="39">
        <f>SUM(C12+C18+C24+C30)</f>
        <v>2493</v>
      </c>
      <c r="D36" s="39">
        <f>SUM(D12+D18+D24+D30)</f>
        <v>1246.5</v>
      </c>
      <c r="E36" s="174"/>
      <c r="F36" s="177"/>
      <c r="G36" s="39">
        <f>SUM(G12+G18+G24+G30)</f>
        <v>498.59999999999997</v>
      </c>
      <c r="H36" s="172"/>
      <c r="I36" s="177"/>
    </row>
    <row r="37" spans="1:9" ht="15.75" thickBot="1">
      <c r="A37" s="37" t="s">
        <v>23</v>
      </c>
      <c r="B37" s="55" t="s">
        <v>9</v>
      </c>
      <c r="C37" s="39">
        <f>SUM(C13+C19+C25+C31)</f>
        <v>112</v>
      </c>
      <c r="D37" s="40">
        <f>SUM(D13+D19+D25+D31)</f>
        <v>56</v>
      </c>
      <c r="E37" s="175"/>
      <c r="F37" s="177"/>
      <c r="G37" s="40">
        <f>SUM(G13+G19+G25+G31)</f>
        <v>22.4</v>
      </c>
      <c r="H37" s="172"/>
      <c r="I37" s="177"/>
    </row>
    <row r="38" spans="1:9" ht="15.75" thickTop="1">
      <c r="A38" s="37" t="s">
        <v>24</v>
      </c>
      <c r="B38" s="38" t="s">
        <v>10</v>
      </c>
      <c r="C38" s="39">
        <f>SUM(C14+C20+C26+C32)</f>
        <v>5030</v>
      </c>
      <c r="D38" s="86"/>
      <c r="E38" s="87"/>
      <c r="F38" s="88"/>
      <c r="G38" s="46">
        <f>SUM(G14+G20+G26+G32)</f>
        <v>1257.5</v>
      </c>
      <c r="H38" s="47">
        <f>SUM(H14+H20+H26+H32)</f>
        <v>557</v>
      </c>
      <c r="I38" s="43">
        <f>SUM(H38/C38)</f>
        <v>0.11073558648111333</v>
      </c>
    </row>
    <row r="39" spans="1:9" ht="15">
      <c r="A39" s="57"/>
      <c r="B39" s="57"/>
      <c r="C39" s="57"/>
      <c r="D39" s="58"/>
      <c r="E39" s="57"/>
      <c r="F39" s="57"/>
      <c r="G39" s="58"/>
      <c r="H39" s="57"/>
      <c r="I39" s="57"/>
    </row>
    <row r="40" ht="12.75">
      <c r="J40" s="10"/>
    </row>
    <row r="41" spans="1:10" ht="15.75">
      <c r="A41" s="145" t="s">
        <v>2</v>
      </c>
      <c r="J41" s="10"/>
    </row>
    <row r="42" spans="1:10" ht="12.75">
      <c r="A42" t="s">
        <v>71</v>
      </c>
      <c r="J42" s="10"/>
    </row>
    <row r="43" spans="1:10" ht="12.75">
      <c r="A43" s="144" t="s">
        <v>69</v>
      </c>
      <c r="J43" s="10"/>
    </row>
    <row r="44" spans="1:10" ht="12.75">
      <c r="A44" t="s">
        <v>70</v>
      </c>
      <c r="J44" s="10"/>
    </row>
    <row r="45" ht="7.5" customHeight="1">
      <c r="J45" s="10"/>
    </row>
    <row r="46" ht="12.75">
      <c r="A46" t="s">
        <v>45</v>
      </c>
    </row>
    <row r="47" spans="1:2" ht="12.75">
      <c r="A47" s="78" t="s">
        <v>3</v>
      </c>
      <c r="B47" t="s">
        <v>4</v>
      </c>
    </row>
    <row r="48" spans="1:2" ht="12.75">
      <c r="A48" s="78" t="s">
        <v>5</v>
      </c>
      <c r="B48" t="s">
        <v>6</v>
      </c>
    </row>
    <row r="49" spans="1:2" ht="12.75">
      <c r="A49" s="78" t="s">
        <v>7</v>
      </c>
      <c r="B49" t="s">
        <v>8</v>
      </c>
    </row>
    <row r="50" ht="12.75">
      <c r="J50" s="10"/>
    </row>
    <row r="51" spans="1:4" ht="12.75">
      <c r="A51" t="s">
        <v>73</v>
      </c>
      <c r="B51" s="59" t="s">
        <v>29</v>
      </c>
      <c r="C51" s="59"/>
      <c r="D51" s="59" t="s">
        <v>30</v>
      </c>
    </row>
    <row r="52" spans="1:4" ht="12.75">
      <c r="A52" s="78" t="s">
        <v>9</v>
      </c>
      <c r="B52" s="9" t="s">
        <v>31</v>
      </c>
      <c r="C52" s="9"/>
      <c r="D52" s="9" t="s">
        <v>32</v>
      </c>
    </row>
    <row r="53" spans="1:4" ht="12.75">
      <c r="A53" s="78" t="s">
        <v>10</v>
      </c>
      <c r="B53" s="9"/>
      <c r="C53" s="9"/>
      <c r="D53" s="9" t="s">
        <v>33</v>
      </c>
    </row>
    <row r="55" ht="12.75">
      <c r="A55" t="s">
        <v>72</v>
      </c>
    </row>
    <row r="57" spans="1:9" ht="43.5" customHeight="1">
      <c r="A57" s="170" t="s">
        <v>81</v>
      </c>
      <c r="B57" s="170"/>
      <c r="C57" s="170"/>
      <c r="D57" s="170"/>
      <c r="E57" s="170"/>
      <c r="F57" s="170"/>
      <c r="G57" s="170"/>
      <c r="H57" s="170"/>
      <c r="I57" s="170"/>
    </row>
  </sheetData>
  <mergeCells count="30">
    <mergeCell ref="E11:E13"/>
    <mergeCell ref="H11:H13"/>
    <mergeCell ref="I11:I13"/>
    <mergeCell ref="F11:F13"/>
    <mergeCell ref="I35:I37"/>
    <mergeCell ref="F29:F31"/>
    <mergeCell ref="F35:F37"/>
    <mergeCell ref="I17:I19"/>
    <mergeCell ref="I23:I25"/>
    <mergeCell ref="F17:F19"/>
    <mergeCell ref="F23:F25"/>
    <mergeCell ref="B7:B8"/>
    <mergeCell ref="A7:A8"/>
    <mergeCell ref="A1:I1"/>
    <mergeCell ref="A2:I2"/>
    <mergeCell ref="A3:I3"/>
    <mergeCell ref="A5:I5"/>
    <mergeCell ref="D7:F7"/>
    <mergeCell ref="G7:I7"/>
    <mergeCell ref="C7:C8"/>
    <mergeCell ref="A57:I57"/>
    <mergeCell ref="H17:H19"/>
    <mergeCell ref="H23:H25"/>
    <mergeCell ref="H29:H31"/>
    <mergeCell ref="E17:E19"/>
    <mergeCell ref="E23:E25"/>
    <mergeCell ref="E29:E31"/>
    <mergeCell ref="E35:E37"/>
    <mergeCell ref="I29:I31"/>
    <mergeCell ref="H35:H37"/>
  </mergeCells>
  <printOptions horizontalCentered="1"/>
  <pageMargins left="0.5" right="0.5" top="1" bottom="1" header="0.5" footer="0.5"/>
  <pageSetup fitToHeight="1" fitToWidth="1" horizontalDpi="600" verticalDpi="600" orientation="portrait" scale="7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27"/>
  <sheetViews>
    <sheetView workbookViewId="0" topLeftCell="A8">
      <selection activeCell="B30" sqref="B30"/>
    </sheetView>
  </sheetViews>
  <sheetFormatPr defaultColWidth="9.140625" defaultRowHeight="12.75"/>
  <cols>
    <col min="1" max="1" width="12.57421875" style="96" customWidth="1"/>
    <col min="2" max="7" width="7.7109375" style="96" customWidth="1"/>
    <col min="8" max="8" width="23.7109375" style="96" customWidth="1"/>
    <col min="9" max="9" width="12.7109375" style="96" customWidth="1"/>
    <col min="10" max="16384" width="9.140625" style="96" customWidth="1"/>
  </cols>
  <sheetData>
    <row r="1" spans="1:9" s="1" customFormat="1" ht="24.75" customHeight="1">
      <c r="A1" s="163" t="s">
        <v>56</v>
      </c>
      <c r="B1" s="164"/>
      <c r="C1" s="164"/>
      <c r="D1" s="164"/>
      <c r="E1" s="164"/>
      <c r="F1" s="164"/>
      <c r="G1" s="164"/>
      <c r="H1" s="164"/>
      <c r="I1" s="202"/>
    </row>
    <row r="2" spans="1:9" s="2" customFormat="1" ht="24.75" customHeight="1">
      <c r="A2" s="163" t="s">
        <v>76</v>
      </c>
      <c r="B2" s="164"/>
      <c r="C2" s="164"/>
      <c r="D2" s="164"/>
      <c r="E2" s="164"/>
      <c r="F2" s="164"/>
      <c r="G2" s="164"/>
      <c r="H2" s="164"/>
      <c r="I2" s="155"/>
    </row>
    <row r="3" spans="1:13" s="12" customFormat="1" ht="24" customHeight="1">
      <c r="A3" s="165" t="s">
        <v>77</v>
      </c>
      <c r="B3" s="165"/>
      <c r="C3" s="165"/>
      <c r="D3" s="165"/>
      <c r="E3" s="165"/>
      <c r="F3" s="165"/>
      <c r="G3" s="165"/>
      <c r="H3" s="165"/>
      <c r="I3" s="167"/>
      <c r="J3" s="3"/>
      <c r="K3" s="3"/>
      <c r="L3" s="3"/>
      <c r="M3" s="3"/>
    </row>
    <row r="4" spans="1:13" s="12" customFormat="1" ht="24" customHeight="1">
      <c r="A4" s="3"/>
      <c r="B4" s="3"/>
      <c r="C4" s="3"/>
      <c r="D4" s="3"/>
      <c r="E4" s="3"/>
      <c r="F4" s="3"/>
      <c r="G4" s="3"/>
      <c r="H4" s="3"/>
      <c r="I4" s="3"/>
      <c r="J4" s="3"/>
      <c r="K4" s="3"/>
      <c r="L4" s="3"/>
      <c r="M4" s="3"/>
    </row>
    <row r="5" spans="1:9" s="2" customFormat="1" ht="18">
      <c r="A5" s="166" t="s">
        <v>55</v>
      </c>
      <c r="B5" s="167"/>
      <c r="C5" s="167"/>
      <c r="D5" s="167"/>
      <c r="E5" s="167"/>
      <c r="F5" s="167"/>
      <c r="G5" s="167"/>
      <c r="H5" s="167"/>
      <c r="I5" s="155"/>
    </row>
    <row r="6" ht="11.25"/>
    <row r="7" spans="1:9" s="97" customFormat="1" ht="19.5" customHeight="1">
      <c r="A7" s="193" t="s">
        <v>14</v>
      </c>
      <c r="B7" s="196" t="s">
        <v>82</v>
      </c>
      <c r="C7" s="197"/>
      <c r="D7" s="196" t="s">
        <v>65</v>
      </c>
      <c r="E7" s="200"/>
      <c r="F7" s="196" t="s">
        <v>59</v>
      </c>
      <c r="G7" s="201"/>
      <c r="H7" s="156" t="s">
        <v>50</v>
      </c>
      <c r="I7" s="156" t="s">
        <v>51</v>
      </c>
    </row>
    <row r="8" spans="1:9" s="97" customFormat="1" ht="19.5" customHeight="1">
      <c r="A8" s="194"/>
      <c r="B8" s="198"/>
      <c r="C8" s="199"/>
      <c r="D8" s="198"/>
      <c r="E8" s="199"/>
      <c r="F8" s="198"/>
      <c r="G8" s="199"/>
      <c r="H8" s="189"/>
      <c r="I8" s="191"/>
    </row>
    <row r="9" spans="1:9" s="97" customFormat="1" ht="19.5" customHeight="1">
      <c r="A9" s="195"/>
      <c r="B9" s="116" t="s">
        <v>52</v>
      </c>
      <c r="C9" s="117" t="s">
        <v>53</v>
      </c>
      <c r="D9" s="116" t="s">
        <v>52</v>
      </c>
      <c r="E9" s="117" t="s">
        <v>53</v>
      </c>
      <c r="F9" s="116" t="s">
        <v>52</v>
      </c>
      <c r="G9" s="117" t="s">
        <v>53</v>
      </c>
      <c r="H9" s="190"/>
      <c r="I9" s="192"/>
    </row>
    <row r="10" spans="1:9" ht="19.5" customHeight="1">
      <c r="A10" s="98" t="s">
        <v>20</v>
      </c>
      <c r="B10" s="99">
        <v>19</v>
      </c>
      <c r="C10" s="100">
        <v>37</v>
      </c>
      <c r="D10" s="99">
        <v>3</v>
      </c>
      <c r="E10" s="100">
        <v>114</v>
      </c>
      <c r="F10" s="126">
        <v>16</v>
      </c>
      <c r="G10" s="127">
        <v>27</v>
      </c>
      <c r="H10" s="102" t="s">
        <v>68</v>
      </c>
      <c r="I10" s="113">
        <v>37986</v>
      </c>
    </row>
    <row r="11" spans="1:9" ht="19.5" customHeight="1">
      <c r="A11" s="98" t="s">
        <v>26</v>
      </c>
      <c r="B11" s="99">
        <v>36</v>
      </c>
      <c r="C11" s="100">
        <v>58</v>
      </c>
      <c r="D11" s="99">
        <v>9</v>
      </c>
      <c r="E11" s="100">
        <v>25</v>
      </c>
      <c r="F11" s="126">
        <v>11</v>
      </c>
      <c r="G11" s="127">
        <v>47</v>
      </c>
      <c r="H11" s="102" t="s">
        <v>68</v>
      </c>
      <c r="I11" s="113">
        <v>37986</v>
      </c>
    </row>
    <row r="12" spans="1:9" ht="19.5" customHeight="1">
      <c r="A12" s="98" t="s">
        <v>27</v>
      </c>
      <c r="B12" s="99">
        <v>0</v>
      </c>
      <c r="C12" s="100">
        <v>90</v>
      </c>
      <c r="D12" s="99">
        <v>1</v>
      </c>
      <c r="E12" s="100">
        <v>14</v>
      </c>
      <c r="F12" s="126">
        <v>0</v>
      </c>
      <c r="G12" s="127">
        <v>83</v>
      </c>
      <c r="H12" s="102" t="s">
        <v>68</v>
      </c>
      <c r="I12" s="113">
        <v>37986</v>
      </c>
    </row>
    <row r="13" spans="1:9" ht="19.5" customHeight="1" thickBot="1">
      <c r="A13" s="98" t="s">
        <v>28</v>
      </c>
      <c r="B13" s="103">
        <v>98</v>
      </c>
      <c r="C13" s="104">
        <v>231</v>
      </c>
      <c r="D13" s="103">
        <v>57</v>
      </c>
      <c r="E13" s="104">
        <v>138</v>
      </c>
      <c r="F13" s="128">
        <v>87</v>
      </c>
      <c r="G13" s="129">
        <v>217</v>
      </c>
      <c r="H13" s="102" t="s">
        <v>68</v>
      </c>
      <c r="I13" s="113">
        <v>37986</v>
      </c>
    </row>
    <row r="14" spans="1:9" s="97" customFormat="1" ht="19.5" customHeight="1" thickTop="1">
      <c r="A14" s="142" t="s">
        <v>54</v>
      </c>
      <c r="B14" s="138">
        <f aca="true" t="shared" si="0" ref="B14:G14">SUM(B10:B13)</f>
        <v>153</v>
      </c>
      <c r="C14" s="138">
        <f t="shared" si="0"/>
        <v>416</v>
      </c>
      <c r="D14" s="138">
        <f t="shared" si="0"/>
        <v>70</v>
      </c>
      <c r="E14" s="138">
        <f t="shared" si="0"/>
        <v>291</v>
      </c>
      <c r="F14" s="138">
        <f t="shared" si="0"/>
        <v>114</v>
      </c>
      <c r="G14" s="143">
        <f t="shared" si="0"/>
        <v>374</v>
      </c>
      <c r="H14" s="133"/>
      <c r="I14" s="133"/>
    </row>
    <row r="15" spans="1:7" s="97" customFormat="1" ht="11.25">
      <c r="A15" s="107"/>
      <c r="B15" s="108"/>
      <c r="C15" s="108"/>
      <c r="D15" s="108"/>
      <c r="E15" s="108"/>
      <c r="F15" s="109"/>
      <c r="G15" s="110"/>
    </row>
    <row r="16" spans="1:7" s="97" customFormat="1" ht="11.25">
      <c r="A16" s="107"/>
      <c r="B16" s="108"/>
      <c r="C16" s="108"/>
      <c r="D16" s="108"/>
      <c r="E16" s="108"/>
      <c r="F16" s="109"/>
      <c r="G16" s="110"/>
    </row>
    <row r="17" spans="6:7" ht="11.25">
      <c r="F17" s="95"/>
      <c r="G17" s="95"/>
    </row>
    <row r="18" spans="1:9" s="2" customFormat="1" ht="18">
      <c r="A18" s="166" t="s">
        <v>57</v>
      </c>
      <c r="B18" s="167"/>
      <c r="C18" s="167"/>
      <c r="D18" s="167"/>
      <c r="E18" s="167"/>
      <c r="F18" s="167"/>
      <c r="G18" s="167"/>
      <c r="H18" s="167"/>
      <c r="I18" s="155"/>
    </row>
    <row r="19" spans="6:7" ht="11.25">
      <c r="F19" s="95"/>
      <c r="G19" s="95"/>
    </row>
    <row r="20" spans="1:9" s="97" customFormat="1" ht="19.5" customHeight="1">
      <c r="A20" s="193" t="s">
        <v>14</v>
      </c>
      <c r="B20" s="196" t="s">
        <v>82</v>
      </c>
      <c r="C20" s="197"/>
      <c r="D20" s="196" t="s">
        <v>65</v>
      </c>
      <c r="E20" s="200"/>
      <c r="F20" s="196" t="s">
        <v>49</v>
      </c>
      <c r="G20" s="201"/>
      <c r="H20" s="156" t="s">
        <v>50</v>
      </c>
      <c r="I20" s="156" t="s">
        <v>51</v>
      </c>
    </row>
    <row r="21" spans="1:9" s="97" customFormat="1" ht="19.5" customHeight="1">
      <c r="A21" s="194"/>
      <c r="B21" s="198"/>
      <c r="C21" s="199"/>
      <c r="D21" s="198"/>
      <c r="E21" s="199"/>
      <c r="F21" s="198"/>
      <c r="G21" s="199"/>
      <c r="H21" s="189"/>
      <c r="I21" s="191"/>
    </row>
    <row r="22" spans="1:9" s="97" customFormat="1" ht="19.5" customHeight="1">
      <c r="A22" s="195"/>
      <c r="B22" s="116" t="s">
        <v>52</v>
      </c>
      <c r="C22" s="117" t="s">
        <v>53</v>
      </c>
      <c r="D22" s="116" t="s">
        <v>52</v>
      </c>
      <c r="E22" s="117" t="s">
        <v>53</v>
      </c>
      <c r="F22" s="116" t="s">
        <v>52</v>
      </c>
      <c r="G22" s="117" t="s">
        <v>53</v>
      </c>
      <c r="H22" s="190"/>
      <c r="I22" s="192"/>
    </row>
    <row r="23" spans="1:9" ht="19.5" customHeight="1">
      <c r="A23" s="102" t="s">
        <v>20</v>
      </c>
      <c r="B23" s="111">
        <v>0</v>
      </c>
      <c r="C23" s="101">
        <v>0</v>
      </c>
      <c r="D23" s="111">
        <v>0</v>
      </c>
      <c r="E23" s="101">
        <v>1</v>
      </c>
      <c r="F23" s="130">
        <v>0</v>
      </c>
      <c r="G23" s="127">
        <v>23</v>
      </c>
      <c r="H23" s="102" t="s">
        <v>58</v>
      </c>
      <c r="I23" s="113">
        <v>37986</v>
      </c>
    </row>
    <row r="24" spans="1:9" ht="19.5" customHeight="1">
      <c r="A24" s="102" t="s">
        <v>26</v>
      </c>
      <c r="B24" s="111">
        <v>0</v>
      </c>
      <c r="C24" s="101">
        <v>0</v>
      </c>
      <c r="D24" s="111" t="s">
        <v>11</v>
      </c>
      <c r="E24" s="101">
        <v>0</v>
      </c>
      <c r="F24" s="130">
        <v>0</v>
      </c>
      <c r="G24" s="127">
        <v>10</v>
      </c>
      <c r="H24" s="102" t="s">
        <v>58</v>
      </c>
      <c r="I24" s="113">
        <v>37986</v>
      </c>
    </row>
    <row r="25" spans="1:9" ht="19.5" customHeight="1">
      <c r="A25" s="102" t="s">
        <v>27</v>
      </c>
      <c r="B25" s="111">
        <v>0</v>
      </c>
      <c r="C25" s="101">
        <v>0</v>
      </c>
      <c r="D25" s="111">
        <v>0</v>
      </c>
      <c r="E25" s="101">
        <v>2</v>
      </c>
      <c r="F25" s="130">
        <v>0</v>
      </c>
      <c r="G25" s="127">
        <v>0</v>
      </c>
      <c r="H25" s="102"/>
      <c r="I25" s="114"/>
    </row>
    <row r="26" spans="1:9" ht="19.5" customHeight="1" thickBot="1">
      <c r="A26" s="102" t="s">
        <v>28</v>
      </c>
      <c r="B26" s="112">
        <v>0</v>
      </c>
      <c r="C26" s="105">
        <v>0</v>
      </c>
      <c r="D26" s="112">
        <v>0</v>
      </c>
      <c r="E26" s="105">
        <v>20</v>
      </c>
      <c r="F26" s="131">
        <v>0</v>
      </c>
      <c r="G26" s="129">
        <v>0</v>
      </c>
      <c r="H26" s="106"/>
      <c r="I26" s="115"/>
    </row>
    <row r="27" spans="1:9" s="97" customFormat="1" ht="19.5" customHeight="1" thickTop="1">
      <c r="A27" s="107" t="s">
        <v>54</v>
      </c>
      <c r="B27" s="138">
        <f aca="true" t="shared" si="1" ref="B27:G27">SUM(B23:B26)</f>
        <v>0</v>
      </c>
      <c r="C27" s="138">
        <f t="shared" si="1"/>
        <v>0</v>
      </c>
      <c r="D27" s="138">
        <f t="shared" si="1"/>
        <v>0</v>
      </c>
      <c r="E27" s="138">
        <f t="shared" si="1"/>
        <v>23</v>
      </c>
      <c r="F27" s="139">
        <f t="shared" si="1"/>
        <v>0</v>
      </c>
      <c r="G27" s="140">
        <f t="shared" si="1"/>
        <v>33</v>
      </c>
      <c r="H27" s="134"/>
      <c r="I27" s="134"/>
    </row>
  </sheetData>
  <mergeCells count="17">
    <mergeCell ref="A1:I1"/>
    <mergeCell ref="A7:A9"/>
    <mergeCell ref="B7:C8"/>
    <mergeCell ref="D7:E8"/>
    <mergeCell ref="F7:G8"/>
    <mergeCell ref="H7:H9"/>
    <mergeCell ref="I7:I9"/>
    <mergeCell ref="A3:I3"/>
    <mergeCell ref="A2:I2"/>
    <mergeCell ref="A18:I18"/>
    <mergeCell ref="H20:H22"/>
    <mergeCell ref="I20:I22"/>
    <mergeCell ref="A5:I5"/>
    <mergeCell ref="A20:A22"/>
    <mergeCell ref="B20:C21"/>
    <mergeCell ref="D20:E21"/>
    <mergeCell ref="F20:G21"/>
  </mergeCells>
  <printOptions horizontalCentered="1"/>
  <pageMargins left="0.5" right="0.5" top="1" bottom="1" header="0.5" footer="0.5"/>
  <pageSetup fitToHeight="1" fitToWidth="1"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zoomScale="85" zoomScaleNormal="85" workbookViewId="0" topLeftCell="A12">
      <selection activeCell="C15" sqref="C15"/>
    </sheetView>
  </sheetViews>
  <sheetFormatPr defaultColWidth="9.140625" defaultRowHeight="12.75"/>
  <cols>
    <col min="1" max="1" width="20.7109375" style="0" customWidth="1"/>
    <col min="2" max="2" width="12.7109375" style="0" customWidth="1"/>
    <col min="3" max="6" width="7.7109375" style="0" customWidth="1"/>
    <col min="7" max="7" width="7.8515625" style="0" customWidth="1"/>
    <col min="8" max="8" width="7.7109375" style="0" customWidth="1"/>
    <col min="9" max="9" width="26.28125" style="0" customWidth="1"/>
    <col min="10" max="10" width="14.57421875" style="0" customWidth="1"/>
  </cols>
  <sheetData>
    <row r="1" spans="1:10" s="1" customFormat="1" ht="24.75" customHeight="1">
      <c r="A1" s="163" t="s">
        <v>63</v>
      </c>
      <c r="B1" s="202"/>
      <c r="C1" s="202"/>
      <c r="D1" s="202"/>
      <c r="E1" s="202"/>
      <c r="F1" s="202"/>
      <c r="G1" s="202"/>
      <c r="H1" s="202"/>
      <c r="I1" s="202"/>
      <c r="J1" s="202"/>
    </row>
    <row r="2" spans="1:10" s="2" customFormat="1" ht="24.75" customHeight="1">
      <c r="A2" s="163" t="s">
        <v>76</v>
      </c>
      <c r="B2" s="155"/>
      <c r="C2" s="155"/>
      <c r="D2" s="155"/>
      <c r="E2" s="155"/>
      <c r="F2" s="155"/>
      <c r="G2" s="155"/>
      <c r="H2" s="155"/>
      <c r="I2" s="155"/>
      <c r="J2" s="155"/>
    </row>
    <row r="3" spans="1:10" s="12" customFormat="1" ht="24" customHeight="1">
      <c r="A3" s="165" t="s">
        <v>77</v>
      </c>
      <c r="B3" s="155"/>
      <c r="C3" s="155"/>
      <c r="D3" s="155"/>
      <c r="E3" s="155"/>
      <c r="F3" s="155"/>
      <c r="G3" s="155"/>
      <c r="H3" s="155"/>
      <c r="I3" s="155"/>
      <c r="J3" s="155"/>
    </row>
    <row r="4" spans="1:8" s="12" customFormat="1" ht="24" customHeight="1">
      <c r="A4" s="3"/>
      <c r="B4" s="3"/>
      <c r="C4" s="3"/>
      <c r="D4" s="3"/>
      <c r="E4" s="3"/>
      <c r="F4" s="3"/>
      <c r="G4" s="3"/>
      <c r="H4" s="3"/>
    </row>
    <row r="5" spans="1:10" s="2" customFormat="1" ht="18">
      <c r="A5" s="166" t="s">
        <v>64</v>
      </c>
      <c r="B5" s="155"/>
      <c r="C5" s="155"/>
      <c r="D5" s="155"/>
      <c r="E5" s="155"/>
      <c r="F5" s="155"/>
      <c r="G5" s="155"/>
      <c r="H5" s="155"/>
      <c r="I5" s="155"/>
      <c r="J5" s="155"/>
    </row>
    <row r="7" spans="1:10" s="4" customFormat="1" ht="19.5" customHeight="1">
      <c r="A7" s="203" t="s">
        <v>14</v>
      </c>
      <c r="B7" s="203" t="s">
        <v>60</v>
      </c>
      <c r="C7" s="196" t="s">
        <v>83</v>
      </c>
      <c r="D7" s="197"/>
      <c r="E7" s="196" t="s">
        <v>84</v>
      </c>
      <c r="F7" s="200"/>
      <c r="G7" s="196" t="s">
        <v>49</v>
      </c>
      <c r="H7" s="201"/>
      <c r="I7" s="156" t="s">
        <v>50</v>
      </c>
      <c r="J7" s="156" t="s">
        <v>51</v>
      </c>
    </row>
    <row r="8" spans="1:10" s="4" customFormat="1" ht="19.5" customHeight="1">
      <c r="A8" s="204"/>
      <c r="B8" s="204"/>
      <c r="C8" s="198"/>
      <c r="D8" s="199"/>
      <c r="E8" s="198"/>
      <c r="F8" s="199"/>
      <c r="G8" s="198"/>
      <c r="H8" s="199"/>
      <c r="I8" s="189"/>
      <c r="J8" s="191"/>
    </row>
    <row r="9" spans="1:10" s="4" customFormat="1" ht="19.5" customHeight="1">
      <c r="A9" s="205"/>
      <c r="B9" s="205"/>
      <c r="C9" s="116" t="s">
        <v>52</v>
      </c>
      <c r="D9" s="117" t="s">
        <v>53</v>
      </c>
      <c r="E9" s="116" t="s">
        <v>52</v>
      </c>
      <c r="F9" s="117" t="s">
        <v>53</v>
      </c>
      <c r="G9" s="116" t="s">
        <v>52</v>
      </c>
      <c r="H9" s="117" t="s">
        <v>53</v>
      </c>
      <c r="I9" s="190"/>
      <c r="J9" s="192"/>
    </row>
    <row r="10" spans="1:10" ht="19.5" customHeight="1">
      <c r="A10" s="50" t="s">
        <v>20</v>
      </c>
      <c r="B10" s="56"/>
      <c r="C10" s="118"/>
      <c r="D10" s="119"/>
      <c r="E10" s="118"/>
      <c r="F10" s="119"/>
      <c r="G10" s="118"/>
      <c r="H10" s="119"/>
      <c r="I10" s="120"/>
      <c r="J10" s="119"/>
    </row>
    <row r="11" spans="1:10" s="84" customFormat="1" ht="18" customHeight="1">
      <c r="A11" s="121" t="s">
        <v>21</v>
      </c>
      <c r="B11" s="124" t="s">
        <v>9</v>
      </c>
      <c r="C11" s="122">
        <v>0</v>
      </c>
      <c r="D11" s="123">
        <v>0</v>
      </c>
      <c r="E11" s="122">
        <v>0</v>
      </c>
      <c r="F11" s="123">
        <v>1</v>
      </c>
      <c r="G11" s="122">
        <v>0</v>
      </c>
      <c r="H11" s="123">
        <v>0</v>
      </c>
      <c r="I11" s="121"/>
      <c r="J11" s="132"/>
    </row>
    <row r="12" spans="1:10" s="84" customFormat="1" ht="18" customHeight="1">
      <c r="A12" s="121" t="s">
        <v>22</v>
      </c>
      <c r="B12" s="124" t="s">
        <v>9</v>
      </c>
      <c r="C12" s="122">
        <v>0</v>
      </c>
      <c r="D12" s="123">
        <v>1</v>
      </c>
      <c r="E12" s="122">
        <v>0</v>
      </c>
      <c r="F12" s="123">
        <v>0</v>
      </c>
      <c r="G12" s="122">
        <v>0</v>
      </c>
      <c r="H12" s="123">
        <v>4</v>
      </c>
      <c r="I12" s="121" t="s">
        <v>66</v>
      </c>
      <c r="J12" s="132">
        <v>37986</v>
      </c>
    </row>
    <row r="13" spans="1:10" s="84" customFormat="1" ht="18" customHeight="1">
      <c r="A13" s="121" t="s">
        <v>23</v>
      </c>
      <c r="B13" s="124" t="s">
        <v>9</v>
      </c>
      <c r="C13" s="122">
        <v>0</v>
      </c>
      <c r="D13" s="123">
        <v>0</v>
      </c>
      <c r="E13" s="122">
        <v>0</v>
      </c>
      <c r="F13" s="123">
        <v>0</v>
      </c>
      <c r="G13" s="122">
        <v>0</v>
      </c>
      <c r="H13" s="123">
        <v>0</v>
      </c>
      <c r="I13" s="121"/>
      <c r="J13" s="132"/>
    </row>
    <row r="14" spans="1:10" s="84" customFormat="1" ht="18" customHeight="1">
      <c r="A14" s="121" t="s">
        <v>24</v>
      </c>
      <c r="B14" s="124" t="s">
        <v>61</v>
      </c>
      <c r="C14" s="122">
        <v>0</v>
      </c>
      <c r="D14" s="123">
        <v>0</v>
      </c>
      <c r="E14" s="122">
        <v>0</v>
      </c>
      <c r="F14" s="123">
        <v>0</v>
      </c>
      <c r="G14" s="122">
        <v>0</v>
      </c>
      <c r="H14" s="123">
        <v>0</v>
      </c>
      <c r="I14" s="121"/>
      <c r="J14" s="121"/>
    </row>
    <row r="15" spans="1:10" ht="19.5" customHeight="1">
      <c r="A15" s="50" t="s">
        <v>26</v>
      </c>
      <c r="B15" s="125"/>
      <c r="C15" s="118"/>
      <c r="D15" s="119"/>
      <c r="E15" s="118"/>
      <c r="F15" s="119"/>
      <c r="G15" s="118"/>
      <c r="H15" s="119"/>
      <c r="I15" s="120"/>
      <c r="J15" s="119"/>
    </row>
    <row r="16" spans="1:10" s="84" customFormat="1" ht="18" customHeight="1">
      <c r="A16" s="121" t="s">
        <v>21</v>
      </c>
      <c r="B16" s="124" t="s">
        <v>9</v>
      </c>
      <c r="C16" s="122">
        <v>0</v>
      </c>
      <c r="D16" s="123">
        <v>2</v>
      </c>
      <c r="E16" s="122">
        <v>0</v>
      </c>
      <c r="F16" s="123">
        <v>0</v>
      </c>
      <c r="G16" s="122">
        <v>0</v>
      </c>
      <c r="H16" s="123">
        <v>2</v>
      </c>
      <c r="I16" s="121" t="s">
        <v>67</v>
      </c>
      <c r="J16" s="132">
        <v>37986</v>
      </c>
    </row>
    <row r="17" spans="1:10" s="84" customFormat="1" ht="18" customHeight="1">
      <c r="A17" s="121" t="s">
        <v>22</v>
      </c>
      <c r="B17" s="124" t="s">
        <v>9</v>
      </c>
      <c r="C17" s="122">
        <v>0</v>
      </c>
      <c r="D17" s="123">
        <v>1</v>
      </c>
      <c r="E17" s="122">
        <v>0</v>
      </c>
      <c r="F17" s="123">
        <v>1</v>
      </c>
      <c r="G17" s="122">
        <v>0</v>
      </c>
      <c r="H17" s="123">
        <v>0</v>
      </c>
      <c r="I17" s="121"/>
      <c r="J17" s="132"/>
    </row>
    <row r="18" spans="1:10" s="84" customFormat="1" ht="18" customHeight="1">
      <c r="A18" s="121" t="s">
        <v>23</v>
      </c>
      <c r="B18" s="124" t="s">
        <v>9</v>
      </c>
      <c r="C18" s="122">
        <v>0</v>
      </c>
      <c r="D18" s="123">
        <v>0</v>
      </c>
      <c r="E18" s="122">
        <v>0</v>
      </c>
      <c r="F18" s="123">
        <v>0</v>
      </c>
      <c r="G18" s="122">
        <v>0</v>
      </c>
      <c r="H18" s="123">
        <v>0</v>
      </c>
      <c r="I18" s="121"/>
      <c r="J18" s="121"/>
    </row>
    <row r="19" spans="1:10" s="84" customFormat="1" ht="18" customHeight="1">
      <c r="A19" s="121" t="s">
        <v>24</v>
      </c>
      <c r="B19" s="124" t="s">
        <v>61</v>
      </c>
      <c r="C19" s="122">
        <v>0</v>
      </c>
      <c r="D19" s="123">
        <v>0</v>
      </c>
      <c r="E19" s="122">
        <v>0</v>
      </c>
      <c r="F19" s="123">
        <v>0</v>
      </c>
      <c r="G19" s="122">
        <v>0</v>
      </c>
      <c r="H19" s="123">
        <v>0</v>
      </c>
      <c r="I19" s="121"/>
      <c r="J19" s="121"/>
    </row>
    <row r="20" spans="1:10" ht="19.5" customHeight="1">
      <c r="A20" s="50" t="s">
        <v>27</v>
      </c>
      <c r="B20" s="125"/>
      <c r="C20" s="118"/>
      <c r="D20" s="119"/>
      <c r="E20" s="118"/>
      <c r="F20" s="119"/>
      <c r="G20" s="118"/>
      <c r="H20" s="119"/>
      <c r="I20" s="120"/>
      <c r="J20" s="119"/>
    </row>
    <row r="21" spans="1:10" s="84" customFormat="1" ht="18" customHeight="1">
      <c r="A21" s="121" t="s">
        <v>21</v>
      </c>
      <c r="B21" s="124" t="s">
        <v>9</v>
      </c>
      <c r="C21" s="122">
        <v>0</v>
      </c>
      <c r="D21" s="123">
        <v>1</v>
      </c>
      <c r="E21" s="122">
        <v>0</v>
      </c>
      <c r="F21" s="123">
        <v>1</v>
      </c>
      <c r="G21" s="122">
        <v>0</v>
      </c>
      <c r="H21" s="123">
        <v>0</v>
      </c>
      <c r="I21" s="121"/>
      <c r="J21" s="121"/>
    </row>
    <row r="22" spans="1:10" s="84" customFormat="1" ht="18" customHeight="1">
      <c r="A22" s="121" t="s">
        <v>22</v>
      </c>
      <c r="B22" s="124" t="s">
        <v>9</v>
      </c>
      <c r="C22" s="122">
        <v>0</v>
      </c>
      <c r="D22" s="123">
        <v>5</v>
      </c>
      <c r="E22" s="122">
        <v>0</v>
      </c>
      <c r="F22" s="123">
        <v>1</v>
      </c>
      <c r="G22" s="122">
        <v>0</v>
      </c>
      <c r="H22" s="123">
        <v>5</v>
      </c>
      <c r="I22" s="121" t="s">
        <v>67</v>
      </c>
      <c r="J22" s="132">
        <v>37986</v>
      </c>
    </row>
    <row r="23" spans="1:10" s="84" customFormat="1" ht="18" customHeight="1">
      <c r="A23" s="121" t="s">
        <v>23</v>
      </c>
      <c r="B23" s="124" t="s">
        <v>9</v>
      </c>
      <c r="C23" s="122">
        <v>0</v>
      </c>
      <c r="D23" s="123">
        <v>0</v>
      </c>
      <c r="E23" s="122">
        <v>0</v>
      </c>
      <c r="F23" s="123">
        <v>0</v>
      </c>
      <c r="G23" s="122">
        <v>0</v>
      </c>
      <c r="H23" s="123">
        <v>0</v>
      </c>
      <c r="I23" s="121"/>
      <c r="J23" s="121"/>
    </row>
    <row r="24" spans="1:10" s="84" customFormat="1" ht="18" customHeight="1">
      <c r="A24" s="121" t="s">
        <v>24</v>
      </c>
      <c r="B24" s="124" t="s">
        <v>61</v>
      </c>
      <c r="C24" s="122">
        <v>0</v>
      </c>
      <c r="D24" s="123">
        <v>6</v>
      </c>
      <c r="E24" s="122">
        <v>0</v>
      </c>
      <c r="F24" s="123">
        <v>3</v>
      </c>
      <c r="G24" s="122">
        <v>0</v>
      </c>
      <c r="H24" s="123">
        <v>6</v>
      </c>
      <c r="I24" s="121" t="s">
        <v>67</v>
      </c>
      <c r="J24" s="132">
        <v>37986</v>
      </c>
    </row>
    <row r="25" spans="1:10" ht="19.5" customHeight="1">
      <c r="A25" s="50" t="s">
        <v>28</v>
      </c>
      <c r="B25" s="125"/>
      <c r="C25" s="118"/>
      <c r="D25" s="119"/>
      <c r="E25" s="118"/>
      <c r="F25" s="119"/>
      <c r="G25" s="118"/>
      <c r="H25" s="119"/>
      <c r="I25" s="120"/>
      <c r="J25" s="119"/>
    </row>
    <row r="26" spans="1:10" s="84" customFormat="1" ht="18" customHeight="1">
      <c r="A26" s="121" t="s">
        <v>21</v>
      </c>
      <c r="B26" s="124" t="s">
        <v>9</v>
      </c>
      <c r="C26" s="122">
        <v>1</v>
      </c>
      <c r="D26" s="123">
        <v>3</v>
      </c>
      <c r="E26" s="122">
        <v>0</v>
      </c>
      <c r="F26" s="123">
        <v>13</v>
      </c>
      <c r="G26" s="122">
        <v>0</v>
      </c>
      <c r="H26" s="123">
        <v>2</v>
      </c>
      <c r="I26" s="121" t="s">
        <v>67</v>
      </c>
      <c r="J26" s="132">
        <v>37985</v>
      </c>
    </row>
    <row r="27" spans="1:10" s="84" customFormat="1" ht="18" customHeight="1">
      <c r="A27" s="121" t="s">
        <v>22</v>
      </c>
      <c r="B27" s="124" t="s">
        <v>9</v>
      </c>
      <c r="C27" s="122">
        <v>2</v>
      </c>
      <c r="D27" s="123">
        <v>31</v>
      </c>
      <c r="E27" s="122">
        <v>2</v>
      </c>
      <c r="F27" s="123">
        <v>42</v>
      </c>
      <c r="G27" s="122">
        <v>0</v>
      </c>
      <c r="H27" s="123">
        <v>7</v>
      </c>
      <c r="I27" s="121" t="s">
        <v>67</v>
      </c>
      <c r="J27" s="132">
        <v>37986</v>
      </c>
    </row>
    <row r="28" spans="1:10" s="84" customFormat="1" ht="18" customHeight="1">
      <c r="A28" s="121" t="s">
        <v>23</v>
      </c>
      <c r="B28" s="124" t="s">
        <v>9</v>
      </c>
      <c r="C28" s="122">
        <v>0</v>
      </c>
      <c r="D28" s="123">
        <v>0</v>
      </c>
      <c r="E28" s="122">
        <v>1</v>
      </c>
      <c r="F28" s="123">
        <v>0</v>
      </c>
      <c r="G28" s="122">
        <v>0</v>
      </c>
      <c r="H28" s="123">
        <v>0</v>
      </c>
      <c r="I28" s="121"/>
      <c r="J28" s="121"/>
    </row>
    <row r="29" spans="1:10" s="84" customFormat="1" ht="18" customHeight="1">
      <c r="A29" s="121" t="s">
        <v>24</v>
      </c>
      <c r="B29" s="124" t="s">
        <v>61</v>
      </c>
      <c r="C29" s="122">
        <v>0</v>
      </c>
      <c r="D29" s="123">
        <v>5</v>
      </c>
      <c r="E29" s="122">
        <v>0</v>
      </c>
      <c r="F29" s="123">
        <v>4</v>
      </c>
      <c r="G29" s="122">
        <v>0</v>
      </c>
      <c r="H29" s="123">
        <v>1</v>
      </c>
      <c r="I29" s="121" t="s">
        <v>67</v>
      </c>
      <c r="J29" s="132">
        <v>37986</v>
      </c>
    </row>
    <row r="30" spans="1:10" ht="24.75" customHeight="1">
      <c r="A30" s="135" t="s">
        <v>62</v>
      </c>
      <c r="B30" s="125"/>
      <c r="C30" s="118"/>
      <c r="D30" s="119"/>
      <c r="E30" s="118"/>
      <c r="F30" s="119"/>
      <c r="G30" s="118"/>
      <c r="H30" s="119"/>
      <c r="I30" s="120"/>
      <c r="J30" s="119"/>
    </row>
    <row r="31" spans="1:10" s="84" customFormat="1" ht="18" customHeight="1">
      <c r="A31" s="121" t="s">
        <v>21</v>
      </c>
      <c r="B31" s="124" t="s">
        <v>9</v>
      </c>
      <c r="C31" s="122">
        <f aca="true" t="shared" si="0" ref="C31:H31">SUM(C11+C16+C21+C26)</f>
        <v>1</v>
      </c>
      <c r="D31" s="123">
        <f t="shared" si="0"/>
        <v>6</v>
      </c>
      <c r="E31" s="122">
        <f t="shared" si="0"/>
        <v>0</v>
      </c>
      <c r="F31" s="123">
        <f t="shared" si="0"/>
        <v>15</v>
      </c>
      <c r="G31" s="122">
        <f t="shared" si="0"/>
        <v>0</v>
      </c>
      <c r="H31" s="123">
        <f t="shared" si="0"/>
        <v>4</v>
      </c>
      <c r="I31"/>
      <c r="J31"/>
    </row>
    <row r="32" spans="1:10" s="84" customFormat="1" ht="18" customHeight="1">
      <c r="A32" s="121" t="s">
        <v>22</v>
      </c>
      <c r="B32" s="124" t="s">
        <v>9</v>
      </c>
      <c r="C32" s="122">
        <f aca="true" t="shared" si="1" ref="C32:E34">SUM(C12+C17+C22+C27)</f>
        <v>2</v>
      </c>
      <c r="D32" s="123">
        <f>SUM(D12+D17+D22+D27)</f>
        <v>38</v>
      </c>
      <c r="E32" s="122">
        <f t="shared" si="1"/>
        <v>2</v>
      </c>
      <c r="F32" s="123">
        <f aca="true" t="shared" si="2" ref="F32:H34">SUM(F12+F17+F22+F27)</f>
        <v>44</v>
      </c>
      <c r="G32" s="122">
        <f t="shared" si="2"/>
        <v>0</v>
      </c>
      <c r="H32" s="123">
        <f t="shared" si="2"/>
        <v>16</v>
      </c>
      <c r="I32"/>
      <c r="J32"/>
    </row>
    <row r="33" spans="1:10" s="84" customFormat="1" ht="18" customHeight="1">
      <c r="A33" s="121" t="s">
        <v>23</v>
      </c>
      <c r="B33" s="124" t="s">
        <v>9</v>
      </c>
      <c r="C33" s="122">
        <f t="shared" si="1"/>
        <v>0</v>
      </c>
      <c r="D33" s="123">
        <f>SUM(D13+D18+D23+D28)</f>
        <v>0</v>
      </c>
      <c r="E33" s="122">
        <f t="shared" si="1"/>
        <v>1</v>
      </c>
      <c r="F33" s="123">
        <f t="shared" si="2"/>
        <v>0</v>
      </c>
      <c r="G33" s="122">
        <f t="shared" si="2"/>
        <v>0</v>
      </c>
      <c r="H33" s="123">
        <f t="shared" si="2"/>
        <v>0</v>
      </c>
      <c r="I33"/>
      <c r="J33"/>
    </row>
    <row r="34" spans="1:10" s="84" customFormat="1" ht="18" customHeight="1" thickBot="1">
      <c r="A34" s="121" t="s">
        <v>24</v>
      </c>
      <c r="B34" s="124" t="s">
        <v>61</v>
      </c>
      <c r="C34" s="122">
        <f t="shared" si="1"/>
        <v>0</v>
      </c>
      <c r="D34" s="123">
        <f>SUM(D14+D19+D24+D29)</f>
        <v>11</v>
      </c>
      <c r="E34" s="122">
        <f t="shared" si="1"/>
        <v>0</v>
      </c>
      <c r="F34" s="123">
        <f t="shared" si="2"/>
        <v>7</v>
      </c>
      <c r="G34" s="122">
        <f t="shared" si="2"/>
        <v>0</v>
      </c>
      <c r="H34" s="123">
        <f t="shared" si="2"/>
        <v>7</v>
      </c>
      <c r="I34"/>
      <c r="J34"/>
    </row>
    <row r="35" spans="1:8" s="32" customFormat="1" ht="18" customHeight="1" thickTop="1">
      <c r="A35" s="141" t="s">
        <v>13</v>
      </c>
      <c r="B35" s="136"/>
      <c r="C35" s="137">
        <f aca="true" t="shared" si="3" ref="C35:H35">SUM(C31:C34)</f>
        <v>3</v>
      </c>
      <c r="D35" s="137">
        <f t="shared" si="3"/>
        <v>55</v>
      </c>
      <c r="E35" s="137">
        <f t="shared" si="3"/>
        <v>3</v>
      </c>
      <c r="F35" s="137">
        <f t="shared" si="3"/>
        <v>66</v>
      </c>
      <c r="G35" s="137">
        <f t="shared" si="3"/>
        <v>0</v>
      </c>
      <c r="H35" s="137">
        <f t="shared" si="3"/>
        <v>27</v>
      </c>
    </row>
  </sheetData>
  <mergeCells count="11">
    <mergeCell ref="J7:J9"/>
    <mergeCell ref="A7:A9"/>
    <mergeCell ref="B7:B9"/>
    <mergeCell ref="C7:D8"/>
    <mergeCell ref="E7:F8"/>
    <mergeCell ref="G7:H8"/>
    <mergeCell ref="I7:I9"/>
    <mergeCell ref="A1:J1"/>
    <mergeCell ref="A2:J2"/>
    <mergeCell ref="A3:J3"/>
    <mergeCell ref="A5:J5"/>
  </mergeCells>
  <printOptions/>
  <pageMargins left="0.5" right="0.5" top="1" bottom="1" header="0.5" footer="0.5"/>
  <pageSetup fitToHeight="1" fitToWidth="1" horizontalDpi="600" verticalDpi="600" orientation="portrait"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D Strickler</dc:creator>
  <cp:keywords/>
  <dc:description/>
  <cp:lastModifiedBy>Lynne Mosley</cp:lastModifiedBy>
  <cp:lastPrinted>2003-06-06T21:26:23Z</cp:lastPrinted>
  <dcterms:created xsi:type="dcterms:W3CDTF">2002-12-21T00:26:59Z</dcterms:created>
  <dcterms:modified xsi:type="dcterms:W3CDTF">2003-06-27T21:29:28Z</dcterms:modified>
  <cp:category/>
  <cp:version/>
  <cp:contentType/>
  <cp:contentStatus/>
</cp:coreProperties>
</file>