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isk\Documents\Steve\CPUC Monthly Report\Monthly Report\2021\May 2021\Energy Efficiency\"/>
    </mc:Choice>
  </mc:AlternateContent>
  <xr:revisionPtr revIDLastSave="0" documentId="13_ncr:1_{26D138BC-64EF-48E5-BB1D-F442F520E3F3}" xr6:coauthVersionLast="45" xr6:coauthVersionMax="45" xr10:uidLastSave="{00000000-0000-0000-0000-000000000000}"/>
  <bookViews>
    <workbookView xWindow="-120" yWindow="-120" windowWidth="29040" windowHeight="15840" tabRatio="739" activeTab="4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9" l="1"/>
  <c r="D64" i="9"/>
  <c r="E64" i="9"/>
  <c r="B64" i="9"/>
  <c r="C56" i="9"/>
  <c r="D56" i="9"/>
  <c r="E56" i="9"/>
  <c r="F56" i="9"/>
  <c r="G56" i="9"/>
  <c r="H56" i="9"/>
  <c r="I56" i="9"/>
  <c r="J56" i="9"/>
  <c r="K56" i="9"/>
  <c r="L56" i="9"/>
  <c r="M56" i="9"/>
  <c r="C54" i="9"/>
  <c r="D54" i="9"/>
  <c r="E54" i="9"/>
  <c r="B56" i="9"/>
  <c r="B54" i="9"/>
  <c r="C46" i="9"/>
  <c r="D46" i="9"/>
  <c r="E46" i="9"/>
  <c r="B46" i="9"/>
  <c r="B44" i="9"/>
  <c r="C36" i="9"/>
  <c r="D36" i="9"/>
  <c r="E36" i="9"/>
  <c r="B36" i="9"/>
  <c r="C34" i="9"/>
  <c r="D34" i="9"/>
  <c r="E34" i="9"/>
  <c r="B34" i="9"/>
  <c r="C26" i="9"/>
  <c r="D26" i="9"/>
  <c r="E26" i="9"/>
  <c r="B26" i="9"/>
  <c r="C24" i="9"/>
  <c r="D24" i="9"/>
  <c r="E24" i="9"/>
  <c r="B24" i="9"/>
  <c r="C16" i="9"/>
  <c r="E16" i="9"/>
  <c r="B16" i="9"/>
  <c r="C14" i="9"/>
  <c r="D14" i="9"/>
  <c r="D16" i="9" s="1"/>
  <c r="E14" i="9"/>
  <c r="F14" i="9"/>
  <c r="G14" i="9"/>
  <c r="H14" i="9"/>
  <c r="I14" i="9"/>
  <c r="J14" i="9"/>
  <c r="K14" i="9"/>
  <c r="L14" i="9"/>
  <c r="M14" i="9"/>
  <c r="B14" i="9"/>
  <c r="F24" i="7" l="1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M26" i="7"/>
  <c r="L26" i="7"/>
  <c r="K26" i="7"/>
  <c r="J26" i="7"/>
  <c r="I26" i="7"/>
  <c r="H26" i="7"/>
  <c r="G26" i="7"/>
  <c r="F26" i="7"/>
  <c r="C26" i="7"/>
  <c r="O22" i="7" l="1"/>
  <c r="O24" i="7"/>
  <c r="O21" i="7"/>
  <c r="O19" i="7"/>
  <c r="D26" i="7" l="1"/>
  <c r="O26" i="7"/>
  <c r="D14" i="7" l="1"/>
  <c r="C12" i="7" l="1"/>
  <c r="C11" i="7"/>
  <c r="C10" i="7"/>
  <c r="C9" i="7"/>
  <c r="C7" i="7"/>
  <c r="M14" i="7" l="1"/>
  <c r="G14" i="7" l="1"/>
  <c r="H14" i="7"/>
  <c r="I14" i="7"/>
  <c r="J14" i="7"/>
  <c r="K14" i="7"/>
  <c r="L14" i="7"/>
  <c r="N14" i="7"/>
  <c r="O12" i="7" l="1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N67" i="13"/>
  <c r="N68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<sst xmlns="http://schemas.openxmlformats.org/spreadsheetml/2006/main" count="315" uniqueCount="105">
  <si>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</si>
  <si>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</si>
  <si>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</si>
  <si>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</si>
  <si>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</si>
  <si>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</si>
  <si>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</si>
  <si>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</si>
  <si>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</si>
  <si>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</si>
  <si>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</si>
  <si>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</si>
  <si>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</si>
  <si>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</si>
  <si>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</si>
  <si>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</si>
  <si>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</si>
  <si>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</si>
  <si>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</si>
  <si>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</si>
  <si>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</si>
  <si>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</si>
  <si>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</si>
  <si>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</si>
  <si>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</si>
  <si>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</si>
  <si>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</si>
  <si>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</si>
  <si>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</si>
  <si>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</si>
  <si>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</si>
  <si>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</si>
  <si>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</si>
  <si>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</si>
  <si>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</si>
  <si>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</si>
  <si>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</si>
  <si>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</si>
  <si>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</si>
  <si>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</si>
  <si>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</si>
  <si>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</si>
  <si>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</si>
  <si>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</si>
  <si>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</si>
  <si>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</si>
  <si>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</si>
  <si>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</si>
  <si>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</si>
  <si>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</si>
  <si>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</si>
  <si>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</si>
  <si>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</si>
  <si>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</si>
  <si>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</si>
  <si>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</si>
  <si>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</si>
  <si>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</si>
  <si>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</si>
  <si>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</si>
  <si>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</si>
  <si>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</si>
  <si>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</si>
  <si>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</si>
  <si>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</si>
  <si>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</si>
  <si>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</si>
  <si>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</si>
  <si>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</si>
  <si>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</si>
  <si>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</si>
  <si>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</si>
  <si>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</si>
  <si>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</si>
  <si>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</si>
  <si>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</si>
  <si>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</si>
  <si>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</si>
  <si>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</si>
  <si>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</si>
  <si>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</si>
  <si>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</si>
  <si>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</si>
  <si>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</si>
  <si>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</si>
  <si>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</si>
  <si>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</si>
  <si>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</si>
  <si>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</si>
  <si>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</si>
  <si>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</si>
  <si>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</si>
  <si>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</si>
  <si>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</si>
  <si>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</si>
  <si>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</si>
  <si>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</si>
  <si>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</si>
  <si>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</si>
  <si>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</si>
  <si>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</si>
  <si>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 xml:space="preserve">     Transfers from EE Balancing Account [2]</t>
  </si>
  <si>
    <t xml:space="preserve">     Disbursements to CEC</t>
  </si>
  <si>
    <t>[2] Included January 2021 Collection for AB 841.</t>
  </si>
  <si>
    <t xml:space="preserve">[1]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</si>
</sst>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2" formatCode="#,##0.00000_);\(#,##0.00000\)"/>
    <numFmt numFmtId="193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8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2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12" fillId="0" borderId="0" xfId="0" applyNumberFormat="1" applyFont="1" applyFill="1"/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176" fontId="146" fillId="0" borderId="0" xfId="0" applyNumberFormat="1" applyFont="1" applyFill="1" applyAlignment="1">
      <alignment horizontal="right"/>
    </xf>
    <xf numFmtId="176" fontId="146" fillId="0" borderId="0" xfId="79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3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76" fontId="12" fillId="109" borderId="0" xfId="128" applyNumberFormat="1" applyFont="1" applyFill="1" applyBorder="1"/>
    <xf numFmtId="176" fontId="12" fillId="0" borderId="0" xfId="128" applyNumberFormat="1" applyFont="1" applyFill="1" applyAlignment="1">
      <alignment horizontal="left"/>
    </xf>
    <xf numFmtId="166" fontId="146" fillId="0" borderId="0" xfId="47" applyFont="1" applyFill="1" applyAlignment="1">
      <alignment horizontal="right"/>
    </xf>
    <xf numFmtId="166" fontId="12" fillId="0" borderId="0" xfId="0" quotePrefix="1" applyNumberFormat="1" applyFont="1" applyFill="1"/>
    <xf numFmtId="176" fontId="12" fillId="0" borderId="0" xfId="16753" applyNumberFormat="1" applyFont="1" applyFill="1" applyAlignment="1">
      <alignment horizontal="left"/>
    </xf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zoomScaleNormal="100" workbookViewId="0">
      <selection activeCell="G14" sqref="G14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96</v>
      </c>
      <c r="F3" s="194"/>
    </row>
    <row r="4" spans="1:17" ht="16.5" thickBot="1">
      <c r="A4" s="2" t="s">
        <v>98</v>
      </c>
      <c r="P4" s="35"/>
      <c r="Q4" s="37"/>
    </row>
    <row r="5" spans="1:17">
      <c r="A5" s="3"/>
      <c r="B5" s="79" t="s">
        <v>36</v>
      </c>
      <c r="C5" s="197" t="s">
        <v>92</v>
      </c>
      <c r="D5" s="197" t="s">
        <v>92</v>
      </c>
      <c r="E5" s="197" t="s">
        <v>92</v>
      </c>
      <c r="F5" s="197" t="s">
        <v>92</v>
      </c>
      <c r="G5" s="197" t="s">
        <v>92</v>
      </c>
      <c r="H5" s="197" t="s">
        <v>92</v>
      </c>
      <c r="I5" s="197" t="s">
        <v>92</v>
      </c>
      <c r="J5" s="197" t="s">
        <v>92</v>
      </c>
      <c r="K5" s="197" t="s">
        <v>92</v>
      </c>
      <c r="L5" s="197" t="s">
        <v>92</v>
      </c>
      <c r="M5" s="197" t="s">
        <v>92</v>
      </c>
      <c r="N5" s="197" t="s">
        <v>92</v>
      </c>
      <c r="O5" s="198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200">
        <v>0.41060694586524488</v>
      </c>
      <c r="C7" s="193">
        <f>+'Table E-4'!$B$10*'Table E-1'!B7</f>
        <v>4163.3291803152197</v>
      </c>
      <c r="D7" s="193">
        <v>4163.3291803152197</v>
      </c>
      <c r="E7" s="193">
        <v>4163.3291803152197</v>
      </c>
      <c r="F7" s="193">
        <v>4163.3291803152197</v>
      </c>
      <c r="G7" s="193"/>
      <c r="H7" s="193"/>
      <c r="I7" s="193"/>
      <c r="J7" s="193"/>
      <c r="K7" s="193"/>
      <c r="L7" s="193"/>
      <c r="M7" s="193"/>
      <c r="N7" s="193"/>
      <c r="O7" s="73">
        <f>+SUM(C7:N7)</f>
        <v>16653.316721260879</v>
      </c>
      <c r="Q7" s="37"/>
    </row>
    <row r="8" spans="1:17">
      <c r="A8" s="9" t="s">
        <v>31</v>
      </c>
      <c r="B8" s="201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85"/>
      <c r="Q8" s="37"/>
    </row>
    <row r="9" spans="1:17">
      <c r="A9" s="9" t="s">
        <v>32</v>
      </c>
      <c r="B9" s="200">
        <v>0.40150657271480911</v>
      </c>
      <c r="C9" s="193">
        <f>+'Table E-4'!$B$10*'Table E-1'!B9</f>
        <v>4071.0563888525044</v>
      </c>
      <c r="D9" s="193">
        <v>4071.0563888525044</v>
      </c>
      <c r="E9" s="193">
        <v>4071.0563888525044</v>
      </c>
      <c r="F9" s="193">
        <v>4071.0563888525044</v>
      </c>
      <c r="G9" s="193"/>
      <c r="H9" s="193"/>
      <c r="I9" s="193"/>
      <c r="J9" s="193"/>
      <c r="K9" s="193"/>
      <c r="L9" s="193"/>
      <c r="M9" s="193"/>
      <c r="N9" s="193"/>
      <c r="O9" s="73">
        <f t="shared" ref="O9:O12" si="0">+SUM(C9:N9)</f>
        <v>16284.225555410017</v>
      </c>
      <c r="Q9" s="37"/>
    </row>
    <row r="10" spans="1:17">
      <c r="A10" s="9" t="s">
        <v>33</v>
      </c>
      <c r="B10" s="200">
        <v>0.14367253849044573</v>
      </c>
      <c r="C10" s="193">
        <f>+'Table E-4'!$B$10*'Table E-1'!B10</f>
        <v>1456.7607244119545</v>
      </c>
      <c r="D10" s="193">
        <v>1456.7607244119545</v>
      </c>
      <c r="E10" s="193">
        <v>1456.7607244119545</v>
      </c>
      <c r="F10" s="193">
        <v>1456.7607244119545</v>
      </c>
      <c r="G10" s="193"/>
      <c r="H10" s="193"/>
      <c r="I10" s="193"/>
      <c r="J10" s="193"/>
      <c r="K10" s="193"/>
      <c r="L10" s="193"/>
      <c r="M10" s="193"/>
      <c r="N10" s="193"/>
      <c r="O10" s="73">
        <f t="shared" si="0"/>
        <v>5827.0428976478179</v>
      </c>
      <c r="Q10" s="37"/>
    </row>
    <row r="11" spans="1:17">
      <c r="A11" s="9" t="s">
        <v>34</v>
      </c>
      <c r="B11" s="200">
        <v>3.8113145797715721E-2</v>
      </c>
      <c r="C11" s="193">
        <f>+'Table E-4'!$B$10*'Table E-1'!B11</f>
        <v>386.44639027931566</v>
      </c>
      <c r="D11" s="193">
        <v>386.44639027931566</v>
      </c>
      <c r="E11" s="193">
        <v>386.44639027931566</v>
      </c>
      <c r="F11" s="193">
        <v>386.44639027931566</v>
      </c>
      <c r="G11" s="193"/>
      <c r="H11" s="193"/>
      <c r="I11" s="193"/>
      <c r="J11" s="193"/>
      <c r="K11" s="193"/>
      <c r="L11" s="193"/>
      <c r="M11" s="193"/>
      <c r="N11" s="193"/>
      <c r="O11" s="73">
        <f t="shared" si="0"/>
        <v>1545.7855611172627</v>
      </c>
      <c r="Q11" s="37"/>
    </row>
    <row r="12" spans="1:17">
      <c r="A12" s="9" t="s">
        <v>35</v>
      </c>
      <c r="B12" s="202">
        <v>6.1007971317845805E-3</v>
      </c>
      <c r="C12" s="193">
        <f>+'Table E-4'!$B$10*'Table E-1'!B12</f>
        <v>61.858736141005089</v>
      </c>
      <c r="D12" s="193">
        <v>61.858736141005089</v>
      </c>
      <c r="E12" s="193">
        <v>61.858736141005089</v>
      </c>
      <c r="F12" s="193">
        <v>61.858736141005089</v>
      </c>
      <c r="G12" s="91"/>
      <c r="H12" s="91"/>
      <c r="I12" s="91"/>
      <c r="J12" s="91"/>
      <c r="K12" s="91"/>
      <c r="L12" s="91"/>
      <c r="M12" s="91"/>
      <c r="N12" s="91"/>
      <c r="O12" s="73">
        <f t="shared" si="0"/>
        <v>247.43494456402036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 t="shared" ref="G14:N14" si="1">SUM(G7:G12)</f>
        <v>0</v>
      </c>
      <c r="H14" s="90">
        <f t="shared" si="1"/>
        <v>0</v>
      </c>
      <c r="I14" s="90">
        <f t="shared" si="1"/>
        <v>0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ref="M14" si="2">SUM(M7:M12)</f>
        <v>0</v>
      </c>
      <c r="N14" s="90">
        <f t="shared" si="1"/>
        <v>0</v>
      </c>
      <c r="O14" s="49">
        <f>+O7+O9+O10+O11+O12</f>
        <v>40557.80567999999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99</v>
      </c>
      <c r="P16" s="35"/>
      <c r="Q16" s="37"/>
    </row>
    <row r="17" spans="1:17">
      <c r="A17" s="3"/>
      <c r="B17" s="79" t="s">
        <v>36</v>
      </c>
      <c r="C17" s="197" t="s">
        <v>92</v>
      </c>
      <c r="D17" s="197" t="s">
        <v>92</v>
      </c>
      <c r="E17" s="197" t="s">
        <v>92</v>
      </c>
      <c r="F17" s="197" t="s">
        <v>92</v>
      </c>
      <c r="G17" s="197" t="s">
        <v>92</v>
      </c>
      <c r="H17" s="197" t="s">
        <v>92</v>
      </c>
      <c r="I17" s="197" t="s">
        <v>92</v>
      </c>
      <c r="J17" s="197" t="s">
        <v>92</v>
      </c>
      <c r="K17" s="197" t="s">
        <v>92</v>
      </c>
      <c r="L17" s="197" t="s">
        <v>92</v>
      </c>
      <c r="M17" s="197" t="s">
        <v>92</v>
      </c>
      <c r="N17" s="197" t="s">
        <v>92</v>
      </c>
      <c r="O17" s="198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200">
        <v>0.41060694586524488</v>
      </c>
      <c r="C19" s="193">
        <v>0</v>
      </c>
      <c r="D19" s="193">
        <f>+$B19*'Table E-4'!C$60</f>
        <v>3406.8500727423543</v>
      </c>
      <c r="E19" s="193">
        <f>+$B19*'Table E-4'!D$60</f>
        <v>3406.8500727423543</v>
      </c>
      <c r="F19" s="193">
        <f>+$B19*'Table E-4'!E$60</f>
        <v>3406.8500727423543</v>
      </c>
      <c r="G19" s="193"/>
      <c r="H19" s="193"/>
      <c r="I19" s="193"/>
      <c r="J19" s="193"/>
      <c r="K19" s="193"/>
      <c r="L19" s="193"/>
      <c r="M19" s="193"/>
      <c r="N19" s="193"/>
      <c r="O19" s="73">
        <f>+SUM(C19:N19)</f>
        <v>10220.550218227063</v>
      </c>
      <c r="Q19" s="37"/>
    </row>
    <row r="20" spans="1:17">
      <c r="A20" s="9" t="s">
        <v>31</v>
      </c>
      <c r="B20" s="20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85"/>
      <c r="Q20" s="37"/>
    </row>
    <row r="21" spans="1:17">
      <c r="A21" s="9" t="s">
        <v>32</v>
      </c>
      <c r="B21" s="200">
        <v>0.40150657271480911</v>
      </c>
      <c r="C21" s="193">
        <v>0</v>
      </c>
      <c r="D21" s="193">
        <f>+$B21*'Table E-4'!C$60</f>
        <v>3331.3432961479816</v>
      </c>
      <c r="E21" s="193">
        <f>+$B21*'Table E-4'!D$60</f>
        <v>3331.3432961479816</v>
      </c>
      <c r="F21" s="193">
        <f>+$B21*'Table E-4'!E$60</f>
        <v>3331.3432961479816</v>
      </c>
      <c r="G21" s="193"/>
      <c r="H21" s="193"/>
      <c r="I21" s="193"/>
      <c r="J21" s="193"/>
      <c r="K21" s="193"/>
      <c r="L21" s="193"/>
      <c r="M21" s="193"/>
      <c r="N21" s="193"/>
      <c r="O21" s="73">
        <f t="shared" ref="O21:O24" si="3">+SUM(C21:N21)</f>
        <v>9994.0298884439453</v>
      </c>
      <c r="Q21" s="37"/>
    </row>
    <row r="22" spans="1:17">
      <c r="A22" s="9" t="s">
        <v>33</v>
      </c>
      <c r="B22" s="200">
        <v>0.14367253849044573</v>
      </c>
      <c r="C22" s="193">
        <v>0</v>
      </c>
      <c r="D22" s="193">
        <f>+$B22*'Table E-4'!C$60</f>
        <v>1192.0665325712507</v>
      </c>
      <c r="E22" s="193">
        <f>+$B22*'Table E-4'!D$60</f>
        <v>1192.0665325712507</v>
      </c>
      <c r="F22" s="193">
        <f>+$B22*'Table E-4'!E$60</f>
        <v>1192.0665325712507</v>
      </c>
      <c r="G22" s="193"/>
      <c r="H22" s="193"/>
      <c r="I22" s="193"/>
      <c r="J22" s="193"/>
      <c r="K22" s="193"/>
      <c r="L22" s="193"/>
      <c r="M22" s="193"/>
      <c r="N22" s="193"/>
      <c r="O22" s="73">
        <f t="shared" si="3"/>
        <v>3576.1995977137522</v>
      </c>
      <c r="Q22" s="37"/>
    </row>
    <row r="23" spans="1:17">
      <c r="A23" s="9" t="s">
        <v>34</v>
      </c>
      <c r="B23" s="200">
        <v>3.8113145797715721E-2</v>
      </c>
      <c r="C23" s="193">
        <v>0</v>
      </c>
      <c r="D23" s="193">
        <f>+$B23*'Table E-4'!C$60</f>
        <v>316.22887737510706</v>
      </c>
      <c r="E23" s="193">
        <f>+$B23*'Table E-4'!D$60</f>
        <v>316.22887737510706</v>
      </c>
      <c r="F23" s="193">
        <f>+$B23*'Table E-4'!E$60</f>
        <v>316.22887737510706</v>
      </c>
      <c r="G23" s="193"/>
      <c r="H23" s="193"/>
      <c r="I23" s="193"/>
      <c r="J23" s="193"/>
      <c r="K23" s="193"/>
      <c r="L23" s="193"/>
      <c r="M23" s="193"/>
      <c r="N23" s="193"/>
      <c r="O23" s="73">
        <f t="shared" si="3"/>
        <v>948.68663212532124</v>
      </c>
      <c r="Q23" s="37"/>
    </row>
    <row r="24" spans="1:17">
      <c r="A24" s="9" t="s">
        <v>35</v>
      </c>
      <c r="B24" s="202">
        <v>6.1007971317845805E-3</v>
      </c>
      <c r="C24" s="193">
        <v>0</v>
      </c>
      <c r="D24" s="193">
        <f>+$B24*'Table E-4'!C$60</f>
        <v>50.61897116330762</v>
      </c>
      <c r="E24" s="193">
        <f>+$B24*'Table E-4'!D$60</f>
        <v>50.61897116330762</v>
      </c>
      <c r="F24" s="193">
        <f>+$B24*'Table E-4'!E$60</f>
        <v>50.61897116330762</v>
      </c>
      <c r="G24" s="91"/>
      <c r="H24" s="91"/>
      <c r="I24" s="91"/>
      <c r="J24" s="91"/>
      <c r="K24" s="91"/>
      <c r="L24" s="91"/>
      <c r="M24" s="91"/>
      <c r="N24" s="91"/>
      <c r="O24" s="73">
        <f t="shared" si="3"/>
        <v>151.85691348992287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4">SUM(F19:F24)</f>
        <v>8297.107750000001</v>
      </c>
      <c r="G26" s="90">
        <f t="shared" si="4"/>
        <v>0</v>
      </c>
      <c r="H26" s="90">
        <f t="shared" si="4"/>
        <v>0</v>
      </c>
      <c r="I26" s="90">
        <f t="shared" si="4"/>
        <v>0</v>
      </c>
      <c r="J26" s="90">
        <f t="shared" si="4"/>
        <v>0</v>
      </c>
      <c r="K26" s="90">
        <f t="shared" si="4"/>
        <v>0</v>
      </c>
      <c r="L26" s="90">
        <f t="shared" si="4"/>
        <v>0</v>
      </c>
      <c r="M26" s="90">
        <f t="shared" si="4"/>
        <v>0</v>
      </c>
      <c r="N26" s="90">
        <f t="shared" si="4"/>
        <v>0</v>
      </c>
      <c r="O26" s="49">
        <f>+O19+O21+O22+O23+O24</f>
        <v>24891.323250000005</v>
      </c>
      <c r="P26" s="35"/>
      <c r="Q26" s="37"/>
    </row>
    <row r="27" spans="1:17">
      <c r="A27" s="109" t="s">
        <v>95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7">
      <c r="B28" s="80"/>
      <c r="C28" s="184"/>
      <c r="D28" s="184"/>
      <c r="E28" s="184"/>
      <c r="F28" s="184"/>
      <c r="G28" s="184"/>
      <c r="H28" s="184"/>
      <c r="I28" s="184"/>
      <c r="J28" s="184"/>
      <c r="K28" s="184"/>
      <c r="L28" s="183"/>
      <c r="M28" s="183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96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96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2"/>
  <sheetViews>
    <sheetView tabSelected="1" zoomScale="90" zoomScaleNormal="90" workbookViewId="0">
      <selection activeCell="Q23" sqref="Q23"/>
    </sheetView>
  </sheetViews>
  <sheetFormatPr defaultColWidth="9.140625" defaultRowHeight="12.75" outlineLevelCol="1"/>
  <cols>
    <col min="1" max="1" width="51.42578125" style="105" bestFit="1" customWidth="1"/>
    <col min="2" max="3" width="16.140625" style="105" customWidth="1"/>
    <col min="4" max="4" width="18.5703125" style="105" customWidth="1"/>
    <col min="5" max="5" width="15.7109375" style="105" customWidth="1"/>
    <col min="6" max="6" width="16.140625" style="105" hidden="1" customWidth="1"/>
    <col min="7" max="11" width="16.140625" style="105" hidden="1" customWidth="1" outlineLevel="1"/>
    <col min="12" max="12" width="16.140625" style="104" hidden="1" customWidth="1" outlineLevel="1"/>
    <col min="13" max="13" width="16.140625" style="105" hidden="1" customWidth="1" outlineLevel="1"/>
    <col min="14" max="14" width="16.140625" style="105" customWidth="1" collapsed="1"/>
    <col min="15" max="16384" width="9.140625" style="105"/>
  </cols>
  <sheetData>
    <row r="1" spans="1:14" ht="15.75">
      <c r="A1" s="64" t="s">
        <v>27</v>
      </c>
      <c r="C1" s="105" t="s">
        <v>1</v>
      </c>
      <c r="D1" s="105" t="s">
        <v>1</v>
      </c>
      <c r="F1" s="104"/>
    </row>
    <row r="2" spans="1:14" ht="15.75">
      <c r="A2" s="65" t="s">
        <v>28</v>
      </c>
      <c r="B2" s="104"/>
      <c r="C2" s="104"/>
      <c r="D2" s="104"/>
      <c r="E2" s="159"/>
      <c r="F2" s="104"/>
      <c r="N2" s="159"/>
    </row>
    <row r="3" spans="1:14" ht="15.75">
      <c r="A3" s="64" t="s">
        <v>96</v>
      </c>
      <c r="B3" s="104"/>
      <c r="C3" s="104"/>
      <c r="D3" s="104"/>
      <c r="F3" s="104"/>
      <c r="N3" s="159"/>
    </row>
    <row r="4" spans="1:14" s="98" customFormat="1" ht="16.5" thickBot="1">
      <c r="A4" s="74"/>
      <c r="F4" s="196"/>
      <c r="L4" s="103"/>
      <c r="N4" s="196"/>
    </row>
    <row r="5" spans="1:14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.5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9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199">
        <v>113187.58948905001</v>
      </c>
      <c r="C9" s="199">
        <v>120634.00913825</v>
      </c>
      <c r="D9" s="199">
        <v>115791.01218734999</v>
      </c>
      <c r="E9" s="199">
        <v>122109.57289684999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60"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0</v>
      </c>
      <c r="G10" s="99"/>
      <c r="H10" s="99"/>
      <c r="I10" s="99"/>
      <c r="J10" s="99"/>
      <c r="K10" s="99"/>
      <c r="L10" s="99"/>
      <c r="M10" s="99"/>
      <c r="N10" s="160">
        <v>40557.805679999998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0</v>
      </c>
      <c r="G11" s="99"/>
      <c r="H11" s="99"/>
      <c r="I11" s="99"/>
      <c r="J11" s="99"/>
      <c r="K11" s="99"/>
      <c r="L11" s="99"/>
      <c r="M11" s="99"/>
      <c r="N11" s="160">
        <v>37.192279999999997</v>
      </c>
    </row>
    <row r="12" spans="1:14">
      <c r="A12" s="76" t="s">
        <v>29</v>
      </c>
      <c r="B12" s="99">
        <v>11692.50958</v>
      </c>
      <c r="C12" s="99">
        <v>-16923</v>
      </c>
      <c r="D12" s="99">
        <v>0</v>
      </c>
      <c r="E12" s="99">
        <v>94.031410000000008</v>
      </c>
      <c r="F12" s="99">
        <v>0</v>
      </c>
      <c r="G12" s="99"/>
      <c r="H12" s="99"/>
      <c r="I12" s="99"/>
      <c r="J12" s="99"/>
      <c r="K12" s="99"/>
      <c r="L12" s="99"/>
      <c r="M12" s="99"/>
      <c r="N12" s="160">
        <v>-5136.4590100000005</v>
      </c>
    </row>
    <row r="13" spans="1:14">
      <c r="A13" s="76" t="s">
        <v>19</v>
      </c>
      <c r="B13" s="99">
        <v>-14397.5726908</v>
      </c>
      <c r="C13" s="99">
        <v>1931.4060890999995</v>
      </c>
      <c r="D13" s="99">
        <v>-3828.8204704999998</v>
      </c>
      <c r="E13" s="99">
        <v>-11977.313750700001</v>
      </c>
      <c r="F13" s="99">
        <v>0</v>
      </c>
      <c r="G13" s="203"/>
      <c r="H13" s="203"/>
      <c r="I13" s="203"/>
      <c r="J13" s="203"/>
      <c r="K13" s="203"/>
      <c r="L13" s="203"/>
      <c r="M13" s="203"/>
      <c r="N13" s="160">
        <v>-28272.300822900004</v>
      </c>
    </row>
    <row r="14" spans="1:14">
      <c r="A14" s="76" t="s">
        <v>24</v>
      </c>
      <c r="B14" s="99">
        <f>SUM(B9:B13)</f>
        <v>120634.00913825</v>
      </c>
      <c r="C14" s="99">
        <f t="shared" ref="C14:M14" si="0">SUM(C9:C13)</f>
        <v>115791.01218734999</v>
      </c>
      <c r="D14" s="99">
        <f t="shared" si="0"/>
        <v>122109.57289684999</v>
      </c>
      <c r="E14" s="99">
        <f t="shared" si="0"/>
        <v>120373.82761615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160">
        <v>120373.82761615</v>
      </c>
    </row>
    <row r="15" spans="1:14">
      <c r="A15" s="76" t="s">
        <v>20</v>
      </c>
      <c r="B15" s="199">
        <v>-76211.888363299993</v>
      </c>
      <c r="C15" s="199">
        <v>-81429.846163399998</v>
      </c>
      <c r="D15" s="199">
        <v>-75677.726854000008</v>
      </c>
      <c r="E15" s="199">
        <v>-78478.609279800003</v>
      </c>
      <c r="F15" s="199">
        <v>0</v>
      </c>
      <c r="G15" s="99"/>
      <c r="H15" s="99"/>
      <c r="I15" s="99"/>
      <c r="J15" s="99"/>
      <c r="K15" s="99"/>
      <c r="L15" s="99"/>
      <c r="M15" s="99"/>
      <c r="N15" s="160">
        <v>-78478.609279800003</v>
      </c>
    </row>
    <row r="16" spans="1:14">
      <c r="A16" s="76" t="s">
        <v>93</v>
      </c>
      <c r="B16" s="99">
        <f>+B14+B15</f>
        <v>44422.120774950003</v>
      </c>
      <c r="C16" s="99">
        <f t="shared" ref="C16:E16" si="1">+C14+C15</f>
        <v>34361.166023949991</v>
      </c>
      <c r="D16" s="99">
        <f t="shared" si="1"/>
        <v>46431.846042849982</v>
      </c>
      <c r="E16" s="99">
        <f t="shared" si="1"/>
        <v>41895.218336349993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60">
        <v>41895.218336349993</v>
      </c>
    </row>
    <row r="17" spans="1:14">
      <c r="A17" s="7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95"/>
    </row>
    <row r="18" spans="1:14">
      <c r="A18" s="67" t="s">
        <v>80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95"/>
    </row>
    <row r="19" spans="1:14">
      <c r="A19" s="76" t="s">
        <v>22</v>
      </c>
      <c r="B19" s="199">
        <v>21148.113439999965</v>
      </c>
      <c r="C19" s="99">
        <v>18143.996439999966</v>
      </c>
      <c r="D19" s="99">
        <v>17678.749439999967</v>
      </c>
      <c r="E19" s="99">
        <v>18332.264419999967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160">
        <v>21148.113439999965</v>
      </c>
    </row>
    <row r="20" spans="1:14">
      <c r="A20" s="76" t="s">
        <v>17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/>
      <c r="H20" s="99"/>
      <c r="I20" s="99"/>
      <c r="J20" s="99"/>
      <c r="K20" s="99"/>
      <c r="L20" s="99"/>
      <c r="M20" s="99"/>
      <c r="N20" s="160">
        <v>0</v>
      </c>
    </row>
    <row r="21" spans="1:14">
      <c r="A21" s="76" t="s">
        <v>18</v>
      </c>
      <c r="B21" s="99">
        <v>2.29861</v>
      </c>
      <c r="C21" s="99">
        <v>1.49255</v>
      </c>
      <c r="D21" s="99">
        <v>1.2003299999999999</v>
      </c>
      <c r="E21" s="99">
        <v>1.22366</v>
      </c>
      <c r="F21" s="99">
        <v>0</v>
      </c>
      <c r="G21" s="99"/>
      <c r="H21" s="99"/>
      <c r="I21" s="99"/>
      <c r="J21" s="99"/>
      <c r="K21" s="99"/>
      <c r="L21" s="99"/>
      <c r="M21" s="99"/>
      <c r="N21" s="160">
        <v>6.2151499999999995</v>
      </c>
    </row>
    <row r="22" spans="1:14">
      <c r="A22" s="76" t="s">
        <v>29</v>
      </c>
      <c r="B22" s="99">
        <v>-3146</v>
      </c>
      <c r="C22" s="99">
        <v>0</v>
      </c>
      <c r="D22" s="99">
        <v>0</v>
      </c>
      <c r="E22" s="99">
        <v>0</v>
      </c>
      <c r="F22" s="99">
        <v>0</v>
      </c>
      <c r="G22" s="99"/>
      <c r="H22" s="99"/>
      <c r="I22" s="99"/>
      <c r="J22" s="99"/>
      <c r="K22" s="99"/>
      <c r="L22" s="99"/>
      <c r="M22" s="99"/>
      <c r="N22" s="160">
        <v>-3146</v>
      </c>
    </row>
    <row r="23" spans="1:14">
      <c r="A23" s="76" t="s">
        <v>19</v>
      </c>
      <c r="B23" s="99">
        <v>139.58439000000001</v>
      </c>
      <c r="C23" s="99">
        <v>-466.73955000000001</v>
      </c>
      <c r="D23" s="99">
        <v>652.31465000000003</v>
      </c>
      <c r="E23" s="99">
        <v>45.3123</v>
      </c>
      <c r="F23" s="99">
        <v>0</v>
      </c>
      <c r="G23" s="203"/>
      <c r="H23" s="203"/>
      <c r="I23" s="203"/>
      <c r="J23" s="203"/>
      <c r="K23" s="203"/>
      <c r="L23" s="203"/>
      <c r="M23" s="203"/>
      <c r="N23" s="160">
        <v>370.47179</v>
      </c>
    </row>
    <row r="24" spans="1:14">
      <c r="A24" s="76" t="s">
        <v>24</v>
      </c>
      <c r="B24" s="99">
        <f>SUM(B19:B23)</f>
        <v>18143.996439999966</v>
      </c>
      <c r="C24" s="99">
        <f t="shared" ref="C24:E24" si="2">SUM(C19:C23)</f>
        <v>17678.749439999967</v>
      </c>
      <c r="D24" s="99">
        <f t="shared" si="2"/>
        <v>18332.264419999967</v>
      </c>
      <c r="E24" s="99">
        <f t="shared" si="2"/>
        <v>18378.800379999968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0">
        <v>18378.800379999968</v>
      </c>
    </row>
    <row r="25" spans="1:14">
      <c r="A25" s="76" t="s">
        <v>20</v>
      </c>
      <c r="B25" s="199">
        <v>-16155.488433799999</v>
      </c>
      <c r="C25" s="199">
        <v>-16035.899883800001</v>
      </c>
      <c r="D25" s="199">
        <v>-15748.9354838</v>
      </c>
      <c r="E25" s="199">
        <v>-15985.562343799998</v>
      </c>
      <c r="F25" s="199">
        <v>0</v>
      </c>
      <c r="G25" s="99"/>
      <c r="H25" s="99"/>
      <c r="I25" s="99"/>
      <c r="J25" s="99"/>
      <c r="K25" s="99"/>
      <c r="L25" s="99"/>
      <c r="M25" s="99"/>
      <c r="N25" s="160">
        <v>-15985.562343799998</v>
      </c>
    </row>
    <row r="26" spans="1:14">
      <c r="A26" s="76" t="s">
        <v>93</v>
      </c>
      <c r="B26" s="99">
        <f>+B24+B25</f>
        <v>1988.508006199967</v>
      </c>
      <c r="C26" s="99">
        <f t="shared" ref="C26:E26" si="3">+C24+C25</f>
        <v>1642.8495561999662</v>
      </c>
      <c r="D26" s="99">
        <f t="shared" si="3"/>
        <v>2583.3289361999668</v>
      </c>
      <c r="E26" s="99">
        <f t="shared" si="3"/>
        <v>2393.2380361999694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60">
        <v>2393.2380361999694</v>
      </c>
    </row>
    <row r="27" spans="1:14" ht="15.75">
      <c r="A27" s="177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95"/>
    </row>
    <row r="28" spans="1:14">
      <c r="A28" s="67" t="s">
        <v>74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95"/>
    </row>
    <row r="29" spans="1:14">
      <c r="A29" s="76" t="s">
        <v>22</v>
      </c>
      <c r="B29" s="99">
        <v>9836.4352300000755</v>
      </c>
      <c r="C29" s="99">
        <v>8574.8732900000741</v>
      </c>
      <c r="D29" s="99">
        <v>7950.2115100000738</v>
      </c>
      <c r="E29" s="99">
        <v>8270.4238100000748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160">
        <v>9836.4352300000755</v>
      </c>
    </row>
    <row r="30" spans="1:14">
      <c r="A30" s="76" t="s">
        <v>17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/>
      <c r="H30" s="99"/>
      <c r="I30" s="99"/>
      <c r="J30" s="99"/>
      <c r="K30" s="99"/>
      <c r="L30" s="99"/>
      <c r="M30" s="99"/>
      <c r="N30" s="160">
        <v>0</v>
      </c>
    </row>
    <row r="31" spans="1:14">
      <c r="A31" s="76" t="s">
        <v>18</v>
      </c>
      <c r="B31" s="99">
        <v>1.0322100000000001</v>
      </c>
      <c r="C31" s="99">
        <v>0.68852000000000002</v>
      </c>
      <c r="D31" s="99">
        <v>0.54066999999999998</v>
      </c>
      <c r="E31" s="99">
        <v>0.54235999999999995</v>
      </c>
      <c r="F31" s="99">
        <v>0</v>
      </c>
      <c r="G31" s="99"/>
      <c r="H31" s="99"/>
      <c r="I31" s="99"/>
      <c r="J31" s="99"/>
      <c r="K31" s="99"/>
      <c r="L31" s="99"/>
      <c r="M31" s="99"/>
      <c r="N31" s="160">
        <v>2.80376</v>
      </c>
    </row>
    <row r="32" spans="1:14">
      <c r="A32" s="76" t="s">
        <v>29</v>
      </c>
      <c r="B32" s="99">
        <v>-646</v>
      </c>
      <c r="C32" s="99">
        <v>0</v>
      </c>
      <c r="D32" s="99">
        <v>0</v>
      </c>
      <c r="E32" s="99">
        <v>0</v>
      </c>
      <c r="F32" s="99">
        <v>0</v>
      </c>
      <c r="G32" s="99"/>
      <c r="H32" s="99"/>
      <c r="I32" s="99"/>
      <c r="J32" s="99"/>
      <c r="K32" s="99"/>
      <c r="L32" s="99"/>
      <c r="M32" s="99"/>
      <c r="N32" s="160">
        <v>-646</v>
      </c>
    </row>
    <row r="33" spans="1:14" ht="13.5" customHeight="1">
      <c r="A33" s="76" t="s">
        <v>19</v>
      </c>
      <c r="B33" s="99">
        <v>-616.59415000000001</v>
      </c>
      <c r="C33" s="99">
        <v>-625.35030000000006</v>
      </c>
      <c r="D33" s="99">
        <v>319.67162999999988</v>
      </c>
      <c r="E33" s="99">
        <v>-269.91363000000001</v>
      </c>
      <c r="F33" s="99">
        <v>0</v>
      </c>
      <c r="G33" s="203"/>
      <c r="H33" s="203"/>
      <c r="I33" s="203"/>
      <c r="J33" s="203"/>
      <c r="K33" s="203"/>
      <c r="L33" s="203"/>
      <c r="M33" s="203"/>
      <c r="N33" s="160">
        <v>-1192.1864500000001</v>
      </c>
    </row>
    <row r="34" spans="1:14">
      <c r="A34" s="76" t="s">
        <v>24</v>
      </c>
      <c r="B34" s="99">
        <f>SUM(B29:B33)</f>
        <v>8574.8732900000741</v>
      </c>
      <c r="C34" s="99">
        <f t="shared" ref="C34:E34" si="4">SUM(C29:C33)</f>
        <v>7950.2115100000738</v>
      </c>
      <c r="D34" s="99">
        <f t="shared" si="4"/>
        <v>8270.4238100000748</v>
      </c>
      <c r="E34" s="99">
        <f t="shared" si="4"/>
        <v>8001.0525400000743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160">
        <v>8001.0525400000743</v>
      </c>
    </row>
    <row r="35" spans="1:14">
      <c r="A35" s="76" t="s">
        <v>20</v>
      </c>
      <c r="B35" s="199">
        <v>-8031.5121631000002</v>
      </c>
      <c r="C35" s="199">
        <v>-7269.5240850000009</v>
      </c>
      <c r="D35" s="199">
        <v>-6209.7122950000003</v>
      </c>
      <c r="E35" s="199">
        <v>-5979.307074100001</v>
      </c>
      <c r="F35" s="199">
        <v>0</v>
      </c>
      <c r="G35" s="99"/>
      <c r="H35" s="99"/>
      <c r="I35" s="99"/>
      <c r="J35" s="99"/>
      <c r="K35" s="99"/>
      <c r="L35" s="99"/>
      <c r="M35" s="99"/>
      <c r="N35" s="160">
        <v>-5979.307074100001</v>
      </c>
    </row>
    <row r="36" spans="1:14">
      <c r="A36" s="76" t="s">
        <v>93</v>
      </c>
      <c r="B36" s="99">
        <f>+B34+B35</f>
        <v>543.36112690007394</v>
      </c>
      <c r="C36" s="99">
        <f t="shared" ref="C36:E36" si="5">+C34+C35</f>
        <v>680.68742500007284</v>
      </c>
      <c r="D36" s="99">
        <f t="shared" si="5"/>
        <v>2060.7115150000745</v>
      </c>
      <c r="E36" s="99">
        <f t="shared" si="5"/>
        <v>2021.7454659000732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160">
        <v>2021.7454659000732</v>
      </c>
    </row>
    <row r="37" spans="1:14" ht="15.75">
      <c r="A37" s="177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95"/>
    </row>
    <row r="38" spans="1:14">
      <c r="A38" s="67" t="s">
        <v>47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95"/>
    </row>
    <row r="39" spans="1:14">
      <c r="A39" s="76" t="s">
        <v>22</v>
      </c>
      <c r="B39" s="99">
        <v>11468.346559999951</v>
      </c>
      <c r="C39" s="99">
        <v>3556.90930999995</v>
      </c>
      <c r="D39" s="99">
        <v>3365.9738899999497</v>
      </c>
      <c r="E39" s="99">
        <v>3174.0186599999497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0">
        <v>11468.346559999951</v>
      </c>
    </row>
    <row r="40" spans="1:14">
      <c r="A40" s="76" t="s">
        <v>17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99"/>
      <c r="H40" s="99"/>
      <c r="I40" s="99"/>
      <c r="J40" s="99"/>
      <c r="K40" s="99"/>
      <c r="L40" s="99"/>
      <c r="M40" s="99"/>
      <c r="N40" s="160">
        <v>0</v>
      </c>
    </row>
    <row r="41" spans="1:14">
      <c r="A41" s="76" t="s">
        <v>18</v>
      </c>
      <c r="B41" s="99">
        <v>1.2416100000000001</v>
      </c>
      <c r="C41" s="99">
        <v>0.28843999999999997</v>
      </c>
      <c r="D41" s="99">
        <v>0.21798999999999999</v>
      </c>
      <c r="E41" s="99">
        <v>0.20793</v>
      </c>
      <c r="F41" s="99">
        <v>0</v>
      </c>
      <c r="G41" s="99"/>
      <c r="H41" s="99"/>
      <c r="I41" s="99"/>
      <c r="J41" s="99"/>
      <c r="K41" s="99"/>
      <c r="L41" s="99"/>
      <c r="M41" s="99"/>
      <c r="N41" s="160">
        <v>1.95597</v>
      </c>
    </row>
    <row r="42" spans="1:14" ht="15.75" customHeight="1">
      <c r="A42" s="76" t="s">
        <v>29</v>
      </c>
      <c r="B42" s="99">
        <v>-7898</v>
      </c>
      <c r="C42" s="99">
        <v>0</v>
      </c>
      <c r="D42" s="99">
        <v>0</v>
      </c>
      <c r="E42" s="99">
        <v>0</v>
      </c>
      <c r="F42" s="99">
        <v>0</v>
      </c>
      <c r="G42" s="99"/>
      <c r="H42" s="99"/>
      <c r="I42" s="99"/>
      <c r="J42" s="99"/>
      <c r="K42" s="99"/>
      <c r="L42" s="99"/>
      <c r="M42" s="99"/>
      <c r="N42" s="160">
        <v>-7898</v>
      </c>
    </row>
    <row r="43" spans="1:14">
      <c r="A43" s="76" t="s">
        <v>19</v>
      </c>
      <c r="B43" s="99">
        <v>-14.67886</v>
      </c>
      <c r="C43" s="99">
        <v>-191.22385999999997</v>
      </c>
      <c r="D43" s="99">
        <v>-192.17322000000001</v>
      </c>
      <c r="E43" s="99">
        <v>-110.26882000000001</v>
      </c>
      <c r="F43" s="99">
        <v>0</v>
      </c>
      <c r="G43" s="203"/>
      <c r="H43" s="203"/>
      <c r="I43" s="203"/>
      <c r="J43" s="203"/>
      <c r="K43" s="203"/>
      <c r="L43" s="203"/>
      <c r="M43" s="203"/>
      <c r="N43" s="160">
        <v>-508.34476000000001</v>
      </c>
    </row>
    <row r="44" spans="1:14">
      <c r="A44" s="76" t="s">
        <v>24</v>
      </c>
      <c r="B44" s="99">
        <f>SUM(B39:B43)</f>
        <v>3556.90930999995</v>
      </c>
      <c r="C44" s="99">
        <v>3365.9738899999497</v>
      </c>
      <c r="D44" s="99">
        <v>3174.0186599999497</v>
      </c>
      <c r="E44" s="99">
        <v>3063.95776999995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160">
        <v>3063.95776999995</v>
      </c>
    </row>
    <row r="45" spans="1:14">
      <c r="A45" s="76" t="s">
        <v>20</v>
      </c>
      <c r="B45" s="199">
        <v>-3623.1394224999949</v>
      </c>
      <c r="C45" s="199">
        <v>-3417.5769224999949</v>
      </c>
      <c r="D45" s="199">
        <v>-3173.6862124999948</v>
      </c>
      <c r="E45" s="199">
        <v>-3394.5685613999945</v>
      </c>
      <c r="F45" s="199">
        <v>0</v>
      </c>
      <c r="G45" s="99"/>
      <c r="H45" s="99"/>
      <c r="I45" s="99"/>
      <c r="J45" s="99"/>
      <c r="K45" s="99"/>
      <c r="L45" s="99"/>
      <c r="M45" s="99"/>
      <c r="N45" s="160">
        <v>-3394.5685613999945</v>
      </c>
    </row>
    <row r="46" spans="1:14">
      <c r="A46" s="76" t="s">
        <v>93</v>
      </c>
      <c r="B46" s="99">
        <f>+B44+B45</f>
        <v>-66.230112500044925</v>
      </c>
      <c r="C46" s="99">
        <f t="shared" ref="C46:E46" si="6">+C44+C45</f>
        <v>-51.603032500045174</v>
      </c>
      <c r="D46" s="99">
        <f t="shared" si="6"/>
        <v>0.33244749995492384</v>
      </c>
      <c r="E46" s="99">
        <f t="shared" si="6"/>
        <v>-330.61079140004449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160">
        <v>-330.61079140004449</v>
      </c>
    </row>
    <row r="47" spans="1:14">
      <c r="A47" s="76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60"/>
    </row>
    <row r="48" spans="1:14">
      <c r="A48" s="67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76" t="s">
        <v>22</v>
      </c>
      <c r="B49" s="199">
        <v>2.5095800000000192</v>
      </c>
      <c r="C49" s="199">
        <v>0</v>
      </c>
      <c r="D49" s="199">
        <v>0</v>
      </c>
      <c r="E49" s="199">
        <v>0</v>
      </c>
      <c r="F49" s="1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160">
        <v>2.5095800000000192</v>
      </c>
    </row>
    <row r="50" spans="1:14">
      <c r="A50" s="76" t="s">
        <v>17</v>
      </c>
      <c r="B50" s="99">
        <v>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60">
        <v>0</v>
      </c>
    </row>
    <row r="51" spans="1:14">
      <c r="A51" s="76" t="s">
        <v>18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v>0</v>
      </c>
    </row>
    <row r="52" spans="1:14">
      <c r="A52" s="76" t="s">
        <v>29</v>
      </c>
      <c r="B52" s="99">
        <v>-2.5095800000000192</v>
      </c>
      <c r="C52" s="99">
        <v>0</v>
      </c>
      <c r="D52" s="99">
        <v>0</v>
      </c>
      <c r="E52" s="99">
        <v>0</v>
      </c>
      <c r="F52" s="99">
        <v>0</v>
      </c>
      <c r="G52" s="99"/>
      <c r="H52" s="99"/>
      <c r="I52" s="99"/>
      <c r="J52" s="99"/>
      <c r="K52" s="99"/>
      <c r="L52" s="99"/>
      <c r="M52" s="99"/>
      <c r="N52" s="160">
        <v>-2.5095800000000192</v>
      </c>
    </row>
    <row r="53" spans="1:14">
      <c r="A53" s="76" t="s">
        <v>19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203"/>
      <c r="H53" s="203"/>
      <c r="I53" s="203"/>
      <c r="J53" s="203"/>
      <c r="K53" s="203"/>
      <c r="L53" s="203"/>
      <c r="M53" s="203"/>
      <c r="N53" s="160">
        <v>0</v>
      </c>
    </row>
    <row r="54" spans="1:14">
      <c r="A54" s="76" t="s">
        <v>24</v>
      </c>
      <c r="B54" s="99">
        <f>SUM(B49:B53)</f>
        <v>0</v>
      </c>
      <c r="C54" s="99">
        <f t="shared" ref="C54:E54" si="7">SUM(C49:C53)</f>
        <v>0</v>
      </c>
      <c r="D54" s="99">
        <f t="shared" si="7"/>
        <v>0</v>
      </c>
      <c r="E54" s="99">
        <f t="shared" si="7"/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160">
        <v>0</v>
      </c>
    </row>
    <row r="55" spans="1:14">
      <c r="A55" s="76" t="s">
        <v>20</v>
      </c>
      <c r="B55" s="199">
        <v>0</v>
      </c>
      <c r="C55" s="199">
        <v>0</v>
      </c>
      <c r="D55" s="199">
        <v>0</v>
      </c>
      <c r="E55" s="199">
        <v>0</v>
      </c>
      <c r="F55" s="199">
        <v>0</v>
      </c>
      <c r="G55" s="99"/>
      <c r="H55" s="99"/>
      <c r="I55" s="99"/>
      <c r="J55" s="99"/>
      <c r="K55" s="99"/>
      <c r="L55" s="99"/>
      <c r="M55" s="99"/>
      <c r="N55" s="160">
        <v>0</v>
      </c>
    </row>
    <row r="56" spans="1:14">
      <c r="A56" s="76" t="s">
        <v>93</v>
      </c>
      <c r="B56" s="99">
        <f>+B54+B55</f>
        <v>0</v>
      </c>
      <c r="C56" s="99">
        <f t="shared" ref="C56:M56" si="8">+C54+C55</f>
        <v>0</v>
      </c>
      <c r="D56" s="99">
        <f t="shared" si="8"/>
        <v>0</v>
      </c>
      <c r="E56" s="99">
        <f t="shared" si="8"/>
        <v>0</v>
      </c>
      <c r="F56" s="99">
        <f t="shared" si="8"/>
        <v>0</v>
      </c>
      <c r="G56" s="99">
        <f t="shared" si="8"/>
        <v>0</v>
      </c>
      <c r="H56" s="99">
        <f t="shared" si="8"/>
        <v>0</v>
      </c>
      <c r="I56" s="99">
        <f t="shared" si="8"/>
        <v>0</v>
      </c>
      <c r="J56" s="99">
        <f t="shared" si="8"/>
        <v>0</v>
      </c>
      <c r="K56" s="99">
        <f t="shared" si="8"/>
        <v>0</v>
      </c>
      <c r="L56" s="99">
        <f t="shared" si="8"/>
        <v>0</v>
      </c>
      <c r="M56" s="99">
        <f t="shared" si="8"/>
        <v>0</v>
      </c>
      <c r="N56" s="160">
        <v>0</v>
      </c>
    </row>
    <row r="57" spans="1:14">
      <c r="A57" s="76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60"/>
    </row>
    <row r="58" spans="1:14">
      <c r="A58" s="67" t="s">
        <v>97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60"/>
    </row>
    <row r="59" spans="1:14">
      <c r="A59" s="68" t="s">
        <v>22</v>
      </c>
      <c r="B59" s="199">
        <v>0</v>
      </c>
      <c r="C59" s="199">
        <v>0</v>
      </c>
      <c r="D59" s="199">
        <v>33520.112359999999</v>
      </c>
      <c r="E59" s="199">
        <v>41819.731350000002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60">
        <v>0</v>
      </c>
    </row>
    <row r="60" spans="1:14">
      <c r="A60" s="68" t="s">
        <v>17</v>
      </c>
      <c r="B60" s="99">
        <v>0</v>
      </c>
      <c r="C60" s="99">
        <v>8297.107750000001</v>
      </c>
      <c r="D60" s="99">
        <v>8297.107750000001</v>
      </c>
      <c r="E60" s="99">
        <v>8297.107750000001</v>
      </c>
      <c r="F60" s="99">
        <v>0</v>
      </c>
      <c r="G60" s="99"/>
      <c r="H60" s="99"/>
      <c r="I60" s="99"/>
      <c r="J60" s="99"/>
      <c r="K60" s="99"/>
      <c r="L60" s="99"/>
      <c r="M60" s="99"/>
      <c r="N60" s="160">
        <v>24891.323250000001</v>
      </c>
    </row>
    <row r="61" spans="1:14">
      <c r="A61" s="68" t="s">
        <v>101</v>
      </c>
      <c r="B61" s="99">
        <v>0</v>
      </c>
      <c r="C61" s="99">
        <v>25220.55718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160">
        <v>25220.55718</v>
      </c>
    </row>
    <row r="62" spans="1:14">
      <c r="A62" s="68" t="s">
        <v>102</v>
      </c>
      <c r="B62" s="99">
        <v>0</v>
      </c>
      <c r="C62" s="99">
        <v>0</v>
      </c>
      <c r="D62" s="99">
        <v>0</v>
      </c>
      <c r="E62" s="99">
        <v>-29122.073</v>
      </c>
      <c r="F62" s="99">
        <v>0</v>
      </c>
      <c r="G62" s="99"/>
      <c r="H62" s="99"/>
      <c r="I62" s="99"/>
      <c r="J62" s="99"/>
      <c r="K62" s="99"/>
      <c r="L62" s="99"/>
      <c r="M62" s="99"/>
      <c r="N62" s="160">
        <v>-29122.073</v>
      </c>
    </row>
    <row r="63" spans="1:14">
      <c r="A63" s="68" t="s">
        <v>18</v>
      </c>
      <c r="B63" s="99">
        <v>0</v>
      </c>
      <c r="C63" s="99">
        <v>2.4474300000000002</v>
      </c>
      <c r="D63" s="99">
        <v>2.5112399999999999</v>
      </c>
      <c r="E63" s="99">
        <v>2.09382</v>
      </c>
      <c r="F63" s="99">
        <v>0</v>
      </c>
      <c r="G63" s="203">
        <v>0</v>
      </c>
      <c r="H63" s="203">
        <v>0</v>
      </c>
      <c r="I63" s="203">
        <v>0</v>
      </c>
      <c r="J63" s="203">
        <v>0</v>
      </c>
      <c r="K63" s="203">
        <v>0</v>
      </c>
      <c r="L63" s="203">
        <v>0</v>
      </c>
      <c r="M63" s="203">
        <v>0</v>
      </c>
      <c r="N63" s="160">
        <v>7.0524899999999997</v>
      </c>
    </row>
    <row r="64" spans="1:14">
      <c r="A64" s="68" t="s">
        <v>24</v>
      </c>
      <c r="B64" s="99">
        <f>SUM(B59:B63)</f>
        <v>0</v>
      </c>
      <c r="C64" s="99">
        <f t="shared" ref="C64:E64" si="9">SUM(C59:C63)</f>
        <v>33520.112359999999</v>
      </c>
      <c r="D64" s="99">
        <f t="shared" si="9"/>
        <v>41819.731350000002</v>
      </c>
      <c r="E64" s="99">
        <f t="shared" si="9"/>
        <v>20996.859920000003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160">
        <v>20996.859920000006</v>
      </c>
    </row>
    <row r="65" spans="1:14">
      <c r="A65" s="76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60"/>
    </row>
    <row r="66" spans="1:14" ht="13.5" thickBot="1">
      <c r="A66" s="7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78"/>
    </row>
    <row r="67" spans="1:14" s="186" customFormat="1">
      <c r="A67" s="192" t="s">
        <v>26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8"/>
    </row>
    <row r="68" spans="1:14" s="189" customFormat="1">
      <c r="A68" s="204" t="s">
        <v>104</v>
      </c>
      <c r="F68" s="205"/>
    </row>
    <row r="69" spans="1:14" s="186" customFormat="1" ht="12.75" customHeight="1">
      <c r="A69" s="207" t="s">
        <v>103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1"/>
    </row>
    <row r="70" spans="1:14">
      <c r="A70" s="2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95"/>
    </row>
    <row r="71" spans="1:14">
      <c r="B71" s="181"/>
      <c r="C71" s="181"/>
    </row>
    <row r="72" spans="1:14">
      <c r="B72" s="181"/>
      <c r="C72" s="181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5" customWidth="1"/>
    <col min="2" max="2" width="18.7109375" style="105" bestFit="1" customWidth="1"/>
    <col min="3" max="14" width="13.7109375" style="105" customWidth="1"/>
    <col min="15" max="15" width="13.85546875" style="105" bestFit="1" customWidth="1"/>
    <col min="16" max="16" width="15" style="105" bestFit="1" customWidth="1"/>
    <col min="17" max="17" width="14.5703125" style="105" bestFit="1" customWidth="1"/>
    <col min="18" max="18" width="12.85546875" style="105" bestFit="1" customWidth="1"/>
    <col min="19" max="19" width="15" style="105" bestFit="1" customWidth="1"/>
    <col min="20" max="16384" width="9.140625" style="105"/>
  </cols>
  <sheetData>
    <row r="1" spans="1:19" ht="15.75">
      <c r="A1" s="64"/>
      <c r="D1" s="105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8" customFormat="1" ht="16.5" thickBot="1">
      <c r="A4" s="74"/>
    </row>
    <row r="5" spans="1:19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.5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2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.5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2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.5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2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.5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.5" thickBot="1">
      <c r="N64" s="84"/>
    </row>
    <row r="65" spans="1:16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2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B256DC-2596-420E-8296-BEBC23DC7A54}"/>
</file>

<file path=customXml/itemProps2.xml><?xml version="1.0" encoding="utf-8"?>
<ds:datastoreItem xmlns:ds="http://schemas.openxmlformats.org/officeDocument/2006/customXml" ds:itemID="{AFF97C4E-F02B-4502-878E-9F563AD898AF}"/>
</file>

<file path=customXml/itemProps3.xml><?xml version="1.0" encoding="utf-8"?>
<ds:datastoreItem xmlns:ds="http://schemas.openxmlformats.org/officeDocument/2006/customXml" ds:itemID="{EFD42FCD-F0BA-403E-BDB8-A6FC3FC61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Steven Loi</cp:lastModifiedBy>
  <cp:lastPrinted>2016-06-20T14:50:43Z</cp:lastPrinted>
  <dcterms:created xsi:type="dcterms:W3CDTF">2002-02-21T22:40:26Z</dcterms:created>
  <dcterms:modified xsi:type="dcterms:W3CDTF">2021-07-01T14:40:52Z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</Properties>
</file>