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isk\Documents\Steve\CPUC Monthly Report\Monthly Report\2021\May 2021\Energy Efficiency\"/>
    </mc:Choice>
  </mc:AlternateContent>
  <xr:revisionPtr revIDLastSave="0" documentId="13_ncr:1_{204B9674-DDDF-4A8C-BFA9-727B009DE2E8}" xr6:coauthVersionLast="45" xr6:coauthVersionMax="45" xr10:uidLastSave="{00000000-0000-0000-0000-000000000000}"/>
  <bookViews>
    <workbookView xWindow="19090" yWindow="-110" windowWidth="19420" windowHeight="11020" tabRatio="739" activeTab="4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9" r:id="rId5"/>
    <sheet name="OBF" sheetId="13" state="hidden" r:id="rId6"/>
  </sheets>
  <externalReferences>
    <externalReference r:id="rId7"/>
  </externalReference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  <definedName name="_xlnm.Print_Area" localSheetId="4">'Table E-4'!$A$1:$N$70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9" l="1"/>
  <c r="D64" i="9"/>
  <c r="E64" i="9"/>
  <c r="F64" i="9"/>
  <c r="B64" i="9"/>
  <c r="C54" i="9"/>
  <c r="C56" i="9" s="1"/>
  <c r="D54" i="9"/>
  <c r="D56" i="9" s="1"/>
  <c r="E54" i="9"/>
  <c r="E56" i="9" s="1"/>
  <c r="F54" i="9"/>
  <c r="F56" i="9" s="1"/>
  <c r="B56" i="9"/>
  <c r="B54" i="9"/>
  <c r="C44" i="9"/>
  <c r="C46" i="9" s="1"/>
  <c r="D44" i="9"/>
  <c r="D46" i="9" s="1"/>
  <c r="E44" i="9"/>
  <c r="E46" i="9" s="1"/>
  <c r="F44" i="9"/>
  <c r="F46" i="9" s="1"/>
  <c r="B44" i="9"/>
  <c r="B46" i="9" s="1"/>
  <c r="D36" i="9"/>
  <c r="C34" i="9"/>
  <c r="C36" i="9" s="1"/>
  <c r="D34" i="9"/>
  <c r="E34" i="9"/>
  <c r="E36" i="9" s="1"/>
  <c r="F34" i="9"/>
  <c r="F36" i="9" s="1"/>
  <c r="B34" i="9"/>
  <c r="B36" i="9" s="1"/>
  <c r="C24" i="9"/>
  <c r="C26" i="9" s="1"/>
  <c r="D24" i="9"/>
  <c r="D26" i="9" s="1"/>
  <c r="E24" i="9"/>
  <c r="E26" i="9" s="1"/>
  <c r="F24" i="9"/>
  <c r="F26" i="9" s="1"/>
  <c r="B24" i="9"/>
  <c r="B26" i="9" s="1"/>
  <c r="C14" i="9"/>
  <c r="C16" i="9" s="1"/>
  <c r="D14" i="9"/>
  <c r="D16" i="9" s="1"/>
  <c r="E14" i="9"/>
  <c r="E16" i="9" s="1"/>
  <c r="F14" i="9"/>
  <c r="F16" i="9" s="1"/>
  <c r="B14" i="9"/>
  <c r="B16" i="9" s="1"/>
  <c r="N61" i="9"/>
  <c r="N62" i="9"/>
  <c r="G14" i="7"/>
  <c r="N55" i="9" l="1"/>
  <c r="G19" i="7" l="1"/>
  <c r="G24" i="7"/>
  <c r="G21" i="7"/>
  <c r="G22" i="7"/>
  <c r="G23" i="7"/>
  <c r="N56" i="9" l="1"/>
  <c r="G26" i="7"/>
  <c r="N54" i="9"/>
  <c r="N24" i="9" l="1"/>
  <c r="N34" i="9"/>
  <c r="N44" i="9" l="1"/>
  <c r="N14" i="9"/>
  <c r="F24" i="7"/>
  <c r="F23" i="7"/>
  <c r="F22" i="7"/>
  <c r="F21" i="7"/>
  <c r="F19" i="7"/>
  <c r="F14" i="7"/>
  <c r="E24" i="7" l="1"/>
  <c r="E23" i="7"/>
  <c r="E22" i="7"/>
  <c r="E21" i="7"/>
  <c r="E19" i="7"/>
  <c r="D24" i="7"/>
  <c r="D23" i="7"/>
  <c r="D22" i="7"/>
  <c r="D21" i="7"/>
  <c r="D19" i="7"/>
  <c r="E26" i="7" l="1"/>
  <c r="E14" i="7"/>
  <c r="O23" i="7" l="1"/>
  <c r="N26" i="7"/>
  <c r="M26" i="7"/>
  <c r="L26" i="7"/>
  <c r="K26" i="7"/>
  <c r="J26" i="7"/>
  <c r="I26" i="7"/>
  <c r="H26" i="7"/>
  <c r="F26" i="7"/>
  <c r="C26" i="7"/>
  <c r="N59" i="9"/>
  <c r="O22" i="7" l="1"/>
  <c r="O24" i="7"/>
  <c r="N60" i="9"/>
  <c r="O21" i="7"/>
  <c r="O19" i="7"/>
  <c r="D26" i="7" l="1"/>
  <c r="O26" i="7"/>
  <c r="D14" i="7" l="1"/>
  <c r="C12" i="7" l="1"/>
  <c r="C11" i="7"/>
  <c r="C10" i="7"/>
  <c r="C9" i="7"/>
  <c r="C7" i="7"/>
  <c r="G49" i="9" l="1"/>
  <c r="G54" i="9" l="1"/>
  <c r="G56" i="9" l="1"/>
  <c r="H49" i="9"/>
  <c r="H54" i="9" l="1"/>
  <c r="M14" i="7"/>
  <c r="H56" i="9" l="1"/>
  <c r="I49" i="9"/>
  <c r="H14" i="7"/>
  <c r="I14" i="7"/>
  <c r="J14" i="7"/>
  <c r="K14" i="7"/>
  <c r="L14" i="7"/>
  <c r="N14" i="7"/>
  <c r="I54" i="9" l="1"/>
  <c r="I56" i="9" l="1"/>
  <c r="J49" i="9"/>
  <c r="N43" i="9"/>
  <c r="J54" i="9" l="1"/>
  <c r="J56" i="9" l="1"/>
  <c r="K49" i="9"/>
  <c r="K54" i="9" l="1"/>
  <c r="K56" i="9" l="1"/>
  <c r="L49" i="9"/>
  <c r="L54" i="9" l="1"/>
  <c r="L56" i="9" l="1"/>
  <c r="M49" i="9"/>
  <c r="N23" i="9"/>
  <c r="N33" i="9"/>
  <c r="M54" i="9" l="1"/>
  <c r="M56" i="9" l="1"/>
  <c r="N53" i="9" l="1"/>
  <c r="N52" i="9"/>
  <c r="N50" i="9"/>
  <c r="N49" i="9"/>
  <c r="N42" i="9"/>
  <c r="N40" i="9"/>
  <c r="N39" i="9"/>
  <c r="N32" i="9"/>
  <c r="N30" i="9"/>
  <c r="N29" i="9"/>
  <c r="N22" i="9"/>
  <c r="N20" i="9"/>
  <c r="N19" i="9"/>
  <c r="O12" i="7" l="1"/>
  <c r="C14" i="7" l="1"/>
  <c r="N9" i="9"/>
  <c r="N13" i="9" l="1"/>
  <c r="N10" i="9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M17" i="13"/>
  <c r="L17" i="13"/>
  <c r="K17" i="13"/>
  <c r="J17" i="13"/>
  <c r="I17" i="13"/>
  <c r="H17" i="13"/>
  <c r="H74" i="13" s="1"/>
  <c r="G17" i="13"/>
  <c r="D18" i="13"/>
  <c r="M15" i="13"/>
  <c r="L15" i="13"/>
  <c r="K15" i="13"/>
  <c r="J15" i="13"/>
  <c r="I15" i="13"/>
  <c r="H15" i="13"/>
  <c r="G15" i="13"/>
  <c r="E15" i="13"/>
  <c r="E20" i="13" s="1"/>
  <c r="B15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M53" i="13"/>
  <c r="L53" i="13"/>
  <c r="B53" i="13"/>
  <c r="M52" i="13"/>
  <c r="L52" i="13"/>
  <c r="K52" i="13"/>
  <c r="K73" i="13" s="1"/>
  <c r="J52" i="13"/>
  <c r="G52" i="13"/>
  <c r="G73" i="13" s="1"/>
  <c r="F52" i="13"/>
  <c r="F73" i="13" s="1"/>
  <c r="E52" i="13"/>
  <c r="D52" i="13"/>
  <c r="C52" i="13"/>
  <c r="C73" i="13" s="1"/>
  <c r="B52" i="13"/>
  <c r="M51" i="13"/>
  <c r="L51" i="13"/>
  <c r="K51" i="13"/>
  <c r="J51" i="13"/>
  <c r="F51" i="13"/>
  <c r="E51" i="13"/>
  <c r="D51" i="13"/>
  <c r="D72" i="13" s="1"/>
  <c r="C51" i="13"/>
  <c r="C72" i="13" s="1"/>
  <c r="B51" i="13"/>
  <c r="L47" i="13"/>
  <c r="M46" i="13"/>
  <c r="M67" i="13" s="1"/>
  <c r="B46" i="13"/>
  <c r="B67" i="13" s="1"/>
  <c r="N45" i="13"/>
  <c r="M35" i="13"/>
  <c r="L35" i="13"/>
  <c r="B35" i="13"/>
  <c r="M34" i="13"/>
  <c r="L34" i="13"/>
  <c r="J34" i="13"/>
  <c r="J36" i="13" s="1"/>
  <c r="E34" i="13"/>
  <c r="D34" i="13"/>
  <c r="D38" i="13" s="1"/>
  <c r="B34" i="13"/>
  <c r="M33" i="13"/>
  <c r="L33" i="13"/>
  <c r="E33" i="13"/>
  <c r="B33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N67" i="13"/>
  <c r="N68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G9" i="9" l="1"/>
  <c r="G14" i="9" s="1"/>
  <c r="B61" i="13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N35" i="9" l="1"/>
  <c r="N36" i="9"/>
  <c r="N45" i="9"/>
  <c r="N46" i="9"/>
  <c r="N15" i="9"/>
  <c r="N16" i="9"/>
  <c r="N25" i="9"/>
  <c r="N26" i="9"/>
  <c r="H9" i="9"/>
  <c r="H14" i="9" s="1"/>
  <c r="G16" i="9"/>
  <c r="G29" i="9"/>
  <c r="G19" i="9"/>
  <c r="G39" i="9"/>
  <c r="C47" i="13"/>
  <c r="C60" i="13" s="1"/>
  <c r="D40" i="13"/>
  <c r="D42" i="13" s="1"/>
  <c r="E27" i="13" s="1"/>
  <c r="E29" i="13" s="1"/>
  <c r="C68" i="13"/>
  <c r="C77" i="13" s="1"/>
  <c r="C22" i="13"/>
  <c r="C24" i="13" s="1"/>
  <c r="D9" i="13" s="1"/>
  <c r="H16" i="9" l="1"/>
  <c r="I9" i="9"/>
  <c r="I14" i="9" s="1"/>
  <c r="G44" i="9"/>
  <c r="G46" i="9" s="1"/>
  <c r="G24" i="9"/>
  <c r="G34" i="9"/>
  <c r="C56" i="13"/>
  <c r="E40" i="13"/>
  <c r="E42" i="13" s="1"/>
  <c r="F27" i="13" s="1"/>
  <c r="F29" i="13" s="1"/>
  <c r="C79" i="13"/>
  <c r="C61" i="13"/>
  <c r="D45" i="13" s="1"/>
  <c r="D66" i="13" s="1"/>
  <c r="D11" i="13"/>
  <c r="I16" i="9" l="1"/>
  <c r="J9" i="9"/>
  <c r="J14" i="9" s="1"/>
  <c r="G26" i="9"/>
  <c r="H19" i="9"/>
  <c r="H29" i="9"/>
  <c r="G36" i="9"/>
  <c r="H39" i="9"/>
  <c r="F40" i="13"/>
  <c r="D22" i="13"/>
  <c r="D24" i="13" s="1"/>
  <c r="E9" i="13" s="1"/>
  <c r="D47" i="13"/>
  <c r="D68" i="13"/>
  <c r="C80" i="13"/>
  <c r="J16" i="9" l="1"/>
  <c r="K9" i="9"/>
  <c r="K14" i="9" s="1"/>
  <c r="H34" i="9"/>
  <c r="H24" i="9"/>
  <c r="H44" i="9"/>
  <c r="H46" i="9" s="1"/>
  <c r="E11" i="13"/>
  <c r="D60" i="13"/>
  <c r="D56" i="13"/>
  <c r="D77" i="13"/>
  <c r="F42" i="13"/>
  <c r="G27" i="13" s="1"/>
  <c r="G29" i="13" s="1"/>
  <c r="K16" i="9" l="1"/>
  <c r="L9" i="9"/>
  <c r="L14" i="9" s="1"/>
  <c r="H26" i="9"/>
  <c r="I19" i="9"/>
  <c r="I29" i="9"/>
  <c r="H36" i="9"/>
  <c r="I39" i="9"/>
  <c r="D79" i="13"/>
  <c r="G40" i="13"/>
  <c r="G42" i="13" s="1"/>
  <c r="H27" i="13" s="1"/>
  <c r="H29" i="13" s="1"/>
  <c r="D61" i="13"/>
  <c r="E45" i="13" s="1"/>
  <c r="E22" i="13"/>
  <c r="E24" i="13" s="1"/>
  <c r="F9" i="13" s="1"/>
  <c r="L16" i="9" l="1"/>
  <c r="M9" i="9"/>
  <c r="I34" i="9"/>
  <c r="I24" i="9"/>
  <c r="I44" i="9"/>
  <c r="I46" i="9" s="1"/>
  <c r="F11" i="13"/>
  <c r="H40" i="13"/>
  <c r="D80" i="13"/>
  <c r="E47" i="13"/>
  <c r="E66" i="13"/>
  <c r="M14" i="9" l="1"/>
  <c r="J39" i="9"/>
  <c r="I26" i="9"/>
  <c r="J19" i="9"/>
  <c r="J29" i="9"/>
  <c r="I36" i="9"/>
  <c r="E68" i="13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M16" i="9" l="1"/>
  <c r="J24" i="9"/>
  <c r="J44" i="9"/>
  <c r="J46" i="9" s="1"/>
  <c r="J34" i="9"/>
  <c r="N31" i="9"/>
  <c r="G11" i="13"/>
  <c r="E79" i="13"/>
  <c r="E80" i="13" s="1"/>
  <c r="I40" i="13"/>
  <c r="I42" i="13" s="1"/>
  <c r="J27" i="13" s="1"/>
  <c r="J29" i="13" s="1"/>
  <c r="F47" i="13"/>
  <c r="F66" i="13"/>
  <c r="K39" i="9" l="1"/>
  <c r="J26" i="9"/>
  <c r="K19" i="9"/>
  <c r="K29" i="9"/>
  <c r="J36" i="9"/>
  <c r="J40" i="13"/>
  <c r="F68" i="13"/>
  <c r="G22" i="13"/>
  <c r="G24" i="13" s="1"/>
  <c r="H9" i="13" s="1"/>
  <c r="F60" i="13"/>
  <c r="F79" i="13" s="1"/>
  <c r="F56" i="13"/>
  <c r="K24" i="9" l="1"/>
  <c r="K34" i="9"/>
  <c r="K44" i="9"/>
  <c r="K46" i="9" s="1"/>
  <c r="F61" i="13"/>
  <c r="G45" i="13" s="1"/>
  <c r="G47" i="13" s="1"/>
  <c r="F80" i="13"/>
  <c r="F77" i="13"/>
  <c r="H11" i="13"/>
  <c r="J42" i="13"/>
  <c r="K27" i="13" s="1"/>
  <c r="K29" i="13" s="1"/>
  <c r="L29" i="9" l="1"/>
  <c r="K36" i="9"/>
  <c r="L39" i="9"/>
  <c r="K26" i="9"/>
  <c r="L19" i="9"/>
  <c r="G66" i="13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L24" i="9" l="1"/>
  <c r="L44" i="9"/>
  <c r="L46" i="9" s="1"/>
  <c r="L34" i="9"/>
  <c r="I11" i="13"/>
  <c r="G80" i="13"/>
  <c r="N40" i="13"/>
  <c r="N42" i="13" s="1"/>
  <c r="G61" i="13"/>
  <c r="H45" i="13" s="1"/>
  <c r="G77" i="13"/>
  <c r="M29" i="9" l="1"/>
  <c r="L36" i="9"/>
  <c r="M39" i="9"/>
  <c r="L26" i="9"/>
  <c r="M19" i="9"/>
  <c r="H47" i="13"/>
  <c r="H66" i="13"/>
  <c r="I22" i="13"/>
  <c r="I24" i="13" s="1"/>
  <c r="J9" i="13" s="1"/>
  <c r="M24" i="9" l="1"/>
  <c r="M44" i="9"/>
  <c r="M46" i="9" s="1"/>
  <c r="M34" i="9"/>
  <c r="N41" i="9"/>
  <c r="J11" i="13"/>
  <c r="H68" i="13"/>
  <c r="H60" i="13"/>
  <c r="H79" i="13" s="1"/>
  <c r="H56" i="13"/>
  <c r="M36" i="9" l="1"/>
  <c r="M26" i="9"/>
  <c r="N51" i="9"/>
  <c r="H61" i="13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  <c r="N21" i="9" l="1"/>
  <c r="N12" i="9" l="1"/>
  <c r="N11" i="9" l="1"/>
  <c r="G59" i="9" l="1"/>
  <c r="G64" i="9" l="1"/>
  <c r="H59" i="9"/>
  <c r="H64" i="9" l="1"/>
  <c r="I59" i="9"/>
  <c r="I64" i="9" l="1"/>
  <c r="J59" i="9"/>
  <c r="J64" i="9" l="1"/>
  <c r="K59" i="9"/>
  <c r="K64" i="9" l="1"/>
  <c r="L59" i="9"/>
  <c r="L64" i="9" l="1"/>
  <c r="M59" i="9"/>
  <c r="M64" i="9" l="1"/>
  <c r="N63" i="9" l="1"/>
  <c r="N6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A9" authorId="0" shapeId="0" xr:uid="{BD2883AC-1A14-424C-9681-086C4E31B0A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removeal of 2020 over accrual</t>
        </r>
      </text>
    </comment>
  </commentList>
</comments>
</file>

<file path=xl/sharedStrings.xml><?xml version="1.0" encoding="utf-8"?>
<sst xmlns="http://schemas.openxmlformats.org/spreadsheetml/2006/main" count="315" uniqueCount="105">
  <si>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</si>
  <si>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</si>
  <si>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</si>
  <si>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</si>
  <si>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</si>
  <si>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</si>
  <si>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</si>
  <si>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</si>
  <si>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</si>
  <si>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</si>
  <si>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</si>
  <si>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</si>
  <si>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</si>
  <si>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</si>
  <si>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</si>
  <si>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</si>
  <si>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</si>
  <si>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</si>
  <si>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</si>
  <si>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</si>
  <si>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</si>
  <si>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</si>
  <si>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</si>
  <si>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</si>
  <si>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</si>
  <si>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</si>
  <si>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</si>
  <si>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</si>
  <si>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</si>
  <si>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</si>
  <si>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</si>
  <si>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</si>
  <si>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</si>
  <si>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</si>
  <si>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</si>
  <si>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</si>
  <si>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</si>
  <si>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</si>
  <si>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</si>
  <si>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</si>
  <si>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</si>
  <si>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</si>
  <si>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</si>
  <si>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</si>
  <si>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</si>
  <si>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</si>
  <si>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</si>
  <si>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</si>
  <si>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</si>
  <si>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</si>
  <si>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</si>
  <si>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</si>
  <si>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</si>
  <si>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</si>
  <si>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</si>
  <si>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</si>
  <si>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</si>
  <si>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</si>
  <si>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</si>
  <si>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</si>
  <si>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</si>
  <si>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</si>
  <si>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</si>
  <si>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</si>
  <si>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</si>
  <si>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</si>
  <si>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</si>
  <si>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</si>
  <si>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</si>
  <si>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</si>
  <si>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</si>
  <si>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</si>
  <si>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</si>
  <si>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</si>
  <si>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</si>
  <si>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</si>
  <si>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</si>
  <si>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</si>
  <si>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</si>
  <si>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</si>
  <si>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</si>
  <si>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</si>
  <si>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</si>
  <si>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</si>
  <si>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April [2]</t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</si>
  <si>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</si>
  <si>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</si>
  <si>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</si>
  <si>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</si>
  <si>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</si>
  <si>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</si>
  <si>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</si>
  <si>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</si>
  <si>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</si>
  <si>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Decembe</t>
  </si>
  <si>
    <t>[1] Adjusted 2020 revenue collection with the return of $104.67 million of unspent/uncommitted funds from pre 2020 funding years to off-set PY 2020 revenue collection</t>
  </si>
  <si>
    <t>Calendar Year 2021</t>
  </si>
  <si>
    <t>SEEPA SUBACCOUNT per AL 4408-E (AB 841)</t>
  </si>
  <si>
    <t>Energy Efficiency Program Revenue Monthly Collection</t>
  </si>
  <si>
    <t>Energy Efficiency Program Sub-Account, AB 841, Revenue Monthly Collection</t>
  </si>
  <si>
    <r>
      <t xml:space="preserve">May </t>
    </r>
    <r>
      <rPr>
        <b/>
        <vertAlign val="superscript"/>
        <sz val="10"/>
        <rFont val="Arial"/>
        <family val="2"/>
      </rPr>
      <t>[1]</t>
    </r>
  </si>
  <si>
    <t>[1] Unable to extract May program commitments due to ithe implementation of CSRP and iEnergy. Used previous month's as placeholder.</t>
  </si>
  <si>
    <t xml:space="preserve">     Disbursements to CEC</t>
  </si>
  <si>
    <t xml:space="preserve">     Transfers from EE Balancing Account [2]</t>
  </si>
  <si>
    <t>[2] Included January 2021 Collection for AB 841.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</si>
</sst>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2" formatCode="#,##0.00000_);\(#,##0.00000\)"/>
    <numFmt numFmtId="193" formatCode="_(&quot;$&quot;* #,##0.0000_);_(&quot;$&quot;* \(#,##0.0000\);_(&quot;$&quot;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vertAlign val="superscript"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282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167" fontId="48" fillId="28" borderId="1">
      <alignment horizontal="center" vertical="center"/>
    </xf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6" fontId="49" fillId="0" borderId="0">
      <protection locked="0"/>
    </xf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168" fontId="12" fillId="0" borderId="0">
      <protection locked="0"/>
    </xf>
    <xf numFmtId="0" fontId="31" fillId="33" borderId="0" applyNumberFormat="0" applyBorder="0" applyAlignment="0" applyProtection="0"/>
    <xf numFmtId="38" fontId="16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70" fontId="15" fillId="0" borderId="0" applyFont="0" applyFill="0" applyBorder="0" applyAlignment="0" applyProtection="0">
      <alignment horizontal="center"/>
    </xf>
    <xf numFmtId="0" fontId="51" fillId="0" borderId="9" applyNumberFormat="0" applyFill="0" applyAlignment="0" applyProtection="0"/>
    <xf numFmtId="0" fontId="35" fillId="27" borderId="2" applyNumberFormat="0" applyAlignment="0" applyProtection="0"/>
    <xf numFmtId="10" fontId="16" fillId="35" borderId="10" applyNumberFormat="0" applyBorder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37" fontId="52" fillId="0" borderId="0"/>
    <xf numFmtId="171" fontId="48" fillId="0" borderId="0"/>
    <xf numFmtId="164" fontId="17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42" fillId="44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5" fillId="44" borderId="14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37" fontId="16" fillId="46" borderId="0" applyNumberFormat="0" applyBorder="0" applyAlignment="0" applyProtection="0"/>
    <xf numFmtId="37" fontId="17" fillId="0" borderId="0"/>
    <xf numFmtId="3" fontId="54" fillId="0" borderId="9" applyProtection="0"/>
    <xf numFmtId="0" fontId="47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>
      <alignment horizont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37" fontId="16" fillId="0" borderId="0"/>
    <xf numFmtId="0" fontId="11" fillId="0" borderId="0"/>
    <xf numFmtId="4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59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59" fillId="0" borderId="0" applyFont="0" applyFill="0" applyBorder="0" applyAlignment="0" applyProtection="0"/>
    <xf numFmtId="0" fontId="11" fillId="0" borderId="0"/>
    <xf numFmtId="40" fontId="60" fillId="0" borderId="0" applyFont="0" applyFill="0" applyBorder="0" applyAlignment="0" applyProtection="0"/>
    <xf numFmtId="0" fontId="12" fillId="0" borderId="0"/>
    <xf numFmtId="4" fontId="16" fillId="36" borderId="31" applyNumberFormat="0" applyProtection="0">
      <alignment vertical="center"/>
    </xf>
    <xf numFmtId="0" fontId="60" fillId="0" borderId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9" fontId="12" fillId="0" borderId="0" applyFont="0" applyFill="0" applyBorder="0" applyAlignment="0" applyProtection="0"/>
    <xf numFmtId="4" fontId="16" fillId="47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39" fillId="43" borderId="15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4" fontId="45" fillId="44" borderId="14" applyNumberFormat="0" applyProtection="0">
      <alignment horizontal="right" vertical="center"/>
    </xf>
    <xf numFmtId="0" fontId="12" fillId="0" borderId="0"/>
    <xf numFmtId="0" fontId="11" fillId="0" borderId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 applyNumberFormat="0" applyFill="0" applyBorder="0" applyAlignment="0" applyProtection="0"/>
    <xf numFmtId="177" fontId="61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/>
    <xf numFmtId="0" fontId="12" fillId="0" borderId="0"/>
    <xf numFmtId="0" fontId="9" fillId="0" borderId="0"/>
    <xf numFmtId="0" fontId="12" fillId="0" borderId="0"/>
    <xf numFmtId="177" fontId="12" fillId="0" borderId="0"/>
    <xf numFmtId="177" fontId="25" fillId="80" borderId="0" applyNumberFormat="0" applyBorder="0" applyAlignment="0" applyProtection="0"/>
    <xf numFmtId="177" fontId="25" fillId="7" borderId="0" applyNumberFormat="0" applyBorder="0" applyAlignment="0" applyProtection="0"/>
    <xf numFmtId="177" fontId="25" fillId="81" borderId="0" applyNumberFormat="0" applyBorder="0" applyAlignment="0" applyProtection="0"/>
    <xf numFmtId="177" fontId="25" fillId="82" borderId="0" applyNumberFormat="0" applyBorder="0" applyAlignment="0" applyProtection="0"/>
    <xf numFmtId="177" fontId="25" fillId="83" borderId="0" applyNumberFormat="0" applyBorder="0" applyAlignment="0" applyProtection="0"/>
    <xf numFmtId="177" fontId="25" fillId="11" borderId="0" applyNumberFormat="0" applyBorder="0" applyAlignment="0" applyProtection="0"/>
    <xf numFmtId="177" fontId="25" fillId="6" borderId="0" applyNumberFormat="0" applyBorder="0" applyAlignment="0" applyProtection="0"/>
    <xf numFmtId="177" fontId="25" fillId="3" borderId="0" applyNumberFormat="0" applyBorder="0" applyAlignment="0" applyProtection="0"/>
    <xf numFmtId="177" fontId="25" fillId="42" borderId="0" applyNumberFormat="0" applyBorder="0" applyAlignment="0" applyProtection="0"/>
    <xf numFmtId="177" fontId="25" fillId="82" borderId="0" applyNumberFormat="0" applyBorder="0" applyAlignment="0" applyProtection="0"/>
    <xf numFmtId="177" fontId="25" fillId="6" borderId="0" applyNumberFormat="0" applyBorder="0" applyAlignment="0" applyProtection="0"/>
    <xf numFmtId="177" fontId="25" fillId="38" borderId="0" applyNumberFormat="0" applyBorder="0" applyAlignment="0" applyProtection="0"/>
    <xf numFmtId="177" fontId="24" fillId="84" borderId="0" applyNumberFormat="0" applyBorder="0" applyAlignment="0" applyProtection="0"/>
    <xf numFmtId="177" fontId="24" fillId="3" borderId="0" applyNumberFormat="0" applyBorder="0" applyAlignment="0" applyProtection="0"/>
    <xf numFmtId="177" fontId="24" fillId="42" borderId="0" applyNumberFormat="0" applyBorder="0" applyAlignment="0" applyProtection="0"/>
    <xf numFmtId="177" fontId="24" fillId="85" borderId="0" applyNumberFormat="0" applyBorder="0" applyAlignment="0" applyProtection="0"/>
    <xf numFmtId="177" fontId="24" fillId="47" borderId="0" applyNumberFormat="0" applyBorder="0" applyAlignment="0" applyProtection="0"/>
    <xf numFmtId="177" fontId="24" fillId="39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177" fontId="24" fillId="86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177" fontId="24" fillId="37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177" fontId="24" fillId="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177" fontId="24" fillId="85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177" fontId="24" fillId="47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177" fontId="24" fillId="40" borderId="0" applyNumberFormat="0" applyBorder="0" applyAlignment="0" applyProtection="0"/>
    <xf numFmtId="178" fontId="80" fillId="28" borderId="1">
      <alignment horizontal="center" vertical="center"/>
    </xf>
    <xf numFmtId="177" fontId="81" fillId="7" borderId="0" applyNumberFormat="0" applyBorder="0" applyAlignment="0" applyProtection="0"/>
    <xf numFmtId="177" fontId="82" fillId="10" borderId="2" applyNumberFormat="0" applyAlignment="0" applyProtection="0"/>
    <xf numFmtId="177" fontId="28" fillId="87" borderId="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0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177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7" fontId="31" fillId="81" borderId="0" applyNumberFormat="0" applyBorder="0" applyAlignment="0" applyProtection="0"/>
    <xf numFmtId="38" fontId="16" fillId="34" borderId="0" applyNumberFormat="0" applyBorder="0" applyAlignment="0" applyProtection="0"/>
    <xf numFmtId="177" fontId="50" fillId="0" borderId="0" applyNumberFormat="0" applyFill="0" applyBorder="0" applyAlignment="0" applyProtection="0"/>
    <xf numFmtId="177" fontId="13" fillId="0" borderId="4" applyNumberFormat="0" applyAlignment="0" applyProtection="0">
      <alignment horizontal="left" vertical="center"/>
    </xf>
    <xf numFmtId="177" fontId="13" fillId="0" borderId="5">
      <alignment horizontal="left" vertical="center"/>
    </xf>
    <xf numFmtId="177" fontId="84" fillId="0" borderId="41" applyNumberFormat="0" applyFill="0" applyAlignment="0" applyProtection="0"/>
    <xf numFmtId="177" fontId="85" fillId="0" borderId="7" applyNumberFormat="0" applyFill="0" applyAlignment="0" applyProtection="0"/>
    <xf numFmtId="177" fontId="86" fillId="0" borderId="42" applyNumberFormat="0" applyFill="0" applyAlignment="0" applyProtection="0"/>
    <xf numFmtId="177" fontId="86" fillId="0" borderId="0" applyNumberFormat="0" applyFill="0" applyBorder="0" applyAlignment="0" applyProtection="0"/>
    <xf numFmtId="177" fontId="51" fillId="0" borderId="9" applyNumberFormat="0" applyFill="0" applyAlignment="0" applyProtection="0"/>
    <xf numFmtId="10" fontId="16" fillId="35" borderId="10" applyNumberFormat="0" applyBorder="0" applyAlignment="0" applyProtection="0"/>
    <xf numFmtId="177" fontId="87" fillId="11" borderId="2" applyNumberFormat="0" applyAlignment="0" applyProtection="0"/>
    <xf numFmtId="177" fontId="88" fillId="0" borderId="43" applyNumberFormat="0" applyFill="0" applyAlignment="0" applyProtection="0"/>
    <xf numFmtId="177" fontId="37" fillId="36" borderId="0" applyNumberFormat="0" applyBorder="0" applyAlignment="0" applyProtection="0"/>
    <xf numFmtId="179" fontId="8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59" fillId="0" borderId="0"/>
    <xf numFmtId="0" fontId="5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9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6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25" fillId="0" borderId="0"/>
    <xf numFmtId="177" fontId="59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25" fillId="0" borderId="0"/>
    <xf numFmtId="0" fontId="12" fillId="0" borderId="0"/>
    <xf numFmtId="0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25" fillId="0" borderId="0"/>
    <xf numFmtId="177" fontId="12" fillId="0" borderId="0"/>
    <xf numFmtId="177" fontId="12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177" fontId="38" fillId="10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177" fontId="46" fillId="0" borderId="0" applyNumberFormat="0" applyFill="0" applyBorder="0" applyAlignment="0" applyProtection="0"/>
    <xf numFmtId="177" fontId="53" fillId="0" borderId="0" applyNumberFormat="0" applyFont="0" applyFill="0" applyBorder="0" applyAlignment="0" applyProtection="0"/>
    <xf numFmtId="177" fontId="90" fillId="0" borderId="0" applyNumberFormat="0" applyFill="0" applyBorder="0" applyAlignment="0" applyProtection="0"/>
    <xf numFmtId="177" fontId="29" fillId="0" borderId="44" applyNumberFormat="0" applyFill="0" applyAlignment="0" applyProtection="0"/>
    <xf numFmtId="37" fontId="16" fillId="46" borderId="0" applyNumberFormat="0" applyBorder="0" applyAlignment="0" applyProtection="0"/>
    <xf numFmtId="177" fontId="47" fillId="0" borderId="0" applyNumberFormat="0" applyFill="0" applyBorder="0" applyAlignment="0" applyProtection="0"/>
    <xf numFmtId="177" fontId="91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0" fontId="78" fillId="0" borderId="0"/>
    <xf numFmtId="177" fontId="12" fillId="0" borderId="0"/>
    <xf numFmtId="177" fontId="12" fillId="0" borderId="0"/>
    <xf numFmtId="177" fontId="12" fillId="0" borderId="0"/>
    <xf numFmtId="182" fontId="78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4" fillId="27" borderId="0" applyNumberFormat="0" applyBorder="0" applyAlignment="0" applyProtection="0"/>
    <xf numFmtId="0" fontId="26" fillId="18" borderId="0" applyNumberFormat="0" applyBorder="0" applyAlignment="0" applyProtection="0"/>
    <xf numFmtId="0" fontId="27" fillId="29" borderId="2" applyNumberFormat="0" applyAlignment="0" applyProtection="0"/>
    <xf numFmtId="0" fontId="28" fillId="19" borderId="3" applyNumberFormat="0" applyAlignment="0" applyProtection="0"/>
    <xf numFmtId="0" fontId="12" fillId="0" borderId="0"/>
    <xf numFmtId="0" fontId="12" fillId="0" borderId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0" borderId="11" applyNumberFormat="0" applyFill="0" applyAlignment="0" applyProtection="0"/>
    <xf numFmtId="0" fontId="37" fillId="27" borderId="0" applyNumberFormat="0" applyBorder="0" applyAlignment="0" applyProtection="0"/>
    <xf numFmtId="0" fontId="12" fillId="0" borderId="0"/>
    <xf numFmtId="0" fontId="12" fillId="26" borderId="12" applyNumberFormat="0" applyFont="0" applyAlignment="0" applyProtection="0"/>
    <xf numFmtId="0" fontId="38" fillId="29" borderId="13" applyNumberFormat="0" applyAlignment="0" applyProtection="0"/>
    <xf numFmtId="9" fontId="12" fillId="0" borderId="0" applyFont="0" applyFill="0" applyBorder="0" applyAlignment="0" applyProtection="0"/>
    <xf numFmtId="0" fontId="24" fillId="24" borderId="0" applyNumberFormat="0" applyBorder="0" applyAlignment="0" applyProtection="0"/>
    <xf numFmtId="0" fontId="39" fillId="36" borderId="14" applyNumberFormat="0" applyProtection="0">
      <alignment horizontal="left" vertical="top" indent="1"/>
    </xf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top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top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top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top" indent="1"/>
    </xf>
    <xf numFmtId="0" fontId="12" fillId="5" borderId="10" applyNumberFormat="0">
      <protection locked="0"/>
    </xf>
    <xf numFmtId="0" fontId="22" fillId="4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59" fillId="0" borderId="0"/>
    <xf numFmtId="0" fontId="12" fillId="0" borderId="0"/>
    <xf numFmtId="0" fontId="9" fillId="0" borderId="0"/>
    <xf numFmtId="0" fontId="9" fillId="56" borderId="0" applyNumberFormat="0" applyBorder="0" applyAlignment="0" applyProtection="0"/>
    <xf numFmtId="177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77" fontId="22" fillId="2" borderId="0" applyNumberFormat="0" applyBorder="0" applyAlignment="0" applyProtection="0"/>
    <xf numFmtId="0" fontId="9" fillId="60" borderId="0" applyNumberFormat="0" applyBorder="0" applyAlignment="0" applyProtection="0"/>
    <xf numFmtId="177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4" borderId="0" applyNumberFormat="0" applyBorder="0" applyAlignment="0" applyProtection="0"/>
    <xf numFmtId="177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77" fontId="22" fillId="4" borderId="0" applyNumberFormat="0" applyBorder="0" applyAlignment="0" applyProtection="0"/>
    <xf numFmtId="0" fontId="9" fillId="68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77" fontId="22" fillId="5" borderId="0" applyNumberFormat="0" applyBorder="0" applyAlignment="0" applyProtection="0"/>
    <xf numFmtId="0" fontId="9" fillId="72" borderId="0" applyNumberFormat="0" applyBorder="0" applyAlignment="0" applyProtection="0"/>
    <xf numFmtId="177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77" fontId="22" fillId="6" borderId="0" applyNumberFormat="0" applyBorder="0" applyAlignment="0" applyProtection="0"/>
    <xf numFmtId="0" fontId="9" fillId="76" borderId="0" applyNumberFormat="0" applyBorder="0" applyAlignment="0" applyProtection="0"/>
    <xf numFmtId="177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77" fontId="22" fillId="7" borderId="0" applyNumberFormat="0" applyBorder="0" applyAlignment="0" applyProtection="0"/>
    <xf numFmtId="0" fontId="9" fillId="57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61" borderId="0" applyNumberFormat="0" applyBorder="0" applyAlignment="0" applyProtection="0"/>
    <xf numFmtId="177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77" fontId="22" fillId="3" borderId="0" applyNumberFormat="0" applyBorder="0" applyAlignment="0" applyProtection="0"/>
    <xf numFmtId="0" fontId="9" fillId="65" borderId="0" applyNumberFormat="0" applyBorder="0" applyAlignment="0" applyProtection="0"/>
    <xf numFmtId="177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77" fontId="22" fillId="9" borderId="0" applyNumberFormat="0" applyBorder="0" applyAlignment="0" applyProtection="0"/>
    <xf numFmtId="0" fontId="9" fillId="69" borderId="0" applyNumberFormat="0" applyBorder="0" applyAlignment="0" applyProtection="0"/>
    <xf numFmtId="177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77" fontId="22" fillId="10" borderId="0" applyNumberFormat="0" applyBorder="0" applyAlignment="0" applyProtection="0"/>
    <xf numFmtId="0" fontId="9" fillId="73" borderId="0" applyNumberFormat="0" applyBorder="0" applyAlignment="0" applyProtection="0"/>
    <xf numFmtId="177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77" fontId="22" fillId="8" borderId="0" applyNumberFormat="0" applyBorder="0" applyAlignment="0" applyProtection="0"/>
    <xf numFmtId="0" fontId="9" fillId="77" borderId="0" applyNumberFormat="0" applyBorder="0" applyAlignment="0" applyProtection="0"/>
    <xf numFmtId="177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77" fontId="22" fillId="11" borderId="0" applyNumberFormat="0" applyBorder="0" applyAlignment="0" applyProtection="0"/>
    <xf numFmtId="0" fontId="77" fillId="58" borderId="0" applyNumberFormat="0" applyBorder="0" applyAlignment="0" applyProtection="0"/>
    <xf numFmtId="177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62" borderId="0" applyNumberFormat="0" applyBorder="0" applyAlignment="0" applyProtection="0"/>
    <xf numFmtId="177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77" fontId="23" fillId="3" borderId="0" applyNumberFormat="0" applyBorder="0" applyAlignment="0" applyProtection="0"/>
    <xf numFmtId="0" fontId="77" fillId="66" borderId="0" applyNumberFormat="0" applyBorder="0" applyAlignment="0" applyProtection="0"/>
    <xf numFmtId="177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77" fontId="23" fillId="9" borderId="0" applyNumberFormat="0" applyBorder="0" applyAlignment="0" applyProtection="0"/>
    <xf numFmtId="0" fontId="77" fillId="70" borderId="0" applyNumberFormat="0" applyBorder="0" applyAlignment="0" applyProtection="0"/>
    <xf numFmtId="177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77" fontId="23" fillId="10" borderId="0" applyNumberFormat="0" applyBorder="0" applyAlignment="0" applyProtection="0"/>
    <xf numFmtId="0" fontId="77" fillId="74" borderId="0" applyNumberFormat="0" applyBorder="0" applyAlignment="0" applyProtection="0"/>
    <xf numFmtId="177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77" fontId="23" fillId="8" borderId="0" applyNumberFormat="0" applyBorder="0" applyAlignment="0" applyProtection="0"/>
    <xf numFmtId="0" fontId="77" fillId="78" borderId="0" applyNumberFormat="0" applyBorder="0" applyAlignment="0" applyProtection="0"/>
    <xf numFmtId="177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77" fontId="23" fillId="11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5" borderId="0" applyNumberFormat="0" applyBorder="0" applyAlignment="0" applyProtection="0"/>
    <xf numFmtId="0" fontId="77" fillId="55" borderId="0" applyNumberFormat="0" applyBorder="0" applyAlignment="0" applyProtection="0"/>
    <xf numFmtId="177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77" fontId="24" fillId="12" borderId="0" applyNumberFormat="0" applyBorder="0" applyAlignment="0" applyProtection="0"/>
    <xf numFmtId="177" fontId="25" fillId="17" borderId="0" applyNumberFormat="0" applyBorder="0" applyAlignment="0" applyProtection="0"/>
    <xf numFmtId="177" fontId="25" fillId="18" borderId="0" applyNumberFormat="0" applyBorder="0" applyAlignment="0" applyProtection="0"/>
    <xf numFmtId="177" fontId="24" fillId="19" borderId="0" applyNumberFormat="0" applyBorder="0" applyAlignment="0" applyProtection="0"/>
    <xf numFmtId="0" fontId="77" fillId="59" borderId="0" applyNumberFormat="0" applyBorder="0" applyAlignment="0" applyProtection="0"/>
    <xf numFmtId="177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77" fontId="24" fillId="16" borderId="0" applyNumberFormat="0" applyBorder="0" applyAlignment="0" applyProtection="0"/>
    <xf numFmtId="177" fontId="25" fillId="20" borderId="0" applyNumberFormat="0" applyBorder="0" applyAlignment="0" applyProtection="0"/>
    <xf numFmtId="177" fontId="25" fillId="21" borderId="0" applyNumberFormat="0" applyBorder="0" applyAlignment="0" applyProtection="0"/>
    <xf numFmtId="177" fontId="24" fillId="22" borderId="0" applyNumberFormat="0" applyBorder="0" applyAlignment="0" applyProtection="0"/>
    <xf numFmtId="0" fontId="77" fillId="63" borderId="0" applyNumberFormat="0" applyBorder="0" applyAlignment="0" applyProtection="0"/>
    <xf numFmtId="177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77" fontId="24" fillId="19" borderId="0" applyNumberFormat="0" applyBorder="0" applyAlignment="0" applyProtection="0"/>
    <xf numFmtId="177" fontId="25" fillId="21" borderId="0" applyNumberFormat="0" applyBorder="0" applyAlignment="0" applyProtection="0"/>
    <xf numFmtId="177" fontId="25" fillId="22" borderId="0" applyNumberFormat="0" applyBorder="0" applyAlignment="0" applyProtection="0"/>
    <xf numFmtId="177" fontId="24" fillId="22" borderId="0" applyNumberFormat="0" applyBorder="0" applyAlignment="0" applyProtection="0"/>
    <xf numFmtId="0" fontId="77" fillId="67" borderId="0" applyNumberFormat="0" applyBorder="0" applyAlignment="0" applyProtection="0"/>
    <xf numFmtId="177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77" fontId="24" fillId="23" borderId="0" applyNumberFormat="0" applyBorder="0" applyAlignment="0" applyProtection="0"/>
    <xf numFmtId="177" fontId="25" fillId="13" borderId="0" applyNumberFormat="0" applyBorder="0" applyAlignment="0" applyProtection="0"/>
    <xf numFmtId="177" fontId="25" fillId="14" borderId="0" applyNumberFormat="0" applyBorder="0" applyAlignment="0" applyProtection="0"/>
    <xf numFmtId="177" fontId="24" fillId="14" borderId="0" applyNumberFormat="0" applyBorder="0" applyAlignment="0" applyProtection="0"/>
    <xf numFmtId="0" fontId="77" fillId="71" borderId="0" applyNumberFormat="0" applyBorder="0" applyAlignment="0" applyProtection="0"/>
    <xf numFmtId="177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77" fontId="24" fillId="24" borderId="0" applyNumberFormat="0" applyBorder="0" applyAlignment="0" applyProtection="0"/>
    <xf numFmtId="177" fontId="25" fillId="26" borderId="0" applyNumberFormat="0" applyBorder="0" applyAlignment="0" applyProtection="0"/>
    <xf numFmtId="177" fontId="25" fillId="18" borderId="0" applyNumberFormat="0" applyBorder="0" applyAlignment="0" applyProtection="0"/>
    <xf numFmtId="177" fontId="24" fillId="27" borderId="0" applyNumberFormat="0" applyBorder="0" applyAlignment="0" applyProtection="0"/>
    <xf numFmtId="0" fontId="77" fillId="75" borderId="0" applyNumberFormat="0" applyBorder="0" applyAlignment="0" applyProtection="0"/>
    <xf numFmtId="177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77" fontId="24" fillId="25" borderId="0" applyNumberFormat="0" applyBorder="0" applyAlignment="0" applyProtection="0"/>
    <xf numFmtId="0" fontId="12" fillId="0" borderId="0"/>
    <xf numFmtId="0" fontId="67" fillId="49" borderId="0" applyNumberFormat="0" applyBorder="0" applyAlignment="0" applyProtection="0"/>
    <xf numFmtId="177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77" fontId="26" fillId="18" borderId="0" applyNumberFormat="0" applyBorder="0" applyAlignment="0" applyProtection="0"/>
    <xf numFmtId="0" fontId="71" fillId="52" borderId="35" applyNumberFormat="0" applyAlignment="0" applyProtection="0"/>
    <xf numFmtId="177" fontId="82" fillId="10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177" fontId="27" fillId="29" borderId="2" applyNumberFormat="0" applyAlignment="0" applyProtection="0"/>
    <xf numFmtId="0" fontId="73" fillId="53" borderId="38" applyNumberFormat="0" applyAlignment="0" applyProtection="0"/>
    <xf numFmtId="177" fontId="28" fillId="87" borderId="3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77" fontId="28" fillId="19" borderId="3" applyNumberFormat="0" applyAlignment="0" applyProtection="0"/>
    <xf numFmtId="0" fontId="12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29" fillId="30" borderId="0" applyNumberFormat="0" applyBorder="0" applyAlignment="0" applyProtection="0"/>
    <xf numFmtId="177" fontId="29" fillId="31" borderId="0" applyNumberFormat="0" applyBorder="0" applyAlignment="0" applyProtection="0"/>
    <xf numFmtId="177" fontId="29" fillId="32" borderId="0" applyNumberFormat="0" applyBorder="0" applyAlignment="0" applyProtection="0"/>
    <xf numFmtId="0" fontId="75" fillId="0" borderId="0" applyNumberFormat="0" applyFill="0" applyBorder="0" applyAlignment="0" applyProtection="0"/>
    <xf numFmtId="17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30" fillId="0" borderId="0" applyNumberFormat="0" applyFill="0" applyBorder="0" applyAlignment="0" applyProtection="0"/>
    <xf numFmtId="0" fontId="12" fillId="0" borderId="0"/>
    <xf numFmtId="0" fontId="66" fillId="48" borderId="0" applyNumberFormat="0" applyBorder="0" applyAlignment="0" applyProtection="0"/>
    <xf numFmtId="177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77" fontId="31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32" applyNumberFormat="0" applyFill="0" applyAlignment="0" applyProtection="0"/>
    <xf numFmtId="177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77" fontId="32" fillId="0" borderId="6" applyNumberFormat="0" applyFill="0" applyAlignment="0" applyProtection="0"/>
    <xf numFmtId="0" fontId="64" fillId="0" borderId="33" applyNumberFormat="0" applyFill="0" applyAlignment="0" applyProtection="0"/>
    <xf numFmtId="177" fontId="85" fillId="0" borderId="7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77" fontId="33" fillId="0" borderId="7" applyNumberFormat="0" applyFill="0" applyAlignment="0" applyProtection="0"/>
    <xf numFmtId="0" fontId="65" fillId="0" borderId="34" applyNumberFormat="0" applyFill="0" applyAlignment="0" applyProtection="0"/>
    <xf numFmtId="177" fontId="86" fillId="0" borderId="42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77" fontId="34" fillId="0" borderId="8" applyNumberFormat="0" applyFill="0" applyAlignment="0" applyProtection="0"/>
    <xf numFmtId="0" fontId="65" fillId="0" borderId="0" applyNumberFormat="0" applyFill="0" applyBorder="0" applyAlignment="0" applyProtection="0"/>
    <xf numFmtId="177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9" fillId="51" borderId="35" applyNumberFormat="0" applyAlignment="0" applyProtection="0"/>
    <xf numFmtId="177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177" fontId="35" fillId="27" borderId="2" applyNumberFormat="0" applyAlignment="0" applyProtection="0"/>
    <xf numFmtId="0" fontId="72" fillId="0" borderId="37" applyNumberFormat="0" applyFill="0" applyAlignment="0" applyProtection="0"/>
    <xf numFmtId="177" fontId="88" fillId="0" borderId="43" applyNumberFormat="0" applyFill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77" fontId="36" fillId="0" borderId="11" applyNumberFormat="0" applyFill="0" applyAlignment="0" applyProtection="0"/>
    <xf numFmtId="0" fontId="68" fillId="50" borderId="0" applyNumberFormat="0" applyBorder="0" applyAlignment="0" applyProtection="0"/>
    <xf numFmtId="177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77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78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05" fillId="52" borderId="36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2" fillId="44" borderId="0" applyNumberFormat="0" applyProtection="0">
      <alignment horizontal="left" vertical="center" indent="1"/>
    </xf>
    <xf numFmtId="0" fontId="12" fillId="0" borderId="0"/>
    <xf numFmtId="4" fontId="41" fillId="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0" borderId="0"/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43" fontId="12" fillId="0" borderId="0" applyFont="0" applyFill="0" applyBorder="0" applyAlignment="0" applyProtection="0"/>
    <xf numFmtId="0" fontId="12" fillId="0" borderId="0"/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0" borderId="0"/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4" borderId="14" applyNumberFormat="0" applyProtection="0">
      <alignment horizontal="left" vertical="top" indent="1"/>
    </xf>
    <xf numFmtId="4" fontId="22" fillId="44" borderId="14" applyNumberFormat="0" applyProtection="0">
      <alignment horizontal="right" vertical="center"/>
    </xf>
    <xf numFmtId="0" fontId="12" fillId="0" borderId="0"/>
    <xf numFmtId="4" fontId="22" fillId="2" borderId="14" applyNumberFormat="0" applyProtection="0">
      <alignment horizontal="left" vertical="center" indent="1"/>
    </xf>
    <xf numFmtId="0" fontId="12" fillId="0" borderId="0"/>
    <xf numFmtId="0" fontId="22" fillId="2" borderId="14" applyNumberFormat="0" applyProtection="0">
      <alignment horizontal="left" vertical="top" indent="1"/>
    </xf>
    <xf numFmtId="0" fontId="24" fillId="40" borderId="0" applyNumberFormat="0" applyBorder="0" applyAlignment="0" applyProtection="0"/>
    <xf numFmtId="0" fontId="53" fillId="0" borderId="0" applyNumberFormat="0" applyFont="0" applyFill="0" applyBorder="0" applyAlignment="0" applyProtection="0"/>
    <xf numFmtId="0" fontId="12" fillId="0" borderId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/>
    <xf numFmtId="0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  <xf numFmtId="0" fontId="47" fillId="0" borderId="0" applyNumberFormat="0" applyFill="0" applyBorder="0" applyAlignment="0" applyProtection="0"/>
    <xf numFmtId="0" fontId="91" fillId="0" borderId="0"/>
    <xf numFmtId="43" fontId="12" fillId="0" borderId="0" applyFont="0" applyFill="0" applyBorder="0" applyAlignment="0" applyProtection="0"/>
    <xf numFmtId="0" fontId="12" fillId="0" borderId="0"/>
    <xf numFmtId="168" fontId="12" fillId="0" borderId="0">
      <protection locked="0"/>
    </xf>
    <xf numFmtId="0" fontId="12" fillId="0" borderId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35" fillId="27" borderId="2" applyNumberFormat="0" applyAlignment="0" applyProtection="0"/>
    <xf numFmtId="177" fontId="27" fillId="29" borderId="2" applyNumberFormat="0" applyAlignment="0" applyProtection="0"/>
    <xf numFmtId="0" fontId="12" fillId="26" borderId="12" applyNumberFormat="0" applyFont="0" applyAlignment="0" applyProtection="0"/>
    <xf numFmtId="177" fontId="12" fillId="0" borderId="0"/>
    <xf numFmtId="177" fontId="12" fillId="0" borderId="0"/>
    <xf numFmtId="0" fontId="9" fillId="0" borderId="0"/>
    <xf numFmtId="177" fontId="12" fillId="0" borderId="0"/>
    <xf numFmtId="0" fontId="9" fillId="0" borderId="0"/>
    <xf numFmtId="177" fontId="12" fillId="0" borderId="0"/>
    <xf numFmtId="0" fontId="12" fillId="0" borderId="0"/>
    <xf numFmtId="0" fontId="12" fillId="0" borderId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5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2" fillId="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2" fillId="8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22" fillId="3" borderId="0" applyNumberFormat="0" applyBorder="0" applyAlignment="0" applyProtection="0"/>
    <xf numFmtId="0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22" fillId="9" borderId="0" applyNumberFormat="0" applyBorder="0" applyAlignment="0" applyProtection="0"/>
    <xf numFmtId="0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22" fillId="10" borderId="0" applyNumberFormat="0" applyBorder="0" applyAlignment="0" applyProtection="0"/>
    <xf numFmtId="9" fontId="12" fillId="0" borderId="0" applyFont="0" applyFill="0" applyBorder="0" applyAlignment="0" applyProtection="0"/>
    <xf numFmtId="0" fontId="59" fillId="77" borderId="0" applyNumberFormat="0" applyBorder="0" applyAlignment="0" applyProtection="0"/>
    <xf numFmtId="0" fontId="94" fillId="66" borderId="0" applyNumberFormat="0" applyBorder="0" applyAlignment="0" applyProtection="0"/>
    <xf numFmtId="177" fontId="12" fillId="0" borderId="0"/>
    <xf numFmtId="0" fontId="23" fillId="9" borderId="0" applyNumberFormat="0" applyBorder="0" applyAlignment="0" applyProtection="0"/>
    <xf numFmtId="0" fontId="94" fillId="70" borderId="0" applyNumberFormat="0" applyBorder="0" applyAlignment="0" applyProtection="0"/>
    <xf numFmtId="0" fontId="35" fillId="27" borderId="2" applyNumberFormat="0" applyAlignment="0" applyProtection="0"/>
    <xf numFmtId="0" fontId="9" fillId="54" borderId="39" applyNumberFormat="0" applyFont="0" applyAlignment="0" applyProtection="0"/>
    <xf numFmtId="177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177" fontId="12" fillId="26" borderId="12" applyNumberFormat="0" applyFont="0" applyAlignment="0" applyProtection="0"/>
    <xf numFmtId="0" fontId="70" fillId="52" borderId="36" applyNumberFormat="0" applyAlignment="0" applyProtection="0"/>
    <xf numFmtId="177" fontId="38" fillId="10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177" fontId="38" fillId="29" borderId="13" applyNumberFormat="0" applyAlignment="0" applyProtection="0"/>
    <xf numFmtId="0" fontId="24" fillId="25" borderId="0" applyNumberFormat="0" applyBorder="0" applyAlignment="0" applyProtection="0"/>
    <xf numFmtId="177" fontId="39" fillId="36" borderId="14" applyNumberFormat="0" applyProtection="0">
      <alignment horizontal="left" vertical="top" indent="1"/>
    </xf>
    <xf numFmtId="177" fontId="12" fillId="8" borderId="14" applyNumberFormat="0" applyProtection="0">
      <alignment horizontal="left" vertical="center" indent="1"/>
    </xf>
    <xf numFmtId="177" fontId="12" fillId="8" borderId="14" applyNumberFormat="0" applyProtection="0">
      <alignment horizontal="left" vertical="top" indent="1"/>
    </xf>
    <xf numFmtId="177" fontId="12" fillId="2" borderId="14" applyNumberFormat="0" applyProtection="0">
      <alignment horizontal="left" vertical="center" indent="1"/>
    </xf>
    <xf numFmtId="177" fontId="12" fillId="2" borderId="14" applyNumberFormat="0" applyProtection="0">
      <alignment horizontal="left" vertical="top" indent="1"/>
    </xf>
    <xf numFmtId="177" fontId="12" fillId="6" borderId="14" applyNumberFormat="0" applyProtection="0">
      <alignment horizontal="left" vertical="center" indent="1"/>
    </xf>
    <xf numFmtId="177" fontId="12" fillId="6" borderId="14" applyNumberFormat="0" applyProtection="0">
      <alignment horizontal="left" vertical="top" indent="1"/>
    </xf>
    <xf numFmtId="177" fontId="12" fillId="44" borderId="14" applyNumberFormat="0" applyProtection="0">
      <alignment horizontal="left" vertical="center" indent="1"/>
    </xf>
    <xf numFmtId="177" fontId="12" fillId="44" borderId="14" applyNumberFormat="0" applyProtection="0">
      <alignment horizontal="left" vertical="top" indent="1"/>
    </xf>
    <xf numFmtId="177" fontId="12" fillId="5" borderId="10" applyNumberFormat="0">
      <protection locked="0"/>
    </xf>
    <xf numFmtId="0" fontId="79" fillId="8" borderId="47" applyBorder="0"/>
    <xf numFmtId="177" fontId="22" fillId="4" borderId="14" applyNumberFormat="0" applyProtection="0">
      <alignment horizontal="left" vertical="top" indent="1"/>
    </xf>
    <xf numFmtId="177" fontId="22" fillId="2" borderId="14" applyNumberFormat="0" applyProtection="0">
      <alignment horizontal="left" vertical="top" indent="1"/>
    </xf>
    <xf numFmtId="0" fontId="16" fillId="88" borderId="10"/>
    <xf numFmtId="177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0" fontId="76" fillId="0" borderId="40" applyNumberFormat="0" applyFill="0" applyAlignment="0" applyProtection="0"/>
    <xf numFmtId="177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177" fontId="29" fillId="0" borderId="16" applyNumberFormat="0" applyFill="0" applyAlignment="0" applyProtection="0"/>
    <xf numFmtId="0" fontId="74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12" fillId="0" borderId="0"/>
    <xf numFmtId="0" fontId="78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27" borderId="0" applyNumberFormat="0" applyBorder="0" applyAlignment="0" applyProtection="0"/>
    <xf numFmtId="0" fontId="37" fillId="36" borderId="0" applyNumberFormat="0" applyBorder="0" applyAlignment="0" applyProtection="0"/>
    <xf numFmtId="0" fontId="104" fillId="50" borderId="0" applyNumberFormat="0" applyBorder="0" applyAlignment="0" applyProtection="0"/>
    <xf numFmtId="0" fontId="36" fillId="0" borderId="11" applyNumberFormat="0" applyFill="0" applyAlignment="0" applyProtection="0"/>
    <xf numFmtId="0" fontId="88" fillId="0" borderId="43" applyNumberFormat="0" applyFill="0" applyAlignment="0" applyProtection="0"/>
    <xf numFmtId="0" fontId="103" fillId="0" borderId="37" applyNumberFormat="0" applyFill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102" fillId="51" borderId="35" applyNumberFormat="0" applyAlignment="0" applyProtection="0"/>
    <xf numFmtId="0" fontId="5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86" fillId="0" borderId="42" applyNumberFormat="0" applyFill="0" applyAlignment="0" applyProtection="0"/>
    <xf numFmtId="0" fontId="101" fillId="0" borderId="34" applyNumberFormat="0" applyFill="0" applyAlignment="0" applyProtection="0"/>
    <xf numFmtId="0" fontId="33" fillId="0" borderId="7" applyNumberFormat="0" applyFill="0" applyAlignment="0" applyProtection="0"/>
    <xf numFmtId="0" fontId="85" fillId="0" borderId="7" applyNumberFormat="0" applyFill="0" applyAlignment="0" applyProtection="0"/>
    <xf numFmtId="0" fontId="100" fillId="0" borderId="33" applyNumberFormat="0" applyFill="0" applyAlignment="0" applyProtection="0"/>
    <xf numFmtId="0" fontId="32" fillId="0" borderId="6" applyNumberFormat="0" applyFill="0" applyAlignment="0" applyProtection="0"/>
    <xf numFmtId="0" fontId="84" fillId="0" borderId="41" applyNumberFormat="0" applyFill="0" applyAlignment="0" applyProtection="0"/>
    <xf numFmtId="0" fontId="99" fillId="0" borderId="32" applyNumberFormat="0" applyFill="0" applyAlignment="0" applyProtection="0"/>
    <xf numFmtId="0" fontId="13" fillId="0" borderId="5">
      <alignment horizontal="left" vertical="center"/>
    </xf>
    <xf numFmtId="0" fontId="13" fillId="0" borderId="4" applyNumberFormat="0" applyAlignment="0" applyProtection="0">
      <alignment horizontal="left" vertical="center"/>
    </xf>
    <xf numFmtId="0" fontId="50" fillId="0" borderId="0" applyNumberFormat="0" applyFill="0" applyBorder="0" applyAlignment="0" applyProtection="0"/>
    <xf numFmtId="0" fontId="31" fillId="33" borderId="0" applyNumberFormat="0" applyBorder="0" applyAlignment="0" applyProtection="0"/>
    <xf numFmtId="0" fontId="31" fillId="81" borderId="0" applyNumberFormat="0" applyBorder="0" applyAlignment="0" applyProtection="0"/>
    <xf numFmtId="0" fontId="98" fillId="48" borderId="0" applyNumberFormat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8" fillId="19" borderId="3" applyNumberFormat="0" applyAlignment="0" applyProtection="0"/>
    <xf numFmtId="0" fontId="28" fillId="87" borderId="3" applyNumberFormat="0" applyAlignment="0" applyProtection="0"/>
    <xf numFmtId="0" fontId="58" fillId="53" borderId="38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96" fillId="52" borderId="35" applyNumberFormat="0" applyAlignment="0" applyProtection="0"/>
    <xf numFmtId="0" fontId="26" fillId="18" borderId="0" applyNumberFormat="0" applyBorder="0" applyAlignment="0" applyProtection="0"/>
    <xf numFmtId="0" fontId="81" fillId="7" borderId="0" applyNumberFormat="0" applyBorder="0" applyAlignment="0" applyProtection="0"/>
    <xf numFmtId="0" fontId="95" fillId="4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94" fillId="7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94" fillId="71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94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94" fillId="6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94" fillId="5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94" fillId="55" borderId="0" applyNumberFormat="0" applyBorder="0" applyAlignment="0" applyProtection="0"/>
    <xf numFmtId="0" fontId="23" fillId="11" borderId="0" applyNumberFormat="0" applyBorder="0" applyAlignment="0" applyProtection="0"/>
    <xf numFmtId="0" fontId="24" fillId="39" borderId="0" applyNumberFormat="0" applyBorder="0" applyAlignment="0" applyProtection="0"/>
    <xf numFmtId="0" fontId="94" fillId="78" borderId="0" applyNumberFormat="0" applyBorder="0" applyAlignment="0" applyProtection="0"/>
    <xf numFmtId="0" fontId="23" fillId="8" borderId="0" applyNumberFormat="0" applyBorder="0" applyAlignment="0" applyProtection="0"/>
    <xf numFmtId="0" fontId="24" fillId="47" borderId="0" applyNumberFormat="0" applyBorder="0" applyAlignment="0" applyProtection="0"/>
    <xf numFmtId="0" fontId="94" fillId="74" borderId="0" applyNumberFormat="0" applyBorder="0" applyAlignment="0" applyProtection="0"/>
    <xf numFmtId="0" fontId="23" fillId="10" borderId="0" applyNumberFormat="0" applyBorder="0" applyAlignment="0" applyProtection="0"/>
    <xf numFmtId="0" fontId="24" fillId="85" borderId="0" applyNumberFormat="0" applyBorder="0" applyAlignment="0" applyProtection="0"/>
    <xf numFmtId="0" fontId="23" fillId="8" borderId="0" applyNumberFormat="0" applyBorder="0" applyAlignment="0" applyProtection="0"/>
    <xf numFmtId="0" fontId="24" fillId="84" borderId="0" applyNumberFormat="0" applyBorder="0" applyAlignment="0" applyProtection="0"/>
    <xf numFmtId="0" fontId="94" fillId="58" borderId="0" applyNumberFormat="0" applyBorder="0" applyAlignment="0" applyProtection="0"/>
    <xf numFmtId="0" fontId="22" fillId="1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59" fillId="77" borderId="0" applyNumberFormat="0" applyBorder="0" applyAlignment="0" applyProtection="0"/>
    <xf numFmtId="0" fontId="22" fillId="8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6" borderId="0" applyNumberFormat="0" applyBorder="0" applyAlignment="0" applyProtection="0"/>
    <xf numFmtId="0" fontId="25" fillId="83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22" fillId="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59" fillId="64" borderId="0" applyNumberFormat="0" applyBorder="0" applyAlignment="0" applyProtection="0"/>
    <xf numFmtId="0" fontId="22" fillId="3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59" fillId="60" borderId="0" applyNumberFormat="0" applyBorder="0" applyAlignment="0" applyProtection="0"/>
    <xf numFmtId="0" fontId="22" fillId="2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94" fillId="62" borderId="0" applyNumberFormat="0" applyBorder="0" applyAlignment="0" applyProtection="0"/>
    <xf numFmtId="0" fontId="24" fillId="42" borderId="0" applyNumberFormat="0" applyBorder="0" applyAlignment="0" applyProtection="0"/>
    <xf numFmtId="0" fontId="23" fillId="3" borderId="0" applyNumberFormat="0" applyBorder="0" applyAlignment="0" applyProtection="0"/>
    <xf numFmtId="0" fontId="24" fillId="3" borderId="0" applyNumberFormat="0" applyBorder="0" applyAlignment="0" applyProtection="0"/>
    <xf numFmtId="0" fontId="12" fillId="26" borderId="1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6" fillId="0" borderId="32" applyNumberFormat="0" applyFill="0" applyAlignment="0" applyProtection="0"/>
    <xf numFmtId="0" fontId="107" fillId="0" borderId="33" applyNumberFormat="0" applyFill="0" applyAlignment="0" applyProtection="0"/>
    <xf numFmtId="0" fontId="108" fillId="0" borderId="34" applyNumberFormat="0" applyFill="0" applyAlignment="0" applyProtection="0"/>
    <xf numFmtId="0" fontId="108" fillId="0" borderId="0" applyNumberFormat="0" applyFill="0" applyBorder="0" applyAlignment="0" applyProtection="0"/>
    <xf numFmtId="0" fontId="109" fillId="48" borderId="0" applyNumberFormat="0" applyBorder="0" applyAlignment="0" applyProtection="0"/>
    <xf numFmtId="0" fontId="110" fillId="49" borderId="0" applyNumberFormat="0" applyBorder="0" applyAlignment="0" applyProtection="0"/>
    <xf numFmtId="0" fontId="111" fillId="50" borderId="0" applyNumberFormat="0" applyBorder="0" applyAlignment="0" applyProtection="0"/>
    <xf numFmtId="0" fontId="112" fillId="51" borderId="35" applyNumberFormat="0" applyAlignment="0" applyProtection="0"/>
    <xf numFmtId="0" fontId="113" fillId="52" borderId="36" applyNumberFormat="0" applyAlignment="0" applyProtection="0"/>
    <xf numFmtId="0" fontId="114" fillId="52" borderId="35" applyNumberFormat="0" applyAlignment="0" applyProtection="0"/>
    <xf numFmtId="0" fontId="115" fillId="0" borderId="37" applyNumberFormat="0" applyFill="0" applyAlignment="0" applyProtection="0"/>
    <xf numFmtId="0" fontId="116" fillId="53" borderId="38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20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120" fillId="62" borderId="0" applyNumberFormat="0" applyBorder="0" applyAlignment="0" applyProtection="0"/>
    <xf numFmtId="0" fontId="120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120" fillId="66" borderId="0" applyNumberFormat="0" applyBorder="0" applyAlignment="0" applyProtection="0"/>
    <xf numFmtId="0" fontId="120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0" fontId="120" fillId="70" borderId="0" applyNumberFormat="0" applyBorder="0" applyAlignment="0" applyProtection="0"/>
    <xf numFmtId="0" fontId="120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3" borderId="0" applyNumberFormat="0" applyBorder="0" applyAlignment="0" applyProtection="0"/>
    <xf numFmtId="0" fontId="120" fillId="74" borderId="0" applyNumberFormat="0" applyBorder="0" applyAlignment="0" applyProtection="0"/>
    <xf numFmtId="0" fontId="120" fillId="75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120" fillId="78" borderId="0" applyNumberFormat="0" applyBorder="0" applyAlignment="0" applyProtection="0"/>
    <xf numFmtId="0" fontId="78" fillId="0" borderId="0"/>
    <xf numFmtId="0" fontId="78" fillId="54" borderId="39" applyNumberFormat="0" applyFont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78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12" applyNumberFormat="0" applyFont="0" applyAlignment="0" applyProtection="0"/>
    <xf numFmtId="0" fontId="24" fillId="23" borderId="0" applyNumberFormat="0" applyBorder="0" applyAlignment="0" applyProtection="0"/>
    <xf numFmtId="0" fontId="12" fillId="0" borderId="0"/>
    <xf numFmtId="0" fontId="82" fillId="10" borderId="2" applyNumberFormat="0" applyAlignment="0" applyProtection="0"/>
    <xf numFmtId="0" fontId="87" fillId="11" borderId="2" applyNumberFormat="0" applyAlignment="0" applyProtection="0"/>
    <xf numFmtId="0" fontId="12" fillId="26" borderId="12" applyNumberFormat="0" applyFont="0" applyAlignment="0" applyProtection="0"/>
    <xf numFmtId="0" fontId="35" fillId="27" borderId="2" applyNumberFormat="0" applyAlignment="0" applyProtection="0"/>
    <xf numFmtId="0" fontId="27" fillId="29" borderId="2" applyNumberFormat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120" fillId="63" borderId="0" applyNumberFormat="0" applyBorder="0" applyAlignment="0" applyProtection="0"/>
    <xf numFmtId="0" fontId="12" fillId="0" borderId="0"/>
    <xf numFmtId="0" fontId="120" fillId="67" borderId="0" applyNumberFormat="0" applyBorder="0" applyAlignment="0" applyProtection="0"/>
    <xf numFmtId="0" fontId="12" fillId="0" borderId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  <xf numFmtId="0" fontId="27" fillId="29" borderId="2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67" borderId="0" applyNumberFormat="0" applyBorder="0" applyAlignment="0" applyProtection="0"/>
    <xf numFmtId="0" fontId="120" fillId="75" borderId="0" applyNumberFormat="0" applyBorder="0" applyAlignment="0" applyProtection="0"/>
    <xf numFmtId="0" fontId="120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24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" fillId="0" borderId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94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28" borderId="1">
      <alignment horizontal="center" vertical="center"/>
    </xf>
    <xf numFmtId="0" fontId="24" fillId="37" borderId="0" applyNumberFormat="0" applyBorder="0" applyAlignment="0" applyProtection="0"/>
    <xf numFmtId="0" fontId="12" fillId="0" borderId="0"/>
    <xf numFmtId="181" fontId="29" fillId="0" borderId="16" applyNumberFormat="0" applyFill="0" applyAlignment="0" applyProtection="0"/>
    <xf numFmtId="181" fontId="37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44" borderId="14" applyNumberFormat="0" applyProtection="0">
      <alignment horizontal="left" vertical="center" indent="1"/>
    </xf>
    <xf numFmtId="181" fontId="35" fillId="27" borderId="2" applyNumberFormat="0" applyAlignment="0" applyProtection="0"/>
    <xf numFmtId="181" fontId="96" fillId="52" borderId="35" applyNumberFormat="0" applyAlignment="0" applyProtection="0"/>
    <xf numFmtId="181" fontId="25" fillId="21" borderId="0" applyNumberFormat="0" applyBorder="0" applyAlignment="0" applyProtection="0"/>
    <xf numFmtId="181" fontId="23" fillId="8" borderId="0" applyNumberFormat="0" applyBorder="0" applyAlignment="0" applyProtection="0"/>
    <xf numFmtId="0" fontId="28" fillId="87" borderId="3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top" indent="1"/>
    </xf>
    <xf numFmtId="181" fontId="99" fillId="0" borderId="32" applyNumberFormat="0" applyFill="0" applyAlignment="0" applyProtection="0"/>
    <xf numFmtId="0" fontId="12" fillId="0" borderId="0"/>
    <xf numFmtId="0" fontId="12" fillId="0" borderId="0"/>
    <xf numFmtId="181" fontId="12" fillId="8" borderId="14" applyNumberFormat="0" applyProtection="0">
      <alignment horizontal="left" vertical="top" indent="1"/>
    </xf>
    <xf numFmtId="181" fontId="12" fillId="26" borderId="12" applyNumberFormat="0" applyFont="0" applyAlignment="0" applyProtection="0"/>
    <xf numFmtId="181" fontId="25" fillId="14" borderId="0" applyNumberFormat="0" applyBorder="0" applyAlignment="0" applyProtection="0"/>
    <xf numFmtId="181" fontId="25" fillId="13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37" fillId="36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8" borderId="14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184" fontId="12" fillId="0" borderId="0"/>
    <xf numFmtId="181" fontId="94" fillId="75" borderId="0" applyNumberFormat="0" applyBorder="0" applyAlignment="0" applyProtection="0"/>
    <xf numFmtId="181" fontId="34" fillId="0" borderId="0" applyNumberFormat="0" applyFill="0" applyBorder="0" applyAlignment="0" applyProtection="0"/>
    <xf numFmtId="181" fontId="22" fillId="0" borderId="0"/>
    <xf numFmtId="181" fontId="12" fillId="6" borderId="14" applyNumberFormat="0" applyProtection="0">
      <alignment horizontal="left" vertical="top" indent="1"/>
    </xf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181" fontId="22" fillId="2" borderId="14" applyNumberFormat="0" applyProtection="0">
      <alignment horizontal="left" vertical="top" indent="1"/>
    </xf>
    <xf numFmtId="181" fontId="101" fillId="0" borderId="34" applyNumberFormat="0" applyFill="0" applyAlignment="0" applyProtection="0"/>
    <xf numFmtId="181" fontId="23" fillId="9" borderId="0" applyNumberFormat="0" applyBorder="0" applyAlignment="0" applyProtection="0"/>
    <xf numFmtId="181" fontId="22" fillId="11" borderId="0" applyNumberFormat="0" applyBorder="0" applyAlignment="0" applyProtection="0"/>
    <xf numFmtId="181" fontId="22" fillId="10" borderId="0" applyNumberFormat="0" applyBorder="0" applyAlignment="0" applyProtection="0"/>
    <xf numFmtId="181" fontId="22" fillId="9" borderId="0" applyNumberFormat="0" applyBorder="0" applyAlignment="0" applyProtection="0"/>
    <xf numFmtId="181" fontId="22" fillId="4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98" fillId="48" borderId="0" applyNumberFormat="0" applyBorder="0" applyAlignment="0" applyProtection="0"/>
    <xf numFmtId="181" fontId="24" fillId="19" borderId="0" applyNumberFormat="0" applyBorder="0" applyAlignment="0" applyProtection="0"/>
    <xf numFmtId="181" fontId="22" fillId="7" borderId="0" applyNumberFormat="0" applyBorder="0" applyAlignment="0" applyProtection="0"/>
    <xf numFmtId="181" fontId="22" fillId="6" borderId="0" applyNumberFormat="0" applyBorder="0" applyAlignment="0" applyProtection="0"/>
    <xf numFmtId="181" fontId="22" fillId="0" borderId="0"/>
    <xf numFmtId="0" fontId="31" fillId="81" borderId="0" applyNumberFormat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93" fillId="0" borderId="40" applyNumberFormat="0" applyFill="0" applyAlignment="0" applyProtection="0"/>
    <xf numFmtId="181" fontId="100" fillId="0" borderId="33" applyNumberFormat="0" applyFill="0" applyAlignment="0" applyProtection="0"/>
    <xf numFmtId="181" fontId="25" fillId="20" borderId="0" applyNumberFormat="0" applyBorder="0" applyAlignment="0" applyProtection="0"/>
    <xf numFmtId="181" fontId="22" fillId="8" borderId="0" applyNumberFormat="0" applyBorder="0" applyAlignment="0" applyProtection="0"/>
    <xf numFmtId="0" fontId="24" fillId="4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12" fillId="0" borderId="0"/>
    <xf numFmtId="0" fontId="24" fillId="86" borderId="0" applyNumberFormat="0" applyBorder="0" applyAlignment="0" applyProtection="0"/>
    <xf numFmtId="181" fontId="33" fillId="0" borderId="7" applyNumberFormat="0" applyFill="0" applyAlignment="0" applyProtection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36" fillId="0" borderId="11" applyNumberFormat="0" applyFill="0" applyAlignment="0" applyProtection="0"/>
    <xf numFmtId="181" fontId="58" fillId="53" borderId="38" applyNumberFormat="0" applyAlignment="0" applyProtection="0"/>
    <xf numFmtId="181" fontId="94" fillId="59" borderId="0" applyNumberFormat="0" applyBorder="0" applyAlignment="0" applyProtection="0"/>
    <xf numFmtId="181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5" borderId="10" applyNumberFormat="0">
      <protection locked="0"/>
    </xf>
    <xf numFmtId="43" fontId="22" fillId="0" borderId="0" applyFont="0" applyFill="0" applyBorder="0" applyAlignment="0" applyProtection="0"/>
    <xf numFmtId="0" fontId="12" fillId="0" borderId="0"/>
    <xf numFmtId="181" fontId="101" fillId="0" borderId="0" applyNumberFormat="0" applyFill="0" applyBorder="0" applyAlignment="0" applyProtection="0"/>
    <xf numFmtId="181" fontId="24" fillId="23" borderId="0" applyNumberFormat="0" applyBorder="0" applyAlignment="0" applyProtection="0"/>
    <xf numFmtId="181" fontId="22" fillId="10" borderId="0" applyNumberFormat="0" applyBorder="0" applyAlignment="0" applyProtection="0"/>
    <xf numFmtId="181" fontId="22" fillId="3" borderId="0" applyNumberFormat="0" applyBorder="0" applyAlignment="0" applyProtection="0"/>
    <xf numFmtId="0" fontId="81" fillId="7" borderId="0" applyNumberFormat="0" applyBorder="0" applyAlignment="0" applyProtection="0"/>
    <xf numFmtId="0" fontId="25" fillId="11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7" fillId="11" borderId="2" applyNumberFormat="0" applyAlignment="0" applyProtection="0"/>
    <xf numFmtId="0" fontId="120" fillId="59" borderId="0" applyNumberFormat="0" applyBorder="0" applyAlignment="0" applyProtection="0"/>
    <xf numFmtId="181" fontId="25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39" fillId="36" borderId="14" applyNumberFormat="0" applyProtection="0">
      <alignment horizontal="left" vertical="top" indent="1"/>
    </xf>
    <xf numFmtId="181" fontId="12" fillId="0" borderId="0"/>
    <xf numFmtId="181" fontId="12" fillId="6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center" indent="1"/>
    </xf>
    <xf numFmtId="0" fontId="120" fillId="75" borderId="0" applyNumberFormat="0" applyBorder="0" applyAlignment="0" applyProtection="0"/>
    <xf numFmtId="0" fontId="12" fillId="0" borderId="0"/>
    <xf numFmtId="0" fontId="24" fillId="47" borderId="0" applyNumberFormat="0" applyBorder="0" applyAlignment="0" applyProtection="0"/>
    <xf numFmtId="181" fontId="30" fillId="0" borderId="0" applyNumberFormat="0" applyFill="0" applyBorder="0" applyAlignment="0" applyProtection="0"/>
    <xf numFmtId="181" fontId="95" fillId="49" borderId="0" applyNumberFormat="0" applyBorder="0" applyAlignment="0" applyProtection="0"/>
    <xf numFmtId="181" fontId="24" fillId="16" borderId="0" applyNumberFormat="0" applyBorder="0" applyAlignment="0" applyProtection="0"/>
    <xf numFmtId="181" fontId="94" fillId="62" borderId="0" applyNumberFormat="0" applyBorder="0" applyAlignment="0" applyProtection="0"/>
    <xf numFmtId="181" fontId="59" fillId="65" borderId="0" applyNumberFormat="0" applyBorder="0" applyAlignment="0" applyProtection="0"/>
    <xf numFmtId="181" fontId="22" fillId="8" borderId="0" applyNumberFormat="0" applyBorder="0" applyAlignment="0" applyProtection="0"/>
    <xf numFmtId="181" fontId="59" fillId="60" borderId="0" applyNumberFormat="0" applyBorder="0" applyAlignment="0" applyProtection="0"/>
    <xf numFmtId="0" fontId="90" fillId="0" borderId="0" applyNumberFormat="0" applyFill="0" applyBorder="0" applyAlignment="0" applyProtection="0"/>
    <xf numFmtId="0" fontId="82" fillId="10" borderId="2" applyNumberFormat="0" applyAlignment="0" applyProtection="0"/>
    <xf numFmtId="0" fontId="25" fillId="81" borderId="0" applyNumberFormat="0" applyBorder="0" applyAlignment="0" applyProtection="0"/>
    <xf numFmtId="0" fontId="25" fillId="8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0" fillId="71" borderId="0" applyNumberFormat="0" applyBorder="0" applyAlignment="0" applyProtection="0"/>
    <xf numFmtId="0" fontId="120" fillId="5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3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4" fillId="50" borderId="0" applyNumberFormat="0" applyBorder="0" applyAlignment="0" applyProtection="0"/>
    <xf numFmtId="0" fontId="12" fillId="0" borderId="0"/>
    <xf numFmtId="0" fontId="86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59" fillId="7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9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6" fontId="49" fillId="0" borderId="0">
      <protection locked="0"/>
    </xf>
    <xf numFmtId="0" fontId="24" fillId="85" borderId="0" applyNumberFormat="0" applyBorder="0" applyAlignment="0" applyProtection="0"/>
    <xf numFmtId="0" fontId="12" fillId="0" borderId="0"/>
    <xf numFmtId="0" fontId="12" fillId="0" borderId="0"/>
    <xf numFmtId="181" fontId="12" fillId="5" borderId="10" applyNumberFormat="0">
      <protection locked="0"/>
    </xf>
    <xf numFmtId="0" fontId="24" fillId="40" borderId="0" applyNumberFormat="0" applyBorder="0" applyAlignment="0" applyProtection="0"/>
    <xf numFmtId="44" fontId="22" fillId="0" borderId="0" applyFont="0" applyFill="0" applyBorder="0" applyAlignment="0" applyProtection="0"/>
    <xf numFmtId="0" fontId="12" fillId="0" borderId="0"/>
    <xf numFmtId="0" fontId="12" fillId="0" borderId="0"/>
    <xf numFmtId="181" fontId="22" fillId="4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24" fillId="9" borderId="0" applyNumberFormat="0" applyBorder="0" applyAlignment="0" applyProtection="0"/>
    <xf numFmtId="181" fontId="12" fillId="26" borderId="12" applyNumberFormat="0" applyFont="0" applyAlignment="0" applyProtection="0"/>
    <xf numFmtId="181" fontId="31" fillId="33" borderId="0" applyNumberFormat="0" applyBorder="0" applyAlignment="0" applyProtection="0"/>
    <xf numFmtId="181" fontId="24" fillId="14" borderId="0" applyNumberFormat="0" applyBorder="0" applyAlignment="0" applyProtection="0"/>
    <xf numFmtId="181" fontId="25" fillId="14" borderId="0" applyNumberFormat="0" applyBorder="0" applyAlignment="0" applyProtection="0"/>
    <xf numFmtId="181" fontId="22" fillId="5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05" fillId="52" borderId="36" applyNumberFormat="0" applyAlignment="0" applyProtection="0"/>
    <xf numFmtId="181" fontId="25" fillId="26" borderId="0" applyNumberFormat="0" applyBorder="0" applyAlignment="0" applyProtection="0"/>
    <xf numFmtId="0" fontId="12" fillId="0" borderId="0"/>
    <xf numFmtId="0" fontId="12" fillId="0" borderId="0"/>
    <xf numFmtId="181" fontId="97" fillId="0" borderId="0" applyNumberFormat="0" applyFill="0" applyBorder="0" applyAlignment="0" applyProtection="0"/>
    <xf numFmtId="181" fontId="24" fillId="19" borderId="0" applyNumberFormat="0" applyBorder="0" applyAlignment="0" applyProtection="0"/>
    <xf numFmtId="181" fontId="59" fillId="77" borderId="0" applyNumberFormat="0" applyBorder="0" applyAlignment="0" applyProtection="0"/>
    <xf numFmtId="181" fontId="22" fillId="3" borderId="0" applyNumberFormat="0" applyBorder="0" applyAlignment="0" applyProtection="0"/>
    <xf numFmtId="169" fontId="12" fillId="0" borderId="45">
      <protection locked="0"/>
    </xf>
    <xf numFmtId="0" fontId="24" fillId="47" borderId="0" applyNumberFormat="0" applyBorder="0" applyAlignment="0" applyProtection="0"/>
    <xf numFmtId="0" fontId="25" fillId="8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45">
      <protection locked="0"/>
    </xf>
    <xf numFmtId="0" fontId="120" fillId="67" borderId="0" applyNumberFormat="0" applyBorder="0" applyAlignment="0" applyProtection="0"/>
    <xf numFmtId="0" fontId="12" fillId="0" borderId="0"/>
    <xf numFmtId="0" fontId="12" fillId="0" borderId="0"/>
    <xf numFmtId="181" fontId="24" fillId="24" borderId="0" applyNumberFormat="0" applyBorder="0" applyAlignment="0" applyProtection="0"/>
    <xf numFmtId="0" fontId="12" fillId="0" borderId="0"/>
    <xf numFmtId="181" fontId="34" fillId="0" borderId="8" applyNumberFormat="0" applyFill="0" applyAlignment="0" applyProtection="0"/>
    <xf numFmtId="181" fontId="12" fillId="0" borderId="0"/>
    <xf numFmtId="181" fontId="94" fillId="67" borderId="0" applyNumberFormat="0" applyBorder="0" applyAlignment="0" applyProtection="0"/>
    <xf numFmtId="181" fontId="25" fillId="21" borderId="0" applyNumberFormat="0" applyBorder="0" applyAlignment="0" applyProtection="0"/>
    <xf numFmtId="0" fontId="12" fillId="0" borderId="0"/>
    <xf numFmtId="0" fontId="12" fillId="0" borderId="0"/>
    <xf numFmtId="0" fontId="112" fillId="51" borderId="35" applyNumberFormat="0" applyAlignment="0" applyProtection="0"/>
    <xf numFmtId="0" fontId="12" fillId="0" borderId="0"/>
    <xf numFmtId="0" fontId="120" fillId="63" borderId="0" applyNumberFormat="0" applyBorder="0" applyAlignment="0" applyProtection="0"/>
    <xf numFmtId="0" fontId="120" fillId="71" borderId="0" applyNumberFormat="0" applyBorder="0" applyAlignment="0" applyProtection="0"/>
    <xf numFmtId="181" fontId="22" fillId="2" borderId="14" applyNumberFormat="0" applyProtection="0">
      <alignment horizontal="left" vertical="top" indent="1"/>
    </xf>
    <xf numFmtId="181" fontId="59" fillId="57" borderId="0" applyNumberFormat="0" applyBorder="0" applyAlignment="0" applyProtection="0"/>
    <xf numFmtId="181" fontId="22" fillId="3" borderId="0" applyNumberFormat="0" applyBorder="0" applyAlignment="0" applyProtection="0"/>
    <xf numFmtId="181" fontId="22" fillId="2" borderId="0" applyNumberFormat="0" applyBorder="0" applyAlignment="0" applyProtection="0"/>
    <xf numFmtId="0" fontId="12" fillId="4" borderId="12" applyNumberFormat="0" applyFont="0" applyAlignment="0" applyProtection="0"/>
    <xf numFmtId="0" fontId="24" fillId="40" borderId="0" applyNumberFormat="0" applyBorder="0" applyAlignment="0" applyProtection="0"/>
    <xf numFmtId="0" fontId="2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2" borderId="14" applyNumberFormat="0" applyProtection="0">
      <alignment horizontal="left" vertical="center" indent="1"/>
    </xf>
    <xf numFmtId="181" fontId="59" fillId="54" borderId="39" applyNumberFormat="0" applyFont="0" applyAlignment="0" applyProtection="0"/>
    <xf numFmtId="181" fontId="94" fillId="71" borderId="0" applyNumberFormat="0" applyBorder="0" applyAlignment="0" applyProtection="0"/>
    <xf numFmtId="181" fontId="23" fillId="8" borderId="0" applyNumberFormat="0" applyBorder="0" applyAlignment="0" applyProtection="0"/>
    <xf numFmtId="181" fontId="94" fillId="58" borderId="0" applyNumberFormat="0" applyBorder="0" applyAlignment="0" applyProtection="0"/>
    <xf numFmtId="181" fontId="59" fillId="72" borderId="0" applyNumberFormat="0" applyBorder="0" applyAlignment="0" applyProtection="0"/>
    <xf numFmtId="0" fontId="87" fillId="11" borderId="2" applyNumberFormat="0" applyAlignment="0" applyProtection="0"/>
    <xf numFmtId="0" fontId="85" fillId="0" borderId="7" applyNumberFormat="0" applyFill="0" applyAlignment="0" applyProtection="0"/>
    <xf numFmtId="44" fontId="12" fillId="0" borderId="0" applyFont="0" applyFill="0" applyBorder="0" applyAlignment="0" applyProtection="0"/>
    <xf numFmtId="0" fontId="24" fillId="42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24" fillId="27" borderId="0" applyNumberFormat="0" applyBorder="0" applyAlignment="0" applyProtection="0"/>
    <xf numFmtId="181" fontId="94" fillId="74" borderId="0" applyNumberFormat="0" applyBorder="0" applyAlignment="0" applyProtection="0"/>
    <xf numFmtId="181" fontId="22" fillId="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9" borderId="0" applyNumberFormat="0" applyBorder="0" applyAlignment="0" applyProtection="0"/>
    <xf numFmtId="0" fontId="12" fillId="0" borderId="0"/>
    <xf numFmtId="181" fontId="12" fillId="2" borderId="14" applyNumberFormat="0" applyProtection="0">
      <alignment horizontal="left" vertical="top" indent="1"/>
    </xf>
    <xf numFmtId="181" fontId="25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81" fontId="46" fillId="0" borderId="0" applyNumberFormat="0" applyFill="0" applyBorder="0" applyAlignment="0" applyProtection="0"/>
    <xf numFmtId="181" fontId="12" fillId="44" borderId="14" applyNumberFormat="0" applyProtection="0">
      <alignment horizontal="left" vertical="top" indent="1"/>
    </xf>
    <xf numFmtId="0" fontId="24" fillId="37" borderId="0" applyNumberFormat="0" applyBorder="0" applyAlignment="0" applyProtection="0"/>
    <xf numFmtId="181" fontId="38" fillId="29" borderId="13" applyNumberFormat="0" applyAlignment="0" applyProtection="0"/>
    <xf numFmtId="181" fontId="32" fillId="0" borderId="6" applyNumberFormat="0" applyFill="0" applyAlignment="0" applyProtection="0"/>
    <xf numFmtId="181" fontId="24" fillId="25" borderId="0" applyNumberFormat="0" applyBorder="0" applyAlignment="0" applyProtection="0"/>
    <xf numFmtId="181" fontId="94" fillId="7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62" fillId="0" borderId="0" applyNumberFormat="0" applyFill="0" applyBorder="0" applyAlignment="0" applyProtection="0"/>
    <xf numFmtId="181" fontId="103" fillId="0" borderId="37" applyNumberFormat="0" applyFill="0" applyAlignment="0" applyProtection="0"/>
    <xf numFmtId="0" fontId="12" fillId="0" borderId="0"/>
    <xf numFmtId="181" fontId="12" fillId="44" borderId="14" applyNumberFormat="0" applyProtection="0">
      <alignment horizontal="left" vertical="center" indent="1"/>
    </xf>
    <xf numFmtId="181" fontId="27" fillId="29" borderId="2" applyNumberFormat="0" applyAlignment="0" applyProtection="0"/>
    <xf numFmtId="181" fontId="23" fillId="10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0" fontId="38" fillId="10" borderId="13" applyNumberFormat="0" applyAlignment="0" applyProtection="0"/>
    <xf numFmtId="0" fontId="24" fillId="9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6" borderId="14" applyNumberFormat="0" applyProtection="0">
      <alignment horizontal="left" vertical="center" indent="1"/>
    </xf>
    <xf numFmtId="181" fontId="24" fillId="12" borderId="0" applyNumberFormat="0" applyBorder="0" applyAlignment="0" applyProtection="0"/>
    <xf numFmtId="0" fontId="12" fillId="0" borderId="0"/>
    <xf numFmtId="0" fontId="12" fillId="0" borderId="0"/>
    <xf numFmtId="181" fontId="55" fillId="0" borderId="0" applyNumberFormat="0" applyFill="0" applyBorder="0" applyAlignment="0" applyProtection="0"/>
    <xf numFmtId="181" fontId="25" fillId="17" borderId="0" applyNumberFormat="0" applyBorder="0" applyAlignment="0" applyProtection="0"/>
    <xf numFmtId="181" fontId="94" fillId="78" borderId="0" applyNumberFormat="0" applyBorder="0" applyAlignment="0" applyProtection="0"/>
    <xf numFmtId="181" fontId="29" fillId="32" borderId="0" applyNumberFormat="0" applyBorder="0" applyAlignment="0" applyProtection="0"/>
    <xf numFmtId="181" fontId="26" fillId="18" borderId="0" applyNumberFormat="0" applyBorder="0" applyAlignment="0" applyProtection="0"/>
    <xf numFmtId="181" fontId="47" fillId="0" borderId="0" applyNumberFormat="0" applyFill="0" applyBorder="0" applyAlignment="0" applyProtection="0"/>
    <xf numFmtId="181" fontId="94" fillId="63" borderId="0" applyNumberFormat="0" applyBorder="0" applyAlignment="0" applyProtection="0"/>
    <xf numFmtId="0" fontId="24" fillId="85" borderId="0" applyNumberFormat="0" applyBorder="0" applyAlignment="0" applyProtection="0"/>
    <xf numFmtId="181" fontId="29" fillId="31" borderId="0" applyNumberFormat="0" applyBorder="0" applyAlignment="0" applyProtection="0"/>
    <xf numFmtId="181" fontId="25" fillId="18" borderId="0" applyNumberFormat="0" applyBorder="0" applyAlignment="0" applyProtection="0"/>
    <xf numFmtId="181" fontId="23" fillId="11" borderId="0" applyNumberFormat="0" applyBorder="0" applyAlignment="0" applyProtection="0"/>
    <xf numFmtId="181" fontId="59" fillId="73" borderId="0" applyNumberFormat="0" applyBorder="0" applyAlignment="0" applyProtection="0"/>
    <xf numFmtId="181" fontId="22" fillId="3" borderId="0" applyNumberFormat="0" applyBorder="0" applyAlignment="0" applyProtection="0"/>
    <xf numFmtId="181" fontId="22" fillId="5" borderId="0" applyNumberFormat="0" applyBorder="0" applyAlignment="0" applyProtection="0"/>
    <xf numFmtId="0" fontId="88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24" fillId="85" borderId="0" applyNumberFormat="0" applyBorder="0" applyAlignment="0" applyProtection="0"/>
    <xf numFmtId="0" fontId="25" fillId="6" borderId="0" applyNumberFormat="0" applyBorder="0" applyAlignment="0" applyProtection="0"/>
    <xf numFmtId="44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0" fillId="59" borderId="0" applyNumberFormat="0" applyBorder="0" applyAlignment="0" applyProtection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8" fillId="0" borderId="0"/>
    <xf numFmtId="0" fontId="25" fillId="38" borderId="0" applyNumberFormat="0" applyBorder="0" applyAlignment="0" applyProtection="0"/>
    <xf numFmtId="0" fontId="24" fillId="84" borderId="0" applyNumberFormat="0" applyBorder="0" applyAlignment="0" applyProtection="0"/>
    <xf numFmtId="0" fontId="24" fillId="3" borderId="0" applyNumberFormat="0" applyBorder="0" applyAlignment="0" applyProtection="0"/>
    <xf numFmtId="43" fontId="1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1" applyNumberFormat="0" applyFill="0" applyAlignment="0" applyProtection="0"/>
    <xf numFmtId="0" fontId="87" fillId="11" borderId="2" applyNumberFormat="0" applyAlignment="0" applyProtection="0"/>
    <xf numFmtId="181" fontId="59" fillId="68" borderId="0" applyNumberFormat="0" applyBorder="0" applyAlignment="0" applyProtection="0"/>
    <xf numFmtId="181" fontId="22" fillId="6" borderId="0" applyNumberFormat="0" applyBorder="0" applyAlignment="0" applyProtection="0"/>
    <xf numFmtId="181" fontId="22" fillId="7" borderId="0" applyNumberFormat="0" applyBorder="0" applyAlignment="0" applyProtection="0"/>
    <xf numFmtId="181" fontId="22" fillId="8" borderId="0" applyNumberFormat="0" applyBorder="0" applyAlignment="0" applyProtection="0"/>
    <xf numFmtId="181" fontId="24" fillId="15" borderId="0" applyNumberFormat="0" applyBorder="0" applyAlignment="0" applyProtection="0"/>
    <xf numFmtId="181" fontId="25" fillId="22" borderId="0" applyNumberFormat="0" applyBorder="0" applyAlignment="0" applyProtection="0"/>
    <xf numFmtId="181" fontId="28" fillId="19" borderId="3" applyNumberFormat="0" applyAlignment="0" applyProtection="0"/>
    <xf numFmtId="181" fontId="102" fillId="51" borderId="35" applyNumberFormat="0" applyAlignment="0" applyProtection="0"/>
    <xf numFmtId="181" fontId="12" fillId="44" borderId="14" applyNumberFormat="0" applyProtection="0">
      <alignment horizontal="left" vertical="top" indent="1"/>
    </xf>
    <xf numFmtId="181" fontId="4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80" borderId="0" applyNumberFormat="0" applyBorder="0" applyAlignment="0" applyProtection="0"/>
    <xf numFmtId="181" fontId="22" fillId="11" borderId="0" applyNumberFormat="0" applyBorder="0" applyAlignment="0" applyProtection="0"/>
    <xf numFmtId="181" fontId="94" fillId="6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81" fontId="22" fillId="8" borderId="0" applyNumberFormat="0" applyBorder="0" applyAlignment="0" applyProtection="0"/>
    <xf numFmtId="181" fontId="59" fillId="56" borderId="0" applyNumberFormat="0" applyBorder="0" applyAlignment="0" applyProtection="0"/>
    <xf numFmtId="0" fontId="87" fillId="11" borderId="2" applyNumberFormat="0" applyAlignment="0" applyProtection="0"/>
    <xf numFmtId="0" fontId="24" fillId="86" borderId="0" applyNumberFormat="0" applyBorder="0" applyAlignment="0" applyProtection="0"/>
    <xf numFmtId="0" fontId="25" fillId="7" borderId="0" applyNumberFormat="0" applyBorder="0" applyAlignment="0" applyProtection="0"/>
    <xf numFmtId="43" fontId="25" fillId="0" borderId="0" applyFont="0" applyFill="0" applyBorder="0" applyAlignment="0" applyProtection="0"/>
    <xf numFmtId="0" fontId="12" fillId="0" borderId="0"/>
    <xf numFmtId="181" fontId="12" fillId="0" borderId="0"/>
    <xf numFmtId="181" fontId="9" fillId="0" borderId="0"/>
    <xf numFmtId="44" fontId="9" fillId="0" borderId="0" applyFont="0" applyFill="0" applyBorder="0" applyAlignment="0" applyProtection="0"/>
    <xf numFmtId="181" fontId="12" fillId="0" borderId="0"/>
    <xf numFmtId="181" fontId="12" fillId="0" borderId="0"/>
    <xf numFmtId="181" fontId="12" fillId="0" borderId="0"/>
    <xf numFmtId="181" fontId="25" fillId="80" borderId="0" applyNumberFormat="0" applyBorder="0" applyAlignment="0" applyProtection="0"/>
    <xf numFmtId="181" fontId="22" fillId="2" borderId="0" applyNumberFormat="0" applyBorder="0" applyAlignment="0" applyProtection="0"/>
    <xf numFmtId="181" fontId="22" fillId="2" borderId="0" applyNumberFormat="0" applyBorder="0" applyAlignment="0" applyProtection="0"/>
    <xf numFmtId="181" fontId="25" fillId="7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81" borderId="0" applyNumberFormat="0" applyBorder="0" applyAlignment="0" applyProtection="0"/>
    <xf numFmtId="181" fontId="22" fillId="4" borderId="0" applyNumberFormat="0" applyBorder="0" applyAlignment="0" applyProtection="0"/>
    <xf numFmtId="181" fontId="22" fillId="4" borderId="0" applyNumberFormat="0" applyBorder="0" applyAlignment="0" applyProtection="0"/>
    <xf numFmtId="181" fontId="25" fillId="82" borderId="0" applyNumberFormat="0" applyBorder="0" applyAlignment="0" applyProtection="0"/>
    <xf numFmtId="181" fontId="22" fillId="5" borderId="0" applyNumberFormat="0" applyBorder="0" applyAlignment="0" applyProtection="0"/>
    <xf numFmtId="181" fontId="22" fillId="5" borderId="0" applyNumberFormat="0" applyBorder="0" applyAlignment="0" applyProtection="0"/>
    <xf numFmtId="181" fontId="25" fillId="83" borderId="0" applyNumberFormat="0" applyBorder="0" applyAlignment="0" applyProtection="0"/>
    <xf numFmtId="181" fontId="22" fillId="6" borderId="0" applyNumberFormat="0" applyBorder="0" applyAlignment="0" applyProtection="0"/>
    <xf numFmtId="181" fontId="22" fillId="6" borderId="0" applyNumberFormat="0" applyBorder="0" applyAlignment="0" applyProtection="0"/>
    <xf numFmtId="181" fontId="25" fillId="11" borderId="0" applyNumberFormat="0" applyBorder="0" applyAlignment="0" applyProtection="0"/>
    <xf numFmtId="181" fontId="22" fillId="7" borderId="0" applyNumberFormat="0" applyBorder="0" applyAlignment="0" applyProtection="0"/>
    <xf numFmtId="181" fontId="22" fillId="7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" borderId="0" applyNumberFormat="0" applyBorder="0" applyAlignment="0" applyProtection="0"/>
    <xf numFmtId="181" fontId="22" fillId="3" borderId="0" applyNumberFormat="0" applyBorder="0" applyAlignment="0" applyProtection="0"/>
    <xf numFmtId="181" fontId="22" fillId="3" borderId="0" applyNumberFormat="0" applyBorder="0" applyAlignment="0" applyProtection="0"/>
    <xf numFmtId="181" fontId="25" fillId="42" borderId="0" applyNumberFormat="0" applyBorder="0" applyAlignment="0" applyProtection="0"/>
    <xf numFmtId="181" fontId="22" fillId="9" borderId="0" applyNumberFormat="0" applyBorder="0" applyAlignment="0" applyProtection="0"/>
    <xf numFmtId="181" fontId="22" fillId="9" borderId="0" applyNumberFormat="0" applyBorder="0" applyAlignment="0" applyProtection="0"/>
    <xf numFmtId="181" fontId="25" fillId="82" borderId="0" applyNumberFormat="0" applyBorder="0" applyAlignment="0" applyProtection="0"/>
    <xf numFmtId="181" fontId="22" fillId="10" borderId="0" applyNumberFormat="0" applyBorder="0" applyAlignment="0" applyProtection="0"/>
    <xf numFmtId="181" fontId="22" fillId="10" borderId="0" applyNumberFormat="0" applyBorder="0" applyAlignment="0" applyProtection="0"/>
    <xf numFmtId="181" fontId="25" fillId="6" borderId="0" applyNumberFormat="0" applyBorder="0" applyAlignment="0" applyProtection="0"/>
    <xf numFmtId="181" fontId="22" fillId="8" borderId="0" applyNumberFormat="0" applyBorder="0" applyAlignment="0" applyProtection="0"/>
    <xf numFmtId="181" fontId="22" fillId="8" borderId="0" applyNumberFormat="0" applyBorder="0" applyAlignment="0" applyProtection="0"/>
    <xf numFmtId="181" fontId="25" fillId="38" borderId="0" applyNumberFormat="0" applyBorder="0" applyAlignment="0" applyProtection="0"/>
    <xf numFmtId="181" fontId="22" fillId="11" borderId="0" applyNumberFormat="0" applyBorder="0" applyAlignment="0" applyProtection="0"/>
    <xf numFmtId="181" fontId="22" fillId="11" borderId="0" applyNumberFormat="0" applyBorder="0" applyAlignment="0" applyProtection="0"/>
    <xf numFmtId="181" fontId="24" fillId="84" borderId="0" applyNumberFormat="0" applyBorder="0" applyAlignment="0" applyProtection="0"/>
    <xf numFmtId="181" fontId="24" fillId="84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3" fillId="3" borderId="0" applyNumberFormat="0" applyBorder="0" applyAlignment="0" applyProtection="0"/>
    <xf numFmtId="181" fontId="23" fillId="3" borderId="0" applyNumberFormat="0" applyBorder="0" applyAlignment="0" applyProtection="0"/>
    <xf numFmtId="181" fontId="24" fillId="42" borderId="0" applyNumberFormat="0" applyBorder="0" applyAlignment="0" applyProtection="0"/>
    <xf numFmtId="181" fontId="24" fillId="42" borderId="0" applyNumberFormat="0" applyBorder="0" applyAlignment="0" applyProtection="0"/>
    <xf numFmtId="181" fontId="23" fillId="9" borderId="0" applyNumberFormat="0" applyBorder="0" applyAlignment="0" applyProtection="0"/>
    <xf numFmtId="181" fontId="23" fillId="9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3" fillId="10" borderId="0" applyNumberFormat="0" applyBorder="0" applyAlignment="0" applyProtection="0"/>
    <xf numFmtId="181" fontId="23" fillId="10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3" fillId="8" borderId="0" applyNumberFormat="0" applyBorder="0" applyAlignment="0" applyProtection="0"/>
    <xf numFmtId="181" fontId="23" fillId="8" borderId="0" applyNumberFormat="0" applyBorder="0" applyAlignment="0" applyProtection="0"/>
    <xf numFmtId="181" fontId="24" fillId="39" borderId="0" applyNumberFormat="0" applyBorder="0" applyAlignment="0" applyProtection="0"/>
    <xf numFmtId="181" fontId="24" fillId="39" borderId="0" applyNumberFormat="0" applyBorder="0" applyAlignment="0" applyProtection="0"/>
    <xf numFmtId="181" fontId="23" fillId="11" borderId="0" applyNumberFormat="0" applyBorder="0" applyAlignment="0" applyProtection="0"/>
    <xf numFmtId="181" fontId="23" fillId="11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5" borderId="0" applyNumberFormat="0" applyBorder="0" applyAlignment="0" applyProtection="0"/>
    <xf numFmtId="181" fontId="24" fillId="86" borderId="0" applyNumberFormat="0" applyBorder="0" applyAlignment="0" applyProtection="0"/>
    <xf numFmtId="181" fontId="77" fillId="55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86" borderId="0" applyNumberFormat="0" applyBorder="0" applyAlignment="0" applyProtection="0"/>
    <xf numFmtId="181" fontId="24" fillId="12" borderId="0" applyNumberFormat="0" applyBorder="0" applyAlignment="0" applyProtection="0"/>
    <xf numFmtId="181" fontId="24" fillId="12" borderId="0" applyNumberFormat="0" applyBorder="0" applyAlignment="0" applyProtection="0"/>
    <xf numFmtId="181" fontId="25" fillId="17" borderId="0" applyNumberFormat="0" applyBorder="0" applyAlignment="0" applyProtection="0"/>
    <xf numFmtId="181" fontId="25" fillId="18" borderId="0" applyNumberFormat="0" applyBorder="0" applyAlignment="0" applyProtection="0"/>
    <xf numFmtId="181" fontId="24" fillId="19" borderId="0" applyNumberFormat="0" applyBorder="0" applyAlignment="0" applyProtection="0"/>
    <xf numFmtId="181" fontId="24" fillId="37" borderId="0" applyNumberFormat="0" applyBorder="0" applyAlignment="0" applyProtection="0"/>
    <xf numFmtId="181" fontId="77" fillId="59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37" borderId="0" applyNumberFormat="0" applyBorder="0" applyAlignment="0" applyProtection="0"/>
    <xf numFmtId="181" fontId="24" fillId="16" borderId="0" applyNumberFormat="0" applyBorder="0" applyAlignment="0" applyProtection="0"/>
    <xf numFmtId="181" fontId="24" fillId="16" borderId="0" applyNumberFormat="0" applyBorder="0" applyAlignment="0" applyProtection="0"/>
    <xf numFmtId="181" fontId="25" fillId="20" borderId="0" applyNumberFormat="0" applyBorder="0" applyAlignment="0" applyProtection="0"/>
    <xf numFmtId="181" fontId="25" fillId="21" borderId="0" applyNumberFormat="0" applyBorder="0" applyAlignment="0" applyProtection="0"/>
    <xf numFmtId="181" fontId="24" fillId="22" borderId="0" applyNumberFormat="0" applyBorder="0" applyAlignment="0" applyProtection="0"/>
    <xf numFmtId="181" fontId="24" fillId="9" borderId="0" applyNumberFormat="0" applyBorder="0" applyAlignment="0" applyProtection="0"/>
    <xf numFmtId="181" fontId="77" fillId="63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4" fillId="19" borderId="0" applyNumberFormat="0" applyBorder="0" applyAlignment="0" applyProtection="0"/>
    <xf numFmtId="181" fontId="24" fillId="19" borderId="0" applyNumberFormat="0" applyBorder="0" applyAlignment="0" applyProtection="0"/>
    <xf numFmtId="181" fontId="25" fillId="21" borderId="0" applyNumberFormat="0" applyBorder="0" applyAlignment="0" applyProtection="0"/>
    <xf numFmtId="181" fontId="25" fillId="22" borderId="0" applyNumberFormat="0" applyBorder="0" applyAlignment="0" applyProtection="0"/>
    <xf numFmtId="181" fontId="24" fillId="22" borderId="0" applyNumberFormat="0" applyBorder="0" applyAlignment="0" applyProtection="0"/>
    <xf numFmtId="181" fontId="24" fillId="85" borderId="0" applyNumberFormat="0" applyBorder="0" applyAlignment="0" applyProtection="0"/>
    <xf numFmtId="181" fontId="77" fillId="67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85" borderId="0" applyNumberFormat="0" applyBorder="0" applyAlignment="0" applyProtection="0"/>
    <xf numFmtId="181" fontId="24" fillId="23" borderId="0" applyNumberFormat="0" applyBorder="0" applyAlignment="0" applyProtection="0"/>
    <xf numFmtId="181" fontId="24" fillId="23" borderId="0" applyNumberFormat="0" applyBorder="0" applyAlignment="0" applyProtection="0"/>
    <xf numFmtId="181" fontId="25" fillId="13" borderId="0" applyNumberFormat="0" applyBorder="0" applyAlignment="0" applyProtection="0"/>
    <xf numFmtId="181" fontId="25" fillId="14" borderId="0" applyNumberFormat="0" applyBorder="0" applyAlignment="0" applyProtection="0"/>
    <xf numFmtId="181" fontId="24" fillId="14" borderId="0" applyNumberFormat="0" applyBorder="0" applyAlignment="0" applyProtection="0"/>
    <xf numFmtId="181" fontId="24" fillId="47" borderId="0" applyNumberFormat="0" applyBorder="0" applyAlignment="0" applyProtection="0"/>
    <xf numFmtId="181" fontId="77" fillId="71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47" borderId="0" applyNumberFormat="0" applyBorder="0" applyAlignment="0" applyProtection="0"/>
    <xf numFmtId="181" fontId="24" fillId="24" borderId="0" applyNumberFormat="0" applyBorder="0" applyAlignment="0" applyProtection="0"/>
    <xf numFmtId="181" fontId="24" fillId="24" borderId="0" applyNumberFormat="0" applyBorder="0" applyAlignment="0" applyProtection="0"/>
    <xf numFmtId="181" fontId="25" fillId="26" borderId="0" applyNumberFormat="0" applyBorder="0" applyAlignment="0" applyProtection="0"/>
    <xf numFmtId="181" fontId="25" fillId="18" borderId="0" applyNumberFormat="0" applyBorder="0" applyAlignment="0" applyProtection="0"/>
    <xf numFmtId="181" fontId="24" fillId="27" borderId="0" applyNumberFormat="0" applyBorder="0" applyAlignment="0" applyProtection="0"/>
    <xf numFmtId="181" fontId="24" fillId="40" borderId="0" applyNumberFormat="0" applyBorder="0" applyAlignment="0" applyProtection="0"/>
    <xf numFmtId="181" fontId="77" fillId="75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40" borderId="0" applyNumberFormat="0" applyBorder="0" applyAlignment="0" applyProtection="0"/>
    <xf numFmtId="181" fontId="24" fillId="25" borderId="0" applyNumberFormat="0" applyBorder="0" applyAlignment="0" applyProtection="0"/>
    <xf numFmtId="181" fontId="24" fillId="25" borderId="0" applyNumberFormat="0" applyBorder="0" applyAlignment="0" applyProtection="0"/>
    <xf numFmtId="178" fontId="80" fillId="28" borderId="1">
      <alignment horizontal="center" vertical="center"/>
    </xf>
    <xf numFmtId="181" fontId="81" fillId="7" borderId="0" applyNumberFormat="0" applyBorder="0" applyAlignment="0" applyProtection="0"/>
    <xf numFmtId="181" fontId="81" fillId="7" borderId="0" applyNumberFormat="0" applyBorder="0" applyAlignment="0" applyProtection="0"/>
    <xf numFmtId="181" fontId="26" fillId="18" borderId="0" applyNumberFormat="0" applyBorder="0" applyAlignment="0" applyProtection="0"/>
    <xf numFmtId="181" fontId="26" fillId="18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8" fillId="87" borderId="3" applyNumberFormat="0" applyAlignment="0" applyProtection="0"/>
    <xf numFmtId="181" fontId="28" fillId="87" borderId="3" applyNumberFormat="0" applyAlignment="0" applyProtection="0"/>
    <xf numFmtId="181" fontId="28" fillId="19" borderId="3" applyNumberFormat="0" applyAlignment="0" applyProtection="0"/>
    <xf numFmtId="181" fontId="28" fillId="19" borderId="3" applyNumberFormat="0" applyAlignment="0" applyProtection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181" fontId="29" fillId="31" borderId="0" applyNumberFormat="0" applyBorder="0" applyAlignment="0" applyProtection="0"/>
    <xf numFmtId="181" fontId="29" fillId="32" borderId="0" applyNumberFormat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81" fontId="31" fillId="81" borderId="0" applyNumberFormat="0" applyBorder="0" applyAlignment="0" applyProtection="0"/>
    <xf numFmtId="181" fontId="31" fillId="81" borderId="0" applyNumberFormat="0" applyBorder="0" applyAlignment="0" applyProtection="0"/>
    <xf numFmtId="181" fontId="31" fillId="33" borderId="0" applyNumberFormat="0" applyBorder="0" applyAlignment="0" applyProtection="0"/>
    <xf numFmtId="181" fontId="31" fillId="33" borderId="0" applyNumberFormat="0" applyBorder="0" applyAlignment="0" applyProtection="0"/>
    <xf numFmtId="181" fontId="50" fillId="0" borderId="0" applyNumberFormat="0" applyFill="0" applyBorder="0" applyAlignment="0" applyProtection="0"/>
    <xf numFmtId="181" fontId="13" fillId="0" borderId="4" applyNumberFormat="0" applyAlignment="0" applyProtection="0">
      <alignment horizontal="left" vertical="center"/>
    </xf>
    <xf numFmtId="181" fontId="13" fillId="0" borderId="48">
      <alignment horizontal="left" vertical="center"/>
    </xf>
    <xf numFmtId="181" fontId="84" fillId="0" borderId="41" applyNumberFormat="0" applyFill="0" applyAlignment="0" applyProtection="0"/>
    <xf numFmtId="181" fontId="84" fillId="0" borderId="41" applyNumberFormat="0" applyFill="0" applyAlignment="0" applyProtection="0"/>
    <xf numFmtId="181" fontId="32" fillId="0" borderId="6" applyNumberFormat="0" applyFill="0" applyAlignment="0" applyProtection="0"/>
    <xf numFmtId="181" fontId="32" fillId="0" borderId="6" applyNumberFormat="0" applyFill="0" applyAlignment="0" applyProtection="0"/>
    <xf numFmtId="181" fontId="85" fillId="0" borderId="7" applyNumberFormat="0" applyFill="0" applyAlignment="0" applyProtection="0"/>
    <xf numFmtId="181" fontId="85" fillId="0" borderId="7" applyNumberFormat="0" applyFill="0" applyAlignment="0" applyProtection="0"/>
    <xf numFmtId="181" fontId="33" fillId="0" borderId="7" applyNumberFormat="0" applyFill="0" applyAlignment="0" applyProtection="0"/>
    <xf numFmtId="181" fontId="33" fillId="0" borderId="7" applyNumberFormat="0" applyFill="0" applyAlignment="0" applyProtection="0"/>
    <xf numFmtId="181" fontId="86" fillId="0" borderId="42" applyNumberFormat="0" applyFill="0" applyAlignment="0" applyProtection="0"/>
    <xf numFmtId="181" fontId="86" fillId="0" borderId="42" applyNumberFormat="0" applyFill="0" applyAlignment="0" applyProtection="0"/>
    <xf numFmtId="181" fontId="34" fillId="0" borderId="8" applyNumberFormat="0" applyFill="0" applyAlignment="0" applyProtection="0"/>
    <xf numFmtId="181" fontId="34" fillId="0" borderId="8" applyNumberFormat="0" applyFill="0" applyAlignment="0" applyProtection="0"/>
    <xf numFmtId="181" fontId="86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181" fontId="51" fillId="0" borderId="9" applyNumberFormat="0" applyFill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88" fillId="0" borderId="43" applyNumberFormat="0" applyFill="0" applyAlignment="0" applyProtection="0"/>
    <xf numFmtId="181" fontId="88" fillId="0" borderId="43" applyNumberFormat="0" applyFill="0" applyAlignment="0" applyProtection="0"/>
    <xf numFmtId="181" fontId="36" fillId="0" borderId="11" applyNumberFormat="0" applyFill="0" applyAlignment="0" applyProtection="0"/>
    <xf numFmtId="181" fontId="36" fillId="0" borderId="11" applyNumberFormat="0" applyFill="0" applyAlignment="0" applyProtection="0"/>
    <xf numFmtId="181" fontId="37" fillId="36" borderId="0" applyNumberFormat="0" applyBorder="0" applyAlignment="0" applyProtection="0"/>
    <xf numFmtId="181" fontId="37" fillId="36" borderId="0" applyNumberFormat="0" applyBorder="0" applyAlignment="0" applyProtection="0"/>
    <xf numFmtId="181" fontId="37" fillId="27" borderId="0" applyNumberFormat="0" applyBorder="0" applyAlignment="0" applyProtection="0"/>
    <xf numFmtId="181" fontId="37" fillId="27" borderId="0" applyNumberFormat="0" applyBorder="0" applyAlignment="0" applyProtection="0"/>
    <xf numFmtId="179" fontId="8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59" fillId="0" borderId="0"/>
    <xf numFmtId="181" fontId="5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9" fillId="0" borderId="0"/>
    <xf numFmtId="181" fontId="9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60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25" fillId="0" borderId="0"/>
    <xf numFmtId="181" fontId="59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12" fillId="0" borderId="0"/>
    <xf numFmtId="181" fontId="25" fillId="0" borderId="0"/>
    <xf numFmtId="181" fontId="12" fillId="0" borderId="0"/>
    <xf numFmtId="181" fontId="12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1" fontId="39" fillId="36" borderId="14" applyNumberFormat="0" applyProtection="0">
      <alignment horizontal="left" vertical="top" indent="1"/>
    </xf>
    <xf numFmtId="181" fontId="79" fillId="8" borderId="47" applyBorder="0"/>
    <xf numFmtId="181" fontId="16" fillId="88" borderId="10"/>
    <xf numFmtId="181" fontId="46" fillId="0" borderId="0" applyNumberFormat="0" applyFill="0" applyBorder="0" applyAlignment="0" applyProtection="0"/>
    <xf numFmtId="181" fontId="53" fillId="0" borderId="0" applyNumberFormat="0" applyFont="0" applyFill="0" applyBorder="0" applyAlignment="0" applyProtection="0"/>
    <xf numFmtId="181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2" fillId="0" borderId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181" fontId="91" fillId="0" borderId="0"/>
    <xf numFmtId="181" fontId="60" fillId="0" borderId="0"/>
    <xf numFmtId="9" fontId="22" fillId="0" borderId="0" applyFont="0" applyFill="0" applyBorder="0" applyAlignment="0" applyProtection="0"/>
    <xf numFmtId="181" fontId="24" fillId="12" borderId="0" applyNumberFormat="0" applyBorder="0" applyAlignment="0" applyProtection="0"/>
    <xf numFmtId="181" fontId="24" fillId="16" borderId="0" applyNumberFormat="0" applyBorder="0" applyAlignment="0" applyProtection="0"/>
    <xf numFmtId="181" fontId="24" fillId="19" borderId="0" applyNumberFormat="0" applyBorder="0" applyAlignment="0" applyProtection="0"/>
    <xf numFmtId="181" fontId="24" fillId="23" borderId="0" applyNumberFormat="0" applyBorder="0" applyAlignment="0" applyProtection="0"/>
    <xf numFmtId="181" fontId="24" fillId="24" borderId="0" applyNumberFormat="0" applyBorder="0" applyAlignment="0" applyProtection="0"/>
    <xf numFmtId="181" fontId="24" fillId="25" borderId="0" applyNumberFormat="0" applyBorder="0" applyAlignment="0" applyProtection="0"/>
    <xf numFmtId="181" fontId="35" fillId="27" borderId="2" applyNumberFormat="0" applyAlignment="0" applyProtection="0"/>
    <xf numFmtId="181" fontId="13" fillId="0" borderId="5">
      <alignment horizontal="left" vertical="center"/>
    </xf>
    <xf numFmtId="9" fontId="22" fillId="0" borderId="0" applyFont="0" applyFill="0" applyBorder="0" applyAlignment="0" applyProtection="0"/>
    <xf numFmtId="0" fontId="87" fillId="11" borderId="2" applyNumberFormat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85" borderId="0" applyNumberFormat="0" applyBorder="0" applyAlignment="0" applyProtection="0"/>
    <xf numFmtId="0" fontId="24" fillId="9" borderId="0" applyNumberFormat="0" applyBorder="0" applyAlignment="0" applyProtection="0"/>
    <xf numFmtId="0" fontId="24" fillId="37" borderId="0" applyNumberFormat="0" applyBorder="0" applyAlignment="0" applyProtection="0"/>
    <xf numFmtId="0" fontId="24" fillId="86" borderId="0" applyNumberFormat="0" applyBorder="0" applyAlignment="0" applyProtection="0"/>
    <xf numFmtId="181" fontId="13" fillId="0" borderId="5">
      <alignment horizontal="left" vertical="center"/>
    </xf>
    <xf numFmtId="0" fontId="27" fillId="29" borderId="2" applyNumberFormat="0" applyAlignment="0" applyProtection="0"/>
    <xf numFmtId="0" fontId="35" fillId="27" borderId="2" applyNumberFormat="0" applyAlignment="0" applyProtection="0"/>
    <xf numFmtId="0" fontId="12" fillId="26" borderId="12" applyNumberFormat="0" applyFon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181" fontId="12" fillId="26" borderId="12" applyNumberFormat="0" applyFont="0" applyAlignment="0" applyProtection="0"/>
    <xf numFmtId="0" fontId="87" fillId="11" borderId="2" applyNumberFormat="0" applyAlignment="0" applyProtection="0"/>
    <xf numFmtId="0" fontId="82" fillId="10" borderId="2" applyNumberFormat="0" applyAlignment="0" applyProtection="0"/>
    <xf numFmtId="181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87" fillId="11" borderId="2" applyNumberFormat="0" applyAlignment="0" applyProtection="0"/>
    <xf numFmtId="181" fontId="27" fillId="29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35" fillId="27" borderId="2" applyNumberFormat="0" applyAlignment="0" applyProtection="0"/>
    <xf numFmtId="0" fontId="87" fillId="11" borderId="2" applyNumberFormat="0" applyAlignment="0" applyProtection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59" fillId="0" borderId="0"/>
    <xf numFmtId="0" fontId="59" fillId="0" borderId="0"/>
    <xf numFmtId="177" fontId="59" fillId="0" borderId="0"/>
    <xf numFmtId="177" fontId="12" fillId="4" borderId="12" applyNumberFormat="0" applyFont="0" applyAlignment="0" applyProtection="0"/>
    <xf numFmtId="177" fontId="12" fillId="4" borderId="12" applyNumberFormat="0" applyFont="0" applyAlignment="0" applyProtection="0"/>
    <xf numFmtId="0" fontId="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3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2" fillId="0" borderId="0"/>
    <xf numFmtId="0" fontId="59" fillId="0" borderId="0"/>
    <xf numFmtId="177" fontId="82" fillId="10" borderId="2" applyNumberFormat="0" applyAlignment="0" applyProtection="0"/>
    <xf numFmtId="177" fontId="87" fillId="11" borderId="2" applyNumberFormat="0" applyAlignment="0" applyProtection="0"/>
    <xf numFmtId="177" fontId="35" fillId="27" borderId="2" applyNumberFormat="0" applyAlignment="0" applyProtection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12" fillId="4" borderId="12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177" fontId="12" fillId="4" borderId="12" applyNumberFormat="0" applyFont="0" applyAlignment="0" applyProtection="0"/>
    <xf numFmtId="177" fontId="12" fillId="26" borderId="12" applyNumberFormat="0" applyFont="0" applyAlignment="0" applyProtection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12" fillId="0" borderId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35" fillId="27" borderId="2" applyNumberFormat="0" applyAlignment="0" applyProtection="0"/>
    <xf numFmtId="0" fontId="12" fillId="0" borderId="0"/>
    <xf numFmtId="0" fontId="12" fillId="0" borderId="0"/>
    <xf numFmtId="181" fontId="12" fillId="26" borderId="12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12" fillId="26" borderId="12" applyNumberFormat="0" applyFont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0" fontId="12" fillId="4" borderId="12" applyNumberFormat="0" applyFont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1" fontId="13" fillId="0" borderId="48">
      <alignment horizontal="left" vertical="center"/>
    </xf>
    <xf numFmtId="181" fontId="87" fillId="11" borderId="2" applyNumberFormat="0" applyAlignment="0" applyProtection="0"/>
    <xf numFmtId="181" fontId="87" fillId="11" borderId="2" applyNumberFormat="0" applyAlignment="0" applyProtection="0"/>
    <xf numFmtId="181" fontId="35" fillId="27" borderId="2" applyNumberFormat="0" applyAlignment="0" applyProtection="0"/>
    <xf numFmtId="181" fontId="59" fillId="0" borderId="0"/>
    <xf numFmtId="181" fontId="59" fillId="0" borderId="0"/>
    <xf numFmtId="181" fontId="59" fillId="0" borderId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59" fillId="0" borderId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5" fillId="80" borderId="0" applyNumberFormat="0" applyBorder="0" applyAlignment="0" applyProtection="0"/>
    <xf numFmtId="0" fontId="25" fillId="80" borderId="0" applyNumberFormat="0" applyBorder="0" applyAlignment="0" applyProtection="0"/>
    <xf numFmtId="186" fontId="22" fillId="2" borderId="0" applyNumberFormat="0" applyBorder="0" applyAlignment="0" applyProtection="0"/>
    <xf numFmtId="186" fontId="22" fillId="2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25" fillId="80" borderId="0" applyNumberFormat="0" applyBorder="0" applyAlignment="0" applyProtection="0"/>
    <xf numFmtId="0" fontId="22" fillId="2" borderId="0" applyNumberFormat="0" applyBorder="0" applyAlignment="0" applyProtection="0"/>
    <xf numFmtId="185" fontId="59" fillId="56" borderId="0" applyNumberFormat="0" applyBorder="0" applyAlignment="0" applyProtection="0"/>
    <xf numFmtId="0" fontId="9" fillId="56" borderId="0" applyNumberFormat="0" applyBorder="0" applyAlignment="0" applyProtection="0"/>
    <xf numFmtId="186" fontId="22" fillId="2" borderId="0" applyNumberFormat="0" applyBorder="0" applyAlignment="0" applyProtection="0"/>
    <xf numFmtId="185" fontId="22" fillId="2" borderId="0" applyNumberFormat="0" applyBorder="0" applyAlignment="0" applyProtection="0"/>
    <xf numFmtId="185" fontId="59" fillId="56" borderId="0" applyNumberFormat="0" applyBorder="0" applyAlignment="0" applyProtection="0"/>
    <xf numFmtId="181" fontId="22" fillId="2" borderId="0" applyNumberFormat="0" applyBorder="0" applyAlignment="0" applyProtection="0"/>
    <xf numFmtId="0" fontId="9" fillId="56" borderId="0" applyNumberFormat="0" applyBorder="0" applyAlignment="0" applyProtection="0"/>
    <xf numFmtId="0" fontId="25" fillId="86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5" fillId="7" borderId="0" applyNumberFormat="0" applyBorder="0" applyAlignment="0" applyProtection="0"/>
    <xf numFmtId="0" fontId="25" fillId="7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185" fontId="59" fillId="60" borderId="0" applyNumberFormat="0" applyBorder="0" applyAlignment="0" applyProtection="0"/>
    <xf numFmtId="0" fontId="9" fillId="60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0" borderId="0" applyNumberFormat="0" applyBorder="0" applyAlignment="0" applyProtection="0"/>
    <xf numFmtId="181" fontId="22" fillId="3" borderId="0" applyNumberFormat="0" applyBorder="0" applyAlignment="0" applyProtection="0"/>
    <xf numFmtId="0" fontId="9" fillId="60" borderId="0" applyNumberFormat="0" applyBorder="0" applyAlignment="0" applyProtection="0"/>
    <xf numFmtId="0" fontId="25" fillId="11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5" fillId="81" borderId="0" applyNumberFormat="0" applyBorder="0" applyAlignment="0" applyProtection="0"/>
    <xf numFmtId="0" fontId="25" fillId="81" borderId="0" applyNumberFormat="0" applyBorder="0" applyAlignment="0" applyProtection="0"/>
    <xf numFmtId="186" fontId="22" fillId="4" borderId="0" applyNumberFormat="0" applyBorder="0" applyAlignment="0" applyProtection="0"/>
    <xf numFmtId="186" fontId="22" fillId="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25" fillId="81" borderId="0" applyNumberFormat="0" applyBorder="0" applyAlignment="0" applyProtection="0"/>
    <xf numFmtId="0" fontId="22" fillId="4" borderId="0" applyNumberFormat="0" applyBorder="0" applyAlignment="0" applyProtection="0"/>
    <xf numFmtId="185" fontId="59" fillId="64" borderId="0" applyNumberFormat="0" applyBorder="0" applyAlignment="0" applyProtection="0"/>
    <xf numFmtId="0" fontId="9" fillId="64" borderId="0" applyNumberFormat="0" applyBorder="0" applyAlignment="0" applyProtection="0"/>
    <xf numFmtId="186" fontId="22" fillId="4" borderId="0" applyNumberFormat="0" applyBorder="0" applyAlignment="0" applyProtection="0"/>
    <xf numFmtId="185" fontId="22" fillId="4" borderId="0" applyNumberFormat="0" applyBorder="0" applyAlignment="0" applyProtection="0"/>
    <xf numFmtId="185" fontId="59" fillId="64" borderId="0" applyNumberFormat="0" applyBorder="0" applyAlignment="0" applyProtection="0"/>
    <xf numFmtId="181" fontId="22" fillId="4" borderId="0" applyNumberFormat="0" applyBorder="0" applyAlignment="0" applyProtection="0"/>
    <xf numFmtId="0" fontId="9" fillId="64" borderId="0" applyNumberFormat="0" applyBorder="0" applyAlignment="0" applyProtection="0"/>
    <xf numFmtId="0" fontId="25" fillId="4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5" borderId="0" applyNumberFormat="0" applyBorder="0" applyAlignment="0" applyProtection="0"/>
    <xf numFmtId="186" fontId="22" fillId="5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25" fillId="82" borderId="0" applyNumberFormat="0" applyBorder="0" applyAlignment="0" applyProtection="0"/>
    <xf numFmtId="0" fontId="22" fillId="5" borderId="0" applyNumberFormat="0" applyBorder="0" applyAlignment="0" applyProtection="0"/>
    <xf numFmtId="185" fontId="59" fillId="68" borderId="0" applyNumberFormat="0" applyBorder="0" applyAlignment="0" applyProtection="0"/>
    <xf numFmtId="0" fontId="9" fillId="68" borderId="0" applyNumberFormat="0" applyBorder="0" applyAlignment="0" applyProtection="0"/>
    <xf numFmtId="186" fontId="22" fillId="5" borderId="0" applyNumberFormat="0" applyBorder="0" applyAlignment="0" applyProtection="0"/>
    <xf numFmtId="185" fontId="22" fillId="5" borderId="0" applyNumberFormat="0" applyBorder="0" applyAlignment="0" applyProtection="0"/>
    <xf numFmtId="185" fontId="59" fillId="68" borderId="0" applyNumberFormat="0" applyBorder="0" applyAlignment="0" applyProtection="0"/>
    <xf numFmtId="181" fontId="22" fillId="5" borderId="0" applyNumberFormat="0" applyBorder="0" applyAlignment="0" applyProtection="0"/>
    <xf numFmtId="0" fontId="9" fillId="68" borderId="0" applyNumberFormat="0" applyBorder="0" applyAlignment="0" applyProtection="0"/>
    <xf numFmtId="0" fontId="25" fillId="86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5" fillId="83" borderId="0" applyNumberFormat="0" applyBorder="0" applyAlignment="0" applyProtection="0"/>
    <xf numFmtId="0" fontId="25" fillId="83" borderId="0" applyNumberFormat="0" applyBorder="0" applyAlignment="0" applyProtection="0"/>
    <xf numFmtId="186" fontId="22" fillId="6" borderId="0" applyNumberFormat="0" applyBorder="0" applyAlignment="0" applyProtection="0"/>
    <xf numFmtId="186" fontId="22" fillId="6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25" fillId="83" borderId="0" applyNumberFormat="0" applyBorder="0" applyAlignment="0" applyProtection="0"/>
    <xf numFmtId="0" fontId="22" fillId="6" borderId="0" applyNumberFormat="0" applyBorder="0" applyAlignment="0" applyProtection="0"/>
    <xf numFmtId="185" fontId="59" fillId="72" borderId="0" applyNumberFormat="0" applyBorder="0" applyAlignment="0" applyProtection="0"/>
    <xf numFmtId="0" fontId="9" fillId="72" borderId="0" applyNumberFormat="0" applyBorder="0" applyAlignment="0" applyProtection="0"/>
    <xf numFmtId="186" fontId="22" fillId="6" borderId="0" applyNumberFormat="0" applyBorder="0" applyAlignment="0" applyProtection="0"/>
    <xf numFmtId="185" fontId="22" fillId="6" borderId="0" applyNumberFormat="0" applyBorder="0" applyAlignment="0" applyProtection="0"/>
    <xf numFmtId="185" fontId="59" fillId="72" borderId="0" applyNumberFormat="0" applyBorder="0" applyAlignment="0" applyProtection="0"/>
    <xf numFmtId="181" fontId="22" fillId="6" borderId="0" applyNumberFormat="0" applyBorder="0" applyAlignment="0" applyProtection="0"/>
    <xf numFmtId="0" fontId="9" fillId="72" borderId="0" applyNumberFormat="0" applyBorder="0" applyAlignment="0" applyProtection="0"/>
    <xf numFmtId="0" fontId="25" fillId="83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5" fillId="11" borderId="0" applyNumberFormat="0" applyBorder="0" applyAlignment="0" applyProtection="0"/>
    <xf numFmtId="0" fontId="25" fillId="11" borderId="0" applyNumberFormat="0" applyBorder="0" applyAlignment="0" applyProtection="0"/>
    <xf numFmtId="186" fontId="22" fillId="7" borderId="0" applyNumberFormat="0" applyBorder="0" applyAlignment="0" applyProtection="0"/>
    <xf numFmtId="186" fontId="22" fillId="7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25" fillId="11" borderId="0" applyNumberFormat="0" applyBorder="0" applyAlignment="0" applyProtection="0"/>
    <xf numFmtId="0" fontId="22" fillId="7" borderId="0" applyNumberFormat="0" applyBorder="0" applyAlignment="0" applyProtection="0"/>
    <xf numFmtId="185" fontId="59" fillId="76" borderId="0" applyNumberFormat="0" applyBorder="0" applyAlignment="0" applyProtection="0"/>
    <xf numFmtId="0" fontId="9" fillId="76" borderId="0" applyNumberFormat="0" applyBorder="0" applyAlignment="0" applyProtection="0"/>
    <xf numFmtId="186" fontId="22" fillId="7" borderId="0" applyNumberFormat="0" applyBorder="0" applyAlignment="0" applyProtection="0"/>
    <xf numFmtId="185" fontId="22" fillId="7" borderId="0" applyNumberFormat="0" applyBorder="0" applyAlignment="0" applyProtection="0"/>
    <xf numFmtId="185" fontId="59" fillId="76" borderId="0" applyNumberFormat="0" applyBorder="0" applyAlignment="0" applyProtection="0"/>
    <xf numFmtId="181" fontId="22" fillId="7" borderId="0" applyNumberFormat="0" applyBorder="0" applyAlignment="0" applyProtection="0"/>
    <xf numFmtId="0" fontId="9" fillId="76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57" borderId="0" applyNumberFormat="0" applyBorder="0" applyAlignment="0" applyProtection="0"/>
    <xf numFmtId="0" fontId="9" fillId="57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57" borderId="0" applyNumberFormat="0" applyBorder="0" applyAlignment="0" applyProtection="0"/>
    <xf numFmtId="181" fontId="22" fillId="8" borderId="0" applyNumberFormat="0" applyBorder="0" applyAlignment="0" applyProtection="0"/>
    <xf numFmtId="0" fontId="9" fillId="57" borderId="0" applyNumberFormat="0" applyBorder="0" applyAlignment="0" applyProtection="0"/>
    <xf numFmtId="0" fontId="25" fillId="86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5" fillId="3" borderId="0" applyNumberFormat="0" applyBorder="0" applyAlignment="0" applyProtection="0"/>
    <xf numFmtId="0" fontId="25" fillId="3" borderId="0" applyNumberFormat="0" applyBorder="0" applyAlignment="0" applyProtection="0"/>
    <xf numFmtId="186" fontId="22" fillId="3" borderId="0" applyNumberFormat="0" applyBorder="0" applyAlignment="0" applyProtection="0"/>
    <xf numFmtId="186" fontId="22" fillId="3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185" fontId="59" fillId="61" borderId="0" applyNumberFormat="0" applyBorder="0" applyAlignment="0" applyProtection="0"/>
    <xf numFmtId="0" fontId="9" fillId="61" borderId="0" applyNumberFormat="0" applyBorder="0" applyAlignment="0" applyProtection="0"/>
    <xf numFmtId="186" fontId="22" fillId="3" borderId="0" applyNumberFormat="0" applyBorder="0" applyAlignment="0" applyProtection="0"/>
    <xf numFmtId="185" fontId="22" fillId="3" borderId="0" applyNumberFormat="0" applyBorder="0" applyAlignment="0" applyProtection="0"/>
    <xf numFmtId="185" fontId="59" fillId="61" borderId="0" applyNumberFormat="0" applyBorder="0" applyAlignment="0" applyProtection="0"/>
    <xf numFmtId="181" fontId="22" fillId="3" borderId="0" applyNumberFormat="0" applyBorder="0" applyAlignment="0" applyProtection="0"/>
    <xf numFmtId="0" fontId="9" fillId="61" borderId="0" applyNumberFormat="0" applyBorder="0" applyAlignment="0" applyProtection="0"/>
    <xf numFmtId="0" fontId="25" fillId="3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5" fillId="42" borderId="0" applyNumberFormat="0" applyBorder="0" applyAlignment="0" applyProtection="0"/>
    <xf numFmtId="0" fontId="25" fillId="42" borderId="0" applyNumberFormat="0" applyBorder="0" applyAlignment="0" applyProtection="0"/>
    <xf numFmtId="186" fontId="22" fillId="9" borderId="0" applyNumberFormat="0" applyBorder="0" applyAlignment="0" applyProtection="0"/>
    <xf numFmtId="186" fontId="22" fillId="9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25" fillId="42" borderId="0" applyNumberFormat="0" applyBorder="0" applyAlignment="0" applyProtection="0"/>
    <xf numFmtId="0" fontId="22" fillId="9" borderId="0" applyNumberFormat="0" applyBorder="0" applyAlignment="0" applyProtection="0"/>
    <xf numFmtId="185" fontId="59" fillId="65" borderId="0" applyNumberFormat="0" applyBorder="0" applyAlignment="0" applyProtection="0"/>
    <xf numFmtId="0" fontId="9" fillId="65" borderId="0" applyNumberFormat="0" applyBorder="0" applyAlignment="0" applyProtection="0"/>
    <xf numFmtId="186" fontId="22" fillId="9" borderId="0" applyNumberFormat="0" applyBorder="0" applyAlignment="0" applyProtection="0"/>
    <xf numFmtId="185" fontId="22" fillId="9" borderId="0" applyNumberFormat="0" applyBorder="0" applyAlignment="0" applyProtection="0"/>
    <xf numFmtId="185" fontId="59" fillId="65" borderId="0" applyNumberFormat="0" applyBorder="0" applyAlignment="0" applyProtection="0"/>
    <xf numFmtId="181" fontId="22" fillId="9" borderId="0" applyNumberFormat="0" applyBorder="0" applyAlignment="0" applyProtection="0"/>
    <xf numFmtId="0" fontId="9" fillId="65" borderId="0" applyNumberFormat="0" applyBorder="0" applyAlignment="0" applyProtection="0"/>
    <xf numFmtId="0" fontId="25" fillId="36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5" fillId="82" borderId="0" applyNumberFormat="0" applyBorder="0" applyAlignment="0" applyProtection="0"/>
    <xf numFmtId="0" fontId="25" fillId="82" borderId="0" applyNumberFormat="0" applyBorder="0" applyAlignment="0" applyProtection="0"/>
    <xf numFmtId="186" fontId="22" fillId="10" borderId="0" applyNumberFormat="0" applyBorder="0" applyAlignment="0" applyProtection="0"/>
    <xf numFmtId="186" fontId="22" fillId="10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25" fillId="82" borderId="0" applyNumberFormat="0" applyBorder="0" applyAlignment="0" applyProtection="0"/>
    <xf numFmtId="0" fontId="22" fillId="10" borderId="0" applyNumberFormat="0" applyBorder="0" applyAlignment="0" applyProtection="0"/>
    <xf numFmtId="185" fontId="59" fillId="69" borderId="0" applyNumberFormat="0" applyBorder="0" applyAlignment="0" applyProtection="0"/>
    <xf numFmtId="0" fontId="9" fillId="69" borderId="0" applyNumberFormat="0" applyBorder="0" applyAlignment="0" applyProtection="0"/>
    <xf numFmtId="186" fontId="22" fillId="10" borderId="0" applyNumberFormat="0" applyBorder="0" applyAlignment="0" applyProtection="0"/>
    <xf numFmtId="185" fontId="22" fillId="10" borderId="0" applyNumberFormat="0" applyBorder="0" applyAlignment="0" applyProtection="0"/>
    <xf numFmtId="185" fontId="59" fillId="69" borderId="0" applyNumberFormat="0" applyBorder="0" applyAlignment="0" applyProtection="0"/>
    <xf numFmtId="181" fontId="22" fillId="10" borderId="0" applyNumberFormat="0" applyBorder="0" applyAlignment="0" applyProtection="0"/>
    <xf numFmtId="0" fontId="9" fillId="69" borderId="0" applyNumberFormat="0" applyBorder="0" applyAlignment="0" applyProtection="0"/>
    <xf numFmtId="0" fontId="25" fillId="86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5" fillId="6" borderId="0" applyNumberFormat="0" applyBorder="0" applyAlignment="0" applyProtection="0"/>
    <xf numFmtId="0" fontId="25" fillId="6" borderId="0" applyNumberFormat="0" applyBorder="0" applyAlignment="0" applyProtection="0"/>
    <xf numFmtId="186" fontId="22" fillId="8" borderId="0" applyNumberFormat="0" applyBorder="0" applyAlignment="0" applyProtection="0"/>
    <xf numFmtId="186" fontId="22" fillId="8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25" fillId="6" borderId="0" applyNumberFormat="0" applyBorder="0" applyAlignment="0" applyProtection="0"/>
    <xf numFmtId="0" fontId="22" fillId="8" borderId="0" applyNumberFormat="0" applyBorder="0" applyAlignment="0" applyProtection="0"/>
    <xf numFmtId="185" fontId="59" fillId="73" borderId="0" applyNumberFormat="0" applyBorder="0" applyAlignment="0" applyProtection="0"/>
    <xf numFmtId="0" fontId="9" fillId="73" borderId="0" applyNumberFormat="0" applyBorder="0" applyAlignment="0" applyProtection="0"/>
    <xf numFmtId="186" fontId="22" fillId="8" borderId="0" applyNumberFormat="0" applyBorder="0" applyAlignment="0" applyProtection="0"/>
    <xf numFmtId="185" fontId="22" fillId="8" borderId="0" applyNumberFormat="0" applyBorder="0" applyAlignment="0" applyProtection="0"/>
    <xf numFmtId="185" fontId="59" fillId="73" borderId="0" applyNumberFormat="0" applyBorder="0" applyAlignment="0" applyProtection="0"/>
    <xf numFmtId="181" fontId="22" fillId="8" borderId="0" applyNumberFormat="0" applyBorder="0" applyAlignment="0" applyProtection="0"/>
    <xf numFmtId="0" fontId="9" fillId="73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5" fillId="38" borderId="0" applyNumberFormat="0" applyBorder="0" applyAlignment="0" applyProtection="0"/>
    <xf numFmtId="0" fontId="25" fillId="38" borderId="0" applyNumberFormat="0" applyBorder="0" applyAlignment="0" applyProtection="0"/>
    <xf numFmtId="186" fontId="22" fillId="11" borderId="0" applyNumberFormat="0" applyBorder="0" applyAlignment="0" applyProtection="0"/>
    <xf numFmtId="186" fontId="22" fillId="11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25" fillId="38" borderId="0" applyNumberFormat="0" applyBorder="0" applyAlignment="0" applyProtection="0"/>
    <xf numFmtId="0" fontId="22" fillId="11" borderId="0" applyNumberFormat="0" applyBorder="0" applyAlignment="0" applyProtection="0"/>
    <xf numFmtId="185" fontId="59" fillId="77" borderId="0" applyNumberFormat="0" applyBorder="0" applyAlignment="0" applyProtection="0"/>
    <xf numFmtId="0" fontId="9" fillId="77" borderId="0" applyNumberFormat="0" applyBorder="0" applyAlignment="0" applyProtection="0"/>
    <xf numFmtId="186" fontId="22" fillId="11" borderId="0" applyNumberFormat="0" applyBorder="0" applyAlignment="0" applyProtection="0"/>
    <xf numFmtId="185" fontId="22" fillId="11" borderId="0" applyNumberFormat="0" applyBorder="0" applyAlignment="0" applyProtection="0"/>
    <xf numFmtId="185" fontId="59" fillId="77" borderId="0" applyNumberFormat="0" applyBorder="0" applyAlignment="0" applyProtection="0"/>
    <xf numFmtId="181" fontId="22" fillId="11" borderId="0" applyNumberFormat="0" applyBorder="0" applyAlignment="0" applyProtection="0"/>
    <xf numFmtId="0" fontId="9" fillId="77" borderId="0" applyNumberFormat="0" applyBorder="0" applyAlignment="0" applyProtection="0"/>
    <xf numFmtId="0" fontId="25" fillId="11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1" fontId="24" fillId="84" borderId="0" applyNumberFormat="0" applyBorder="0" applyAlignment="0" applyProtection="0"/>
    <xf numFmtId="0" fontId="24" fillId="84" borderId="0" applyNumberFormat="0" applyBorder="0" applyAlignment="0" applyProtection="0"/>
    <xf numFmtId="181" fontId="94" fillId="58" borderId="0" applyNumberFormat="0" applyBorder="0" applyAlignment="0" applyProtection="0"/>
    <xf numFmtId="0" fontId="23" fillId="8" borderId="0" applyNumberFormat="0" applyBorder="0" applyAlignment="0" applyProtection="0"/>
    <xf numFmtId="185" fontId="94" fillId="58" borderId="0" applyNumberFormat="0" applyBorder="0" applyAlignment="0" applyProtection="0"/>
    <xf numFmtId="186" fontId="24" fillId="84" borderId="0" applyNumberFormat="0" applyBorder="0" applyAlignment="0" applyProtection="0"/>
    <xf numFmtId="185" fontId="24" fillId="84" borderId="0" applyNumberFormat="0" applyBorder="0" applyAlignment="0" applyProtection="0"/>
    <xf numFmtId="186" fontId="94" fillId="58" borderId="0" applyNumberFormat="0" applyBorder="0" applyAlignment="0" applyProtection="0"/>
    <xf numFmtId="185" fontId="94" fillId="58" borderId="0" applyNumberFormat="0" applyBorder="0" applyAlignment="0" applyProtection="0"/>
    <xf numFmtId="186" fontId="77" fillId="58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84" borderId="0" applyNumberFormat="0" applyBorder="0" applyAlignment="0" applyProtection="0"/>
    <xf numFmtId="185" fontId="23" fillId="8" borderId="0" applyNumberFormat="0" applyBorder="0" applyAlignment="0" applyProtection="0"/>
    <xf numFmtId="185" fontId="94" fillId="58" borderId="0" applyNumberFormat="0" applyBorder="0" applyAlignment="0" applyProtection="0"/>
    <xf numFmtId="0" fontId="24" fillId="84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58" borderId="0" applyNumberFormat="0" applyBorder="0" applyAlignment="0" applyProtection="0"/>
    <xf numFmtId="0" fontId="24" fillId="4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1" fontId="24" fillId="3" borderId="0" applyNumberFormat="0" applyBorder="0" applyAlignment="0" applyProtection="0"/>
    <xf numFmtId="0" fontId="24" fillId="3" borderId="0" applyNumberFormat="0" applyBorder="0" applyAlignment="0" applyProtection="0"/>
    <xf numFmtId="181" fontId="94" fillId="62" borderId="0" applyNumberFormat="0" applyBorder="0" applyAlignment="0" applyProtection="0"/>
    <xf numFmtId="0" fontId="23" fillId="3" borderId="0" applyNumberFormat="0" applyBorder="0" applyAlignment="0" applyProtection="0"/>
    <xf numFmtId="185" fontId="94" fillId="62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6" fontId="94" fillId="62" borderId="0" applyNumberFormat="0" applyBorder="0" applyAlignment="0" applyProtection="0"/>
    <xf numFmtId="185" fontId="94" fillId="62" borderId="0" applyNumberFormat="0" applyBorder="0" applyAlignment="0" applyProtection="0"/>
    <xf numFmtId="186" fontId="77" fillId="62" borderId="0" applyNumberFormat="0" applyBorder="0" applyAlignment="0" applyProtection="0"/>
    <xf numFmtId="185" fontId="23" fillId="3" borderId="0" applyNumberFormat="0" applyBorder="0" applyAlignment="0" applyProtection="0"/>
    <xf numFmtId="186" fontId="23" fillId="3" borderId="0" applyNumberFormat="0" applyBorder="0" applyAlignment="0" applyProtection="0"/>
    <xf numFmtId="186" fontId="23" fillId="3" borderId="0" applyNumberFormat="0" applyBorder="0" applyAlignment="0" applyProtection="0"/>
    <xf numFmtId="181" fontId="24" fillId="3" borderId="0" applyNumberFormat="0" applyBorder="0" applyAlignment="0" applyProtection="0"/>
    <xf numFmtId="185" fontId="23" fillId="3" borderId="0" applyNumberFormat="0" applyBorder="0" applyAlignment="0" applyProtection="0"/>
    <xf numFmtId="185" fontId="94" fillId="6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181" fontId="23" fillId="3" borderId="0" applyNumberFormat="0" applyBorder="0" applyAlignment="0" applyProtection="0"/>
    <xf numFmtId="0" fontId="77" fillId="62" borderId="0" applyNumberFormat="0" applyBorder="0" applyAlignment="0" applyProtection="0"/>
    <xf numFmtId="0" fontId="24" fillId="3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1" fontId="24" fillId="42" borderId="0" applyNumberFormat="0" applyBorder="0" applyAlignment="0" applyProtection="0"/>
    <xf numFmtId="0" fontId="24" fillId="42" borderId="0" applyNumberFormat="0" applyBorder="0" applyAlignment="0" applyProtection="0"/>
    <xf numFmtId="181" fontId="94" fillId="66" borderId="0" applyNumberFormat="0" applyBorder="0" applyAlignment="0" applyProtection="0"/>
    <xf numFmtId="0" fontId="23" fillId="9" borderId="0" applyNumberFormat="0" applyBorder="0" applyAlignment="0" applyProtection="0"/>
    <xf numFmtId="185" fontId="94" fillId="66" borderId="0" applyNumberFormat="0" applyBorder="0" applyAlignment="0" applyProtection="0"/>
    <xf numFmtId="186" fontId="24" fillId="42" borderId="0" applyNumberFormat="0" applyBorder="0" applyAlignment="0" applyProtection="0"/>
    <xf numFmtId="185" fontId="24" fillId="42" borderId="0" applyNumberFormat="0" applyBorder="0" applyAlignment="0" applyProtection="0"/>
    <xf numFmtId="186" fontId="94" fillId="66" borderId="0" applyNumberFormat="0" applyBorder="0" applyAlignment="0" applyProtection="0"/>
    <xf numFmtId="185" fontId="94" fillId="66" borderId="0" applyNumberFormat="0" applyBorder="0" applyAlignment="0" applyProtection="0"/>
    <xf numFmtId="186" fontId="77" fillId="66" borderId="0" applyNumberFormat="0" applyBorder="0" applyAlignment="0" applyProtection="0"/>
    <xf numFmtId="185" fontId="23" fillId="9" borderId="0" applyNumberFormat="0" applyBorder="0" applyAlignment="0" applyProtection="0"/>
    <xf numFmtId="186" fontId="23" fillId="9" borderId="0" applyNumberFormat="0" applyBorder="0" applyAlignment="0" applyProtection="0"/>
    <xf numFmtId="186" fontId="23" fillId="9" borderId="0" applyNumberFormat="0" applyBorder="0" applyAlignment="0" applyProtection="0"/>
    <xf numFmtId="181" fontId="24" fillId="42" borderId="0" applyNumberFormat="0" applyBorder="0" applyAlignment="0" applyProtection="0"/>
    <xf numFmtId="185" fontId="23" fillId="9" borderId="0" applyNumberFormat="0" applyBorder="0" applyAlignment="0" applyProtection="0"/>
    <xf numFmtId="185" fontId="94" fillId="66" borderId="0" applyNumberFormat="0" applyBorder="0" applyAlignment="0" applyProtection="0"/>
    <xf numFmtId="0" fontId="24" fillId="42" borderId="0" applyNumberFormat="0" applyBorder="0" applyAlignment="0" applyProtection="0"/>
    <xf numFmtId="0" fontId="23" fillId="9" borderId="0" applyNumberFormat="0" applyBorder="0" applyAlignment="0" applyProtection="0"/>
    <xf numFmtId="181" fontId="23" fillId="9" borderId="0" applyNumberFormat="0" applyBorder="0" applyAlignment="0" applyProtection="0"/>
    <xf numFmtId="0" fontId="77" fillId="66" borderId="0" applyNumberFormat="0" applyBorder="0" applyAlignment="0" applyProtection="0"/>
    <xf numFmtId="0" fontId="24" fillId="36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70" borderId="0" applyNumberFormat="0" applyBorder="0" applyAlignment="0" applyProtection="0"/>
    <xf numFmtId="0" fontId="23" fillId="10" borderId="0" applyNumberFormat="0" applyBorder="0" applyAlignment="0" applyProtection="0"/>
    <xf numFmtId="185" fontId="94" fillId="70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70" borderId="0" applyNumberFormat="0" applyBorder="0" applyAlignment="0" applyProtection="0"/>
    <xf numFmtId="185" fontId="94" fillId="70" borderId="0" applyNumberFormat="0" applyBorder="0" applyAlignment="0" applyProtection="0"/>
    <xf numFmtId="186" fontId="77" fillId="70" borderId="0" applyNumberFormat="0" applyBorder="0" applyAlignment="0" applyProtection="0"/>
    <xf numFmtId="185" fontId="23" fillId="10" borderId="0" applyNumberFormat="0" applyBorder="0" applyAlignment="0" applyProtection="0"/>
    <xf numFmtId="186" fontId="23" fillId="10" borderId="0" applyNumberFormat="0" applyBorder="0" applyAlignment="0" applyProtection="0"/>
    <xf numFmtId="186" fontId="23" fillId="10" borderId="0" applyNumberFormat="0" applyBorder="0" applyAlignment="0" applyProtection="0"/>
    <xf numFmtId="181" fontId="24" fillId="85" borderId="0" applyNumberFormat="0" applyBorder="0" applyAlignment="0" applyProtection="0"/>
    <xf numFmtId="185" fontId="23" fillId="10" borderId="0" applyNumberFormat="0" applyBorder="0" applyAlignment="0" applyProtection="0"/>
    <xf numFmtId="185" fontId="94" fillId="70" borderId="0" applyNumberFormat="0" applyBorder="0" applyAlignment="0" applyProtection="0"/>
    <xf numFmtId="0" fontId="24" fillId="85" borderId="0" applyNumberFormat="0" applyBorder="0" applyAlignment="0" applyProtection="0"/>
    <xf numFmtId="0" fontId="23" fillId="10" borderId="0" applyNumberFormat="0" applyBorder="0" applyAlignment="0" applyProtection="0"/>
    <xf numFmtId="181" fontId="23" fillId="10" borderId="0" applyNumberFormat="0" applyBorder="0" applyAlignment="0" applyProtection="0"/>
    <xf numFmtId="0" fontId="77" fillId="70" borderId="0" applyNumberFormat="0" applyBorder="0" applyAlignment="0" applyProtection="0"/>
    <xf numFmtId="0" fontId="24" fillId="10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4" borderId="0" applyNumberFormat="0" applyBorder="0" applyAlignment="0" applyProtection="0"/>
    <xf numFmtId="0" fontId="23" fillId="8" borderId="0" applyNumberFormat="0" applyBorder="0" applyAlignment="0" applyProtection="0"/>
    <xf numFmtId="185" fontId="94" fillId="74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4" borderId="0" applyNumberFormat="0" applyBorder="0" applyAlignment="0" applyProtection="0"/>
    <xf numFmtId="185" fontId="94" fillId="74" borderId="0" applyNumberFormat="0" applyBorder="0" applyAlignment="0" applyProtection="0"/>
    <xf numFmtId="186" fontId="77" fillId="74" borderId="0" applyNumberFormat="0" applyBorder="0" applyAlignment="0" applyProtection="0"/>
    <xf numFmtId="185" fontId="23" fillId="8" borderId="0" applyNumberFormat="0" applyBorder="0" applyAlignment="0" applyProtection="0"/>
    <xf numFmtId="186" fontId="23" fillId="8" borderId="0" applyNumberFormat="0" applyBorder="0" applyAlignment="0" applyProtection="0"/>
    <xf numFmtId="186" fontId="23" fillId="8" borderId="0" applyNumberFormat="0" applyBorder="0" applyAlignment="0" applyProtection="0"/>
    <xf numFmtId="181" fontId="24" fillId="47" borderId="0" applyNumberFormat="0" applyBorder="0" applyAlignment="0" applyProtection="0"/>
    <xf numFmtId="185" fontId="23" fillId="8" borderId="0" applyNumberFormat="0" applyBorder="0" applyAlignment="0" applyProtection="0"/>
    <xf numFmtId="185" fontId="94" fillId="74" borderId="0" applyNumberFormat="0" applyBorder="0" applyAlignment="0" applyProtection="0"/>
    <xf numFmtId="0" fontId="24" fillId="47" borderId="0" applyNumberFormat="0" applyBorder="0" applyAlignment="0" applyProtection="0"/>
    <xf numFmtId="0" fontId="23" fillId="8" borderId="0" applyNumberFormat="0" applyBorder="0" applyAlignment="0" applyProtection="0"/>
    <xf numFmtId="181" fontId="23" fillId="8" borderId="0" applyNumberFormat="0" applyBorder="0" applyAlignment="0" applyProtection="0"/>
    <xf numFmtId="0" fontId="77" fillId="74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1" fontId="24" fillId="39" borderId="0" applyNumberFormat="0" applyBorder="0" applyAlignment="0" applyProtection="0"/>
    <xf numFmtId="0" fontId="24" fillId="39" borderId="0" applyNumberFormat="0" applyBorder="0" applyAlignment="0" applyProtection="0"/>
    <xf numFmtId="181" fontId="94" fillId="78" borderId="0" applyNumberFormat="0" applyBorder="0" applyAlignment="0" applyProtection="0"/>
    <xf numFmtId="0" fontId="23" fillId="11" borderId="0" applyNumberFormat="0" applyBorder="0" applyAlignment="0" applyProtection="0"/>
    <xf numFmtId="185" fontId="94" fillId="78" borderId="0" applyNumberFormat="0" applyBorder="0" applyAlignment="0" applyProtection="0"/>
    <xf numFmtId="186" fontId="24" fillId="39" borderId="0" applyNumberFormat="0" applyBorder="0" applyAlignment="0" applyProtection="0"/>
    <xf numFmtId="185" fontId="24" fillId="39" borderId="0" applyNumberFormat="0" applyBorder="0" applyAlignment="0" applyProtection="0"/>
    <xf numFmtId="186" fontId="94" fillId="78" borderId="0" applyNumberFormat="0" applyBorder="0" applyAlignment="0" applyProtection="0"/>
    <xf numFmtId="185" fontId="94" fillId="78" borderId="0" applyNumberFormat="0" applyBorder="0" applyAlignment="0" applyProtection="0"/>
    <xf numFmtId="186" fontId="77" fillId="78" borderId="0" applyNumberFormat="0" applyBorder="0" applyAlignment="0" applyProtection="0"/>
    <xf numFmtId="185" fontId="23" fillId="11" borderId="0" applyNumberFormat="0" applyBorder="0" applyAlignment="0" applyProtection="0"/>
    <xf numFmtId="186" fontId="23" fillId="11" borderId="0" applyNumberFormat="0" applyBorder="0" applyAlignment="0" applyProtection="0"/>
    <xf numFmtId="186" fontId="23" fillId="11" borderId="0" applyNumberFormat="0" applyBorder="0" applyAlignment="0" applyProtection="0"/>
    <xf numFmtId="181" fontId="24" fillId="39" borderId="0" applyNumberFormat="0" applyBorder="0" applyAlignment="0" applyProtection="0"/>
    <xf numFmtId="185" fontId="23" fillId="11" borderId="0" applyNumberFormat="0" applyBorder="0" applyAlignment="0" applyProtection="0"/>
    <xf numFmtId="185" fontId="94" fillId="78" borderId="0" applyNumberFormat="0" applyBorder="0" applyAlignment="0" applyProtection="0"/>
    <xf numFmtId="0" fontId="24" fillId="39" borderId="0" applyNumberFormat="0" applyBorder="0" applyAlignment="0" applyProtection="0"/>
    <xf numFmtId="0" fontId="23" fillId="11" borderId="0" applyNumberFormat="0" applyBorder="0" applyAlignment="0" applyProtection="0"/>
    <xf numFmtId="181" fontId="23" fillId="11" borderId="0" applyNumberFormat="0" applyBorder="0" applyAlignment="0" applyProtection="0"/>
    <xf numFmtId="0" fontId="77" fillId="78" borderId="0" applyNumberFormat="0" applyBorder="0" applyAlignment="0" applyProtection="0"/>
    <xf numFmtId="0" fontId="24" fillId="11" borderId="0" applyNumberFormat="0" applyBorder="0" applyAlignment="0" applyProtection="0"/>
    <xf numFmtId="181" fontId="25" fillId="13" borderId="0" applyNumberFormat="0" applyBorder="0" applyAlignment="0" applyProtection="0"/>
    <xf numFmtId="0" fontId="25" fillId="89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0" fontId="25" fillId="22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5" borderId="0" applyNumberFormat="0" applyBorder="0" applyAlignment="0" applyProtection="0"/>
    <xf numFmtId="0" fontId="24" fillId="90" borderId="0" applyNumberFormat="0" applyBorder="0" applyAlignment="0" applyProtection="0"/>
    <xf numFmtId="186" fontId="24" fillId="15" borderId="0" applyNumberFormat="0" applyBorder="0" applyAlignment="0" applyProtection="0"/>
    <xf numFmtId="186" fontId="24" fillId="15" borderId="0" applyNumberFormat="0" applyBorder="0" applyAlignment="0" applyProtection="0"/>
    <xf numFmtId="185" fontId="24" fillId="15" borderId="0" applyNumberFormat="0" applyBorder="0" applyAlignment="0" applyProtection="0"/>
    <xf numFmtId="181" fontId="24" fillId="15" borderId="0" applyNumberFormat="0" applyBorder="0" applyAlignment="0" applyProtection="0"/>
    <xf numFmtId="0" fontId="24" fillId="1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86" borderId="0" applyNumberFormat="0" applyBorder="0" applyAlignment="0" applyProtection="0"/>
    <xf numFmtId="0" fontId="24" fillId="86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86" borderId="0" applyNumberFormat="0" applyBorder="0" applyAlignment="0" applyProtection="0"/>
    <xf numFmtId="181" fontId="94" fillId="55" borderId="0" applyNumberFormat="0" applyBorder="0" applyAlignment="0" applyProtection="0"/>
    <xf numFmtId="0" fontId="24" fillId="12" borderId="0" applyNumberFormat="0" applyBorder="0" applyAlignment="0" applyProtection="0"/>
    <xf numFmtId="185" fontId="94" fillId="55" borderId="0" applyNumberFormat="0" applyBorder="0" applyAlignment="0" applyProtection="0"/>
    <xf numFmtId="186" fontId="24" fillId="86" borderId="0" applyNumberFormat="0" applyBorder="0" applyAlignment="0" applyProtection="0"/>
    <xf numFmtId="185" fontId="24" fillId="86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77" fillId="55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6" fontId="77" fillId="55" borderId="0" applyNumberFormat="0" applyBorder="0" applyAlignment="0" applyProtection="0"/>
    <xf numFmtId="185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185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24" fillId="12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86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94" fillId="55" borderId="0" applyNumberFormat="0" applyBorder="0" applyAlignment="0" applyProtection="0"/>
    <xf numFmtId="185" fontId="94" fillId="55" borderId="0" applyNumberFormat="0" applyBorder="0" applyAlignment="0" applyProtection="0"/>
    <xf numFmtId="0" fontId="77" fillId="55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185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186" fontId="24" fillId="12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0" fontId="24" fillId="86" borderId="0" applyNumberFormat="0" applyBorder="0" applyAlignment="0" applyProtection="0"/>
    <xf numFmtId="0" fontId="77" fillId="55" borderId="0" applyNumberFormat="0" applyBorder="0" applyAlignment="0" applyProtection="0"/>
    <xf numFmtId="181" fontId="25" fillId="17" borderId="0" applyNumberFormat="0" applyBorder="0" applyAlignment="0" applyProtection="0"/>
    <xf numFmtId="0" fontId="25" fillId="91" borderId="0" applyNumberFormat="0" applyBorder="0" applyAlignment="0" applyProtection="0"/>
    <xf numFmtId="186" fontId="25" fillId="17" borderId="0" applyNumberFormat="0" applyBorder="0" applyAlignment="0" applyProtection="0"/>
    <xf numFmtId="186" fontId="25" fillId="17" borderId="0" applyNumberFormat="0" applyBorder="0" applyAlignment="0" applyProtection="0"/>
    <xf numFmtId="185" fontId="25" fillId="17" borderId="0" applyNumberFormat="0" applyBorder="0" applyAlignment="0" applyProtection="0"/>
    <xf numFmtId="181" fontId="25" fillId="17" borderId="0" applyNumberFormat="0" applyBorder="0" applyAlignment="0" applyProtection="0"/>
    <xf numFmtId="0" fontId="25" fillId="17" borderId="0" applyNumberFormat="0" applyBorder="0" applyAlignment="0" applyProtection="0"/>
    <xf numFmtId="181" fontId="25" fillId="18" borderId="0" applyNumberFormat="0" applyBorder="0" applyAlignment="0" applyProtection="0"/>
    <xf numFmtId="0" fontId="25" fillId="21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19" borderId="0" applyNumberFormat="0" applyBorder="0" applyAlignment="0" applyProtection="0"/>
    <xf numFmtId="0" fontId="24" fillId="18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37" borderId="0" applyNumberFormat="0" applyBorder="0" applyAlignment="0" applyProtection="0"/>
    <xf numFmtId="181" fontId="94" fillId="59" borderId="0" applyNumberFormat="0" applyBorder="0" applyAlignment="0" applyProtection="0"/>
    <xf numFmtId="0" fontId="24" fillId="16" borderId="0" applyNumberFormat="0" applyBorder="0" applyAlignment="0" applyProtection="0"/>
    <xf numFmtId="185" fontId="94" fillId="59" borderId="0" applyNumberFormat="0" applyBorder="0" applyAlignment="0" applyProtection="0"/>
    <xf numFmtId="186" fontId="24" fillId="37" borderId="0" applyNumberFormat="0" applyBorder="0" applyAlignment="0" applyProtection="0"/>
    <xf numFmtId="185" fontId="24" fillId="37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77" fillId="59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6" fontId="77" fillId="59" borderId="0" applyNumberFormat="0" applyBorder="0" applyAlignment="0" applyProtection="0"/>
    <xf numFmtId="185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185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24" fillId="16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37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94" fillId="59" borderId="0" applyNumberFormat="0" applyBorder="0" applyAlignment="0" applyProtection="0"/>
    <xf numFmtId="185" fontId="94" fillId="59" borderId="0" applyNumberFormat="0" applyBorder="0" applyAlignment="0" applyProtection="0"/>
    <xf numFmtId="0" fontId="77" fillId="59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185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186" fontId="24" fillId="16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0" fontId="24" fillId="37" borderId="0" applyNumberFormat="0" applyBorder="0" applyAlignment="0" applyProtection="0"/>
    <xf numFmtId="0" fontId="77" fillId="59" borderId="0" applyNumberFormat="0" applyBorder="0" applyAlignment="0" applyProtection="0"/>
    <xf numFmtId="181" fontId="25" fillId="20" borderId="0" applyNumberFormat="0" applyBorder="0" applyAlignment="0" applyProtection="0"/>
    <xf numFmtId="0" fontId="25" fillId="92" borderId="0" applyNumberFormat="0" applyBorder="0" applyAlignment="0" applyProtection="0"/>
    <xf numFmtId="186" fontId="25" fillId="20" borderId="0" applyNumberFormat="0" applyBorder="0" applyAlignment="0" applyProtection="0"/>
    <xf numFmtId="186" fontId="25" fillId="20" borderId="0" applyNumberFormat="0" applyBorder="0" applyAlignment="0" applyProtection="0"/>
    <xf numFmtId="185" fontId="25" fillId="20" borderId="0" applyNumberFormat="0" applyBorder="0" applyAlignment="0" applyProtection="0"/>
    <xf numFmtId="181" fontId="25" fillId="20" borderId="0" applyNumberFormat="0" applyBorder="0" applyAlignment="0" applyProtection="0"/>
    <xf numFmtId="0" fontId="25" fillId="20" borderId="0" applyNumberFormat="0" applyBorder="0" applyAlignment="0" applyProtection="0"/>
    <xf numFmtId="181" fontId="25" fillId="21" borderId="0" applyNumberFormat="0" applyBorder="0" applyAlignment="0" applyProtection="0"/>
    <xf numFmtId="0" fontId="25" fillId="93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4" fillId="22" borderId="0" applyNumberFormat="0" applyBorder="0" applyAlignment="0" applyProtection="0"/>
    <xf numFmtId="0" fontId="24" fillId="94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" borderId="0" applyNumberFormat="0" applyBorder="0" applyAlignment="0" applyProtection="0"/>
    <xf numFmtId="181" fontId="94" fillId="63" borderId="0" applyNumberFormat="0" applyBorder="0" applyAlignment="0" applyProtection="0"/>
    <xf numFmtId="0" fontId="24" fillId="19" borderId="0" applyNumberFormat="0" applyBorder="0" applyAlignment="0" applyProtection="0"/>
    <xf numFmtId="185" fontId="94" fillId="63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77" fillId="63" borderId="0" applyNumberFormat="0" applyBorder="0" applyAlignment="0" applyProtection="0"/>
    <xf numFmtId="0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6" fontId="77" fillId="63" borderId="0" applyNumberFormat="0" applyBorder="0" applyAlignment="0" applyProtection="0"/>
    <xf numFmtId="185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185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24" fillId="19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1" fontId="24" fillId="19" borderId="0" applyNumberFormat="0" applyBorder="0" applyAlignment="0" applyProtection="0"/>
    <xf numFmtId="0" fontId="24" fillId="95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94" fillId="63" borderId="0" applyNumberFormat="0" applyBorder="0" applyAlignment="0" applyProtection="0"/>
    <xf numFmtId="185" fontId="94" fillId="63" borderId="0" applyNumberFormat="0" applyBorder="0" applyAlignment="0" applyProtection="0"/>
    <xf numFmtId="0" fontId="77" fillId="63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185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186" fontId="24" fillId="1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0" fontId="24" fillId="9" borderId="0" applyNumberFormat="0" applyBorder="0" applyAlignment="0" applyProtection="0"/>
    <xf numFmtId="0" fontId="77" fillId="63" borderId="0" applyNumberFormat="0" applyBorder="0" applyAlignment="0" applyProtection="0"/>
    <xf numFmtId="181" fontId="25" fillId="21" borderId="0" applyNumberFormat="0" applyBorder="0" applyAlignment="0" applyProtection="0"/>
    <xf numFmtId="0" fontId="25" fillId="91" borderId="0" applyNumberFormat="0" applyBorder="0" applyAlignment="0" applyProtection="0"/>
    <xf numFmtId="186" fontId="25" fillId="21" borderId="0" applyNumberFormat="0" applyBorder="0" applyAlignment="0" applyProtection="0"/>
    <xf numFmtId="186" fontId="25" fillId="21" borderId="0" applyNumberFormat="0" applyBorder="0" applyAlignment="0" applyProtection="0"/>
    <xf numFmtId="185" fontId="25" fillId="21" borderId="0" applyNumberFormat="0" applyBorder="0" applyAlignment="0" applyProtection="0"/>
    <xf numFmtId="181" fontId="25" fillId="21" borderId="0" applyNumberFormat="0" applyBorder="0" applyAlignment="0" applyProtection="0"/>
    <xf numFmtId="0" fontId="25" fillId="21" borderId="0" applyNumberFormat="0" applyBorder="0" applyAlignment="0" applyProtection="0"/>
    <xf numFmtId="181" fontId="25" fillId="22" borderId="0" applyNumberFormat="0" applyBorder="0" applyAlignment="0" applyProtection="0"/>
    <xf numFmtId="0" fontId="25" fillId="19" borderId="0" applyNumberFormat="0" applyBorder="0" applyAlignment="0" applyProtection="0"/>
    <xf numFmtId="186" fontId="25" fillId="22" borderId="0" applyNumberFormat="0" applyBorder="0" applyAlignment="0" applyProtection="0"/>
    <xf numFmtId="186" fontId="25" fillId="22" borderId="0" applyNumberFormat="0" applyBorder="0" applyAlignment="0" applyProtection="0"/>
    <xf numFmtId="185" fontId="25" fillId="22" borderId="0" applyNumberFormat="0" applyBorder="0" applyAlignment="0" applyProtection="0"/>
    <xf numFmtId="181" fontId="25" fillId="22" borderId="0" applyNumberFormat="0" applyBorder="0" applyAlignment="0" applyProtection="0"/>
    <xf numFmtId="0" fontId="25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1" borderId="0" applyNumberFormat="0" applyBorder="0" applyAlignment="0" applyProtection="0"/>
    <xf numFmtId="186" fontId="24" fillId="22" borderId="0" applyNumberFormat="0" applyBorder="0" applyAlignment="0" applyProtection="0"/>
    <xf numFmtId="186" fontId="24" fillId="22" borderId="0" applyNumberFormat="0" applyBorder="0" applyAlignment="0" applyProtection="0"/>
    <xf numFmtId="185" fontId="24" fillId="22" borderId="0" applyNumberFormat="0" applyBorder="0" applyAlignment="0" applyProtection="0"/>
    <xf numFmtId="181" fontId="24" fillId="22" borderId="0" applyNumberFormat="0" applyBorder="0" applyAlignment="0" applyProtection="0"/>
    <xf numFmtId="0" fontId="24" fillId="22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5" borderId="0" applyNumberFormat="0" applyBorder="0" applyAlignment="0" applyProtection="0"/>
    <xf numFmtId="0" fontId="24" fillId="85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85" borderId="0" applyNumberFormat="0" applyBorder="0" applyAlignment="0" applyProtection="0"/>
    <xf numFmtId="181" fontId="94" fillId="67" borderId="0" applyNumberFormat="0" applyBorder="0" applyAlignment="0" applyProtection="0"/>
    <xf numFmtId="0" fontId="24" fillId="23" borderId="0" applyNumberFormat="0" applyBorder="0" applyAlignment="0" applyProtection="0"/>
    <xf numFmtId="185" fontId="94" fillId="67" borderId="0" applyNumberFormat="0" applyBorder="0" applyAlignment="0" applyProtection="0"/>
    <xf numFmtId="186" fontId="24" fillId="85" borderId="0" applyNumberFormat="0" applyBorder="0" applyAlignment="0" applyProtection="0"/>
    <xf numFmtId="185" fontId="24" fillId="85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77" fillId="67" borderId="0" applyNumberFormat="0" applyBorder="0" applyAlignment="0" applyProtection="0"/>
    <xf numFmtId="0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6" fontId="77" fillId="67" borderId="0" applyNumberFormat="0" applyBorder="0" applyAlignment="0" applyProtection="0"/>
    <xf numFmtId="185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185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24" fillId="23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85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1" fontId="24" fillId="23" borderId="0" applyNumberFormat="0" applyBorder="0" applyAlignment="0" applyProtection="0"/>
    <xf numFmtId="0" fontId="24" fillId="96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94" fillId="67" borderId="0" applyNumberFormat="0" applyBorder="0" applyAlignment="0" applyProtection="0"/>
    <xf numFmtId="185" fontId="94" fillId="67" borderId="0" applyNumberFormat="0" applyBorder="0" applyAlignment="0" applyProtection="0"/>
    <xf numFmtId="0" fontId="77" fillId="67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185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186" fontId="24" fillId="23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0" fontId="24" fillId="85" borderId="0" applyNumberFormat="0" applyBorder="0" applyAlignment="0" applyProtection="0"/>
    <xf numFmtId="0" fontId="77" fillId="67" borderId="0" applyNumberFormat="0" applyBorder="0" applyAlignment="0" applyProtection="0"/>
    <xf numFmtId="181" fontId="25" fillId="13" borderId="0" applyNumberFormat="0" applyBorder="0" applyAlignment="0" applyProtection="0"/>
    <xf numFmtId="0" fontId="25" fillId="20" borderId="0" applyNumberFormat="0" applyBorder="0" applyAlignment="0" applyProtection="0"/>
    <xf numFmtId="186" fontId="25" fillId="13" borderId="0" applyNumberFormat="0" applyBorder="0" applyAlignment="0" applyProtection="0"/>
    <xf numFmtId="186" fontId="25" fillId="13" borderId="0" applyNumberFormat="0" applyBorder="0" applyAlignment="0" applyProtection="0"/>
    <xf numFmtId="185" fontId="25" fillId="13" borderId="0" applyNumberFormat="0" applyBorder="0" applyAlignment="0" applyProtection="0"/>
    <xf numFmtId="181" fontId="25" fillId="13" borderId="0" applyNumberFormat="0" applyBorder="0" applyAlignment="0" applyProtection="0"/>
    <xf numFmtId="0" fontId="25" fillId="13" borderId="0" applyNumberFormat="0" applyBorder="0" applyAlignment="0" applyProtection="0"/>
    <xf numFmtId="181" fontId="25" fillId="14" borderId="0" applyNumberFormat="0" applyBorder="0" applyAlignment="0" applyProtection="0"/>
    <xf numFmtId="186" fontId="25" fillId="14" borderId="0" applyNumberFormat="0" applyBorder="0" applyAlignment="0" applyProtection="0"/>
    <xf numFmtId="186" fontId="25" fillId="14" borderId="0" applyNumberFormat="0" applyBorder="0" applyAlignment="0" applyProtection="0"/>
    <xf numFmtId="185" fontId="25" fillId="14" borderId="0" applyNumberFormat="0" applyBorder="0" applyAlignment="0" applyProtection="0"/>
    <xf numFmtId="181" fontId="25" fillId="14" borderId="0" applyNumberFormat="0" applyBorder="0" applyAlignment="0" applyProtection="0"/>
    <xf numFmtId="0" fontId="25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90" borderId="0" applyNumberFormat="0" applyBorder="0" applyAlignment="0" applyProtection="0"/>
    <xf numFmtId="186" fontId="24" fillId="14" borderId="0" applyNumberFormat="0" applyBorder="0" applyAlignment="0" applyProtection="0"/>
    <xf numFmtId="186" fontId="24" fillId="14" borderId="0" applyNumberFormat="0" applyBorder="0" applyAlignment="0" applyProtection="0"/>
    <xf numFmtId="185" fontId="24" fillId="14" borderId="0" applyNumberFormat="0" applyBorder="0" applyAlignment="0" applyProtection="0"/>
    <xf numFmtId="181" fontId="24" fillId="14" borderId="0" applyNumberFormat="0" applyBorder="0" applyAlignment="0" applyProtection="0"/>
    <xf numFmtId="0" fontId="24" fillId="14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47" borderId="0" applyNumberFormat="0" applyBorder="0" applyAlignment="0" applyProtection="0"/>
    <xf numFmtId="181" fontId="94" fillId="71" borderId="0" applyNumberFormat="0" applyBorder="0" applyAlignment="0" applyProtection="0"/>
    <xf numFmtId="0" fontId="24" fillId="24" borderId="0" applyNumberFormat="0" applyBorder="0" applyAlignment="0" applyProtection="0"/>
    <xf numFmtId="185" fontId="94" fillId="71" borderId="0" applyNumberFormat="0" applyBorder="0" applyAlignment="0" applyProtection="0"/>
    <xf numFmtId="186" fontId="24" fillId="47" borderId="0" applyNumberFormat="0" applyBorder="0" applyAlignment="0" applyProtection="0"/>
    <xf numFmtId="185" fontId="24" fillId="47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77" fillId="71" borderId="0" applyNumberFormat="0" applyBorder="0" applyAlignment="0" applyProtection="0"/>
    <xf numFmtId="0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6" fontId="77" fillId="71" borderId="0" applyNumberFormat="0" applyBorder="0" applyAlignment="0" applyProtection="0"/>
    <xf numFmtId="185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185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24" fillId="24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47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1" fontId="24" fillId="24" borderId="0" applyNumberFormat="0" applyBorder="0" applyAlignment="0" applyProtection="0"/>
    <xf numFmtId="0" fontId="24" fillId="90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94" fillId="71" borderId="0" applyNumberFormat="0" applyBorder="0" applyAlignment="0" applyProtection="0"/>
    <xf numFmtId="185" fontId="94" fillId="71" borderId="0" applyNumberFormat="0" applyBorder="0" applyAlignment="0" applyProtection="0"/>
    <xf numFmtId="0" fontId="77" fillId="71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185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186" fontId="24" fillId="24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0" fontId="24" fillId="47" borderId="0" applyNumberFormat="0" applyBorder="0" applyAlignment="0" applyProtection="0"/>
    <xf numFmtId="0" fontId="77" fillId="71" borderId="0" applyNumberFormat="0" applyBorder="0" applyAlignment="0" applyProtection="0"/>
    <xf numFmtId="181" fontId="25" fillId="26" borderId="0" applyNumberFormat="0" applyBorder="0" applyAlignment="0" applyProtection="0"/>
    <xf numFmtId="186" fontId="25" fillId="26" borderId="0" applyNumberFormat="0" applyBorder="0" applyAlignment="0" applyProtection="0"/>
    <xf numFmtId="186" fontId="25" fillId="26" borderId="0" applyNumberFormat="0" applyBorder="0" applyAlignment="0" applyProtection="0"/>
    <xf numFmtId="185" fontId="25" fillId="26" borderId="0" applyNumberFormat="0" applyBorder="0" applyAlignment="0" applyProtection="0"/>
    <xf numFmtId="181" fontId="25" fillId="26" borderId="0" applyNumberFormat="0" applyBorder="0" applyAlignment="0" applyProtection="0"/>
    <xf numFmtId="0" fontId="25" fillId="26" borderId="0" applyNumberFormat="0" applyBorder="0" applyAlignment="0" applyProtection="0"/>
    <xf numFmtId="181" fontId="25" fillId="18" borderId="0" applyNumberFormat="0" applyBorder="0" applyAlignment="0" applyProtection="0"/>
    <xf numFmtId="0" fontId="25" fillId="27" borderId="0" applyNumberFormat="0" applyBorder="0" applyAlignment="0" applyProtection="0"/>
    <xf numFmtId="186" fontId="25" fillId="18" borderId="0" applyNumberFormat="0" applyBorder="0" applyAlignment="0" applyProtection="0"/>
    <xf numFmtId="186" fontId="25" fillId="18" borderId="0" applyNumberFormat="0" applyBorder="0" applyAlignment="0" applyProtection="0"/>
    <xf numFmtId="185" fontId="25" fillId="18" borderId="0" applyNumberFormat="0" applyBorder="0" applyAlignment="0" applyProtection="0"/>
    <xf numFmtId="181" fontId="25" fillId="18" borderId="0" applyNumberFormat="0" applyBorder="0" applyAlignment="0" applyProtection="0"/>
    <xf numFmtId="0" fontId="25" fillId="18" borderId="0" applyNumberFormat="0" applyBorder="0" applyAlignment="0" applyProtection="0"/>
    <xf numFmtId="181" fontId="24" fillId="27" borderId="0" applyNumberFormat="0" applyBorder="0" applyAlignment="0" applyProtection="0"/>
    <xf numFmtId="0" fontId="24" fillId="97" borderId="0" applyNumberFormat="0" applyBorder="0" applyAlignment="0" applyProtection="0"/>
    <xf numFmtId="186" fontId="24" fillId="27" borderId="0" applyNumberFormat="0" applyBorder="0" applyAlignment="0" applyProtection="0"/>
    <xf numFmtId="186" fontId="24" fillId="27" borderId="0" applyNumberFormat="0" applyBorder="0" applyAlignment="0" applyProtection="0"/>
    <xf numFmtId="185" fontId="24" fillId="27" borderId="0" applyNumberFormat="0" applyBorder="0" applyAlignment="0" applyProtection="0"/>
    <xf numFmtId="181" fontId="24" fillId="27" borderId="0" applyNumberFormat="0" applyBorder="0" applyAlignment="0" applyProtection="0"/>
    <xf numFmtId="0" fontId="24" fillId="27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40" borderId="0" applyNumberFormat="0" applyBorder="0" applyAlignment="0" applyProtection="0"/>
    <xf numFmtId="181" fontId="94" fillId="75" borderId="0" applyNumberFormat="0" applyBorder="0" applyAlignment="0" applyProtection="0"/>
    <xf numFmtId="0" fontId="24" fillId="25" borderId="0" applyNumberFormat="0" applyBorder="0" applyAlignment="0" applyProtection="0"/>
    <xf numFmtId="185" fontId="94" fillId="75" borderId="0" applyNumberFormat="0" applyBorder="0" applyAlignment="0" applyProtection="0"/>
    <xf numFmtId="186" fontId="24" fillId="40" borderId="0" applyNumberFormat="0" applyBorder="0" applyAlignment="0" applyProtection="0"/>
    <xf numFmtId="185" fontId="24" fillId="40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77" fillId="75" borderId="0" applyNumberFormat="0" applyBorder="0" applyAlignment="0" applyProtection="0"/>
    <xf numFmtId="0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6" fontId="77" fillId="75" borderId="0" applyNumberFormat="0" applyBorder="0" applyAlignment="0" applyProtection="0"/>
    <xf numFmtId="185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185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24" fillId="2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40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1" fontId="24" fillId="25" borderId="0" applyNumberFormat="0" applyBorder="0" applyAlignment="0" applyProtection="0"/>
    <xf numFmtId="0" fontId="24" fillId="98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94" fillId="75" borderId="0" applyNumberFormat="0" applyBorder="0" applyAlignment="0" applyProtection="0"/>
    <xf numFmtId="185" fontId="94" fillId="75" borderId="0" applyNumberFormat="0" applyBorder="0" applyAlignment="0" applyProtection="0"/>
    <xf numFmtId="0" fontId="77" fillId="7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185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186" fontId="24" fillId="25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181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24" fillId="40" borderId="0" applyNumberFormat="0" applyBorder="0" applyAlignment="0" applyProtection="0"/>
    <xf numFmtId="0" fontId="77" fillId="75" borderId="0" applyNumberFormat="0" applyBorder="0" applyAlignment="0" applyProtection="0"/>
    <xf numFmtId="0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1" fontId="81" fillId="7" borderId="0" applyNumberFormat="0" applyBorder="0" applyAlignment="0" applyProtection="0"/>
    <xf numFmtId="0" fontId="81" fillId="7" borderId="0" applyNumberFormat="0" applyBorder="0" applyAlignment="0" applyProtection="0"/>
    <xf numFmtId="181" fontId="95" fillId="49" borderId="0" applyNumberFormat="0" applyBorder="0" applyAlignment="0" applyProtection="0"/>
    <xf numFmtId="0" fontId="26" fillId="18" borderId="0" applyNumberFormat="0" applyBorder="0" applyAlignment="0" applyProtection="0"/>
    <xf numFmtId="185" fontId="95" fillId="49" borderId="0" applyNumberFormat="0" applyBorder="0" applyAlignment="0" applyProtection="0"/>
    <xf numFmtId="186" fontId="81" fillId="7" borderId="0" applyNumberFormat="0" applyBorder="0" applyAlignment="0" applyProtection="0"/>
    <xf numFmtId="185" fontId="81" fillId="7" borderId="0" applyNumberFormat="0" applyBorder="0" applyAlignment="0" applyProtection="0"/>
    <xf numFmtId="186" fontId="95" fillId="49" borderId="0" applyNumberFormat="0" applyBorder="0" applyAlignment="0" applyProtection="0"/>
    <xf numFmtId="185" fontId="95" fillId="49" borderId="0" applyNumberFormat="0" applyBorder="0" applyAlignment="0" applyProtection="0"/>
    <xf numFmtId="186" fontId="67" fillId="49" borderId="0" applyNumberFormat="0" applyBorder="0" applyAlignment="0" applyProtection="0"/>
    <xf numFmtId="185" fontId="26" fillId="18" borderId="0" applyNumberFormat="0" applyBorder="0" applyAlignment="0" applyProtection="0"/>
    <xf numFmtId="186" fontId="26" fillId="18" borderId="0" applyNumberFormat="0" applyBorder="0" applyAlignment="0" applyProtection="0"/>
    <xf numFmtId="186" fontId="26" fillId="18" borderId="0" applyNumberFormat="0" applyBorder="0" applyAlignment="0" applyProtection="0"/>
    <xf numFmtId="181" fontId="81" fillId="7" borderId="0" applyNumberFormat="0" applyBorder="0" applyAlignment="0" applyProtection="0"/>
    <xf numFmtId="0" fontId="26" fillId="18" borderId="0" applyNumberFormat="0" applyBorder="0" applyAlignment="0" applyProtection="0"/>
    <xf numFmtId="185" fontId="26" fillId="18" borderId="0" applyNumberFormat="0" applyBorder="0" applyAlignment="0" applyProtection="0"/>
    <xf numFmtId="185" fontId="95" fillId="49" borderId="0" applyNumberFormat="0" applyBorder="0" applyAlignment="0" applyProtection="0"/>
    <xf numFmtId="0" fontId="81" fillId="7" borderId="0" applyNumberFormat="0" applyBorder="0" applyAlignment="0" applyProtection="0"/>
    <xf numFmtId="0" fontId="123" fillId="26" borderId="0" applyNumberFormat="0" applyBorder="0" applyAlignment="0" applyProtection="0"/>
    <xf numFmtId="181" fontId="26" fillId="18" borderId="0" applyNumberFormat="0" applyBorder="0" applyAlignment="0" applyProtection="0"/>
    <xf numFmtId="0" fontId="67" fillId="49" borderId="0" applyNumberFormat="0" applyBorder="0" applyAlignment="0" applyProtection="0"/>
    <xf numFmtId="0" fontId="81" fillId="7" borderId="0" applyNumberFormat="0" applyBorder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7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5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27" fillId="29" borderId="2" applyNumberFormat="0" applyAlignment="0" applyProtection="0"/>
    <xf numFmtId="185" fontId="96" fillId="52" borderId="35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82" fillId="10" borderId="2" applyNumberFormat="0" applyAlignment="0" applyProtection="0"/>
    <xf numFmtId="185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6" fontId="82" fillId="10" borderId="2" applyNumberFormat="0" applyAlignment="0" applyProtection="0"/>
    <xf numFmtId="186" fontId="96" fillId="52" borderId="35" applyNumberFormat="0" applyAlignment="0" applyProtection="0"/>
    <xf numFmtId="185" fontId="96" fillId="52" borderId="35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6" fontId="71" fillId="52" borderId="35" applyNumberFormat="0" applyAlignment="0" applyProtection="0"/>
    <xf numFmtId="185" fontId="27" fillId="29" borderId="2" applyNumberFormat="0" applyAlignment="0" applyProtection="0"/>
    <xf numFmtId="185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1" fontId="82" fillId="10" borderId="2" applyNumberFormat="0" applyAlignment="0" applyProtection="0"/>
    <xf numFmtId="181" fontId="82" fillId="10" borderId="2" applyNumberFormat="0" applyAlignment="0" applyProtection="0"/>
    <xf numFmtId="185" fontId="27" fillId="29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186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82" fillId="10" borderId="2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124" fillId="99" borderId="31" applyNumberFormat="0" applyAlignment="0" applyProtection="0"/>
    <xf numFmtId="0" fontId="82" fillId="10" borderId="2" applyNumberFormat="0" applyAlignment="0" applyProtection="0"/>
    <xf numFmtId="0" fontId="82" fillId="10" borderId="2" applyNumberFormat="0" applyAlignment="0" applyProtection="0"/>
    <xf numFmtId="185" fontId="27" fillId="29" borderId="2" applyNumberFormat="0" applyAlignment="0" applyProtection="0"/>
    <xf numFmtId="181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0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6" fontId="27" fillId="29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0" fontId="82" fillId="5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181" fontId="27" fillId="29" borderId="2" applyNumberFormat="0" applyAlignment="0" applyProtection="0"/>
    <xf numFmtId="0" fontId="28" fillId="87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181" fontId="28" fillId="87" borderId="3" applyNumberFormat="0" applyAlignment="0" applyProtection="0"/>
    <xf numFmtId="0" fontId="28" fillId="87" borderId="3" applyNumberFormat="0" applyAlignment="0" applyProtection="0"/>
    <xf numFmtId="181" fontId="58" fillId="53" borderId="38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19" borderId="3" applyNumberFormat="0" applyAlignment="0" applyProtection="0"/>
    <xf numFmtId="186" fontId="28" fillId="87" borderId="3" applyNumberFormat="0" applyAlignment="0" applyProtection="0"/>
    <xf numFmtId="185" fontId="28" fillId="87" borderId="3" applyNumberFormat="0" applyAlignment="0" applyProtection="0"/>
    <xf numFmtId="186" fontId="58" fillId="53" borderId="38" applyNumberFormat="0" applyAlignment="0" applyProtection="0"/>
    <xf numFmtId="185" fontId="58" fillId="53" borderId="38" applyNumberFormat="0" applyAlignment="0" applyProtection="0"/>
    <xf numFmtId="186" fontId="73" fillId="53" borderId="38" applyNumberFormat="0" applyAlignment="0" applyProtection="0"/>
    <xf numFmtId="185" fontId="28" fillId="19" borderId="3" applyNumberFormat="0" applyAlignment="0" applyProtection="0"/>
    <xf numFmtId="186" fontId="28" fillId="19" borderId="3" applyNumberFormat="0" applyAlignment="0" applyProtection="0"/>
    <xf numFmtId="186" fontId="28" fillId="19" borderId="3" applyNumberFormat="0" applyAlignment="0" applyProtection="0"/>
    <xf numFmtId="181" fontId="28" fillId="87" borderId="3" applyNumberFormat="0" applyAlignment="0" applyProtection="0"/>
    <xf numFmtId="0" fontId="28" fillId="19" borderId="3" applyNumberFormat="0" applyAlignment="0" applyProtection="0"/>
    <xf numFmtId="185" fontId="28" fillId="19" borderId="3" applyNumberFormat="0" applyAlignment="0" applyProtection="0"/>
    <xf numFmtId="0" fontId="28" fillId="19" borderId="3" applyNumberFormat="0" applyAlignment="0" applyProtection="0"/>
    <xf numFmtId="185" fontId="58" fillId="53" borderId="38" applyNumberFormat="0" applyAlignment="0" applyProtection="0"/>
    <xf numFmtId="0" fontId="28" fillId="87" borderId="3" applyNumberFormat="0" applyAlignment="0" applyProtection="0"/>
    <xf numFmtId="0" fontId="28" fillId="96" borderId="3" applyNumberFormat="0" applyAlignment="0" applyProtection="0"/>
    <xf numFmtId="181" fontId="28" fillId="19" borderId="3" applyNumberFormat="0" applyAlignment="0" applyProtection="0"/>
    <xf numFmtId="0" fontId="73" fillId="53" borderId="38" applyNumberFormat="0" applyAlignment="0" applyProtection="0"/>
    <xf numFmtId="0" fontId="28" fillId="100" borderId="50" applyNumberFormat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6" fontId="49" fillId="0" borderId="0">
      <protection locked="0"/>
    </xf>
    <xf numFmtId="14" fontId="12" fillId="0" borderId="0" applyFont="0" applyFill="0" applyBorder="0" applyAlignment="0" applyProtection="0"/>
    <xf numFmtId="181" fontId="29" fillId="30" borderId="0" applyNumberFormat="0" applyBorder="0" applyAlignment="0" applyProtection="0"/>
    <xf numFmtId="0" fontId="29" fillId="101" borderId="0" applyNumberFormat="0" applyBorder="0" applyAlignment="0" applyProtection="0"/>
    <xf numFmtId="186" fontId="29" fillId="30" borderId="0" applyNumberFormat="0" applyBorder="0" applyAlignment="0" applyProtection="0"/>
    <xf numFmtId="186" fontId="29" fillId="30" borderId="0" applyNumberFormat="0" applyBorder="0" applyAlignment="0" applyProtection="0"/>
    <xf numFmtId="185" fontId="29" fillId="30" borderId="0" applyNumberFormat="0" applyBorder="0" applyAlignment="0" applyProtection="0"/>
    <xf numFmtId="181" fontId="29" fillId="30" borderId="0" applyNumberFormat="0" applyBorder="0" applyAlignment="0" applyProtection="0"/>
    <xf numFmtId="0" fontId="29" fillId="30" borderId="0" applyNumberFormat="0" applyBorder="0" applyAlignment="0" applyProtection="0"/>
    <xf numFmtId="181" fontId="29" fillId="31" borderId="0" applyNumberFormat="0" applyBorder="0" applyAlignment="0" applyProtection="0"/>
    <xf numFmtId="0" fontId="29" fillId="102" borderId="0" applyNumberFormat="0" applyBorder="0" applyAlignment="0" applyProtection="0"/>
    <xf numFmtId="186" fontId="29" fillId="31" borderId="0" applyNumberFormat="0" applyBorder="0" applyAlignment="0" applyProtection="0"/>
    <xf numFmtId="186" fontId="29" fillId="31" borderId="0" applyNumberFormat="0" applyBorder="0" applyAlignment="0" applyProtection="0"/>
    <xf numFmtId="185" fontId="29" fillId="31" borderId="0" applyNumberFormat="0" applyBorder="0" applyAlignment="0" applyProtection="0"/>
    <xf numFmtId="181" fontId="29" fillId="31" borderId="0" applyNumberFormat="0" applyBorder="0" applyAlignment="0" applyProtection="0"/>
    <xf numFmtId="0" fontId="29" fillId="31" borderId="0" applyNumberFormat="0" applyBorder="0" applyAlignment="0" applyProtection="0"/>
    <xf numFmtId="181" fontId="29" fillId="32" borderId="0" applyNumberFormat="0" applyBorder="0" applyAlignment="0" applyProtection="0"/>
    <xf numFmtId="186" fontId="29" fillId="32" borderId="0" applyNumberFormat="0" applyBorder="0" applyAlignment="0" applyProtection="0"/>
    <xf numFmtId="186" fontId="29" fillId="32" borderId="0" applyNumberFormat="0" applyBorder="0" applyAlignment="0" applyProtection="0"/>
    <xf numFmtId="185" fontId="29" fillId="32" borderId="0" applyNumberFormat="0" applyBorder="0" applyAlignment="0" applyProtection="0"/>
    <xf numFmtId="181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83" fillId="0" borderId="0" applyNumberFormat="0" applyFill="0" applyBorder="0" applyAlignment="0" applyProtection="0"/>
    <xf numFmtId="185" fontId="83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75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6" fontId="3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5" fontId="30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68" fontId="12" fillId="0" borderId="0">
      <protection locked="0"/>
    </xf>
    <xf numFmtId="2" fontId="12" fillId="0" borderId="0" applyFont="0" applyFill="0" applyBorder="0" applyAlignment="0" applyProtection="0"/>
    <xf numFmtId="0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1" fontId="31" fillId="81" borderId="0" applyNumberFormat="0" applyBorder="0" applyAlignment="0" applyProtection="0"/>
    <xf numFmtId="0" fontId="31" fillId="81" borderId="0" applyNumberFormat="0" applyBorder="0" applyAlignment="0" applyProtection="0"/>
    <xf numFmtId="181" fontId="98" fillId="48" borderId="0" applyNumberFormat="0" applyBorder="0" applyAlignment="0" applyProtection="0"/>
    <xf numFmtId="0" fontId="31" fillId="33" borderId="0" applyNumberFormat="0" applyBorder="0" applyAlignment="0" applyProtection="0"/>
    <xf numFmtId="185" fontId="98" fillId="48" borderId="0" applyNumberFormat="0" applyBorder="0" applyAlignment="0" applyProtection="0"/>
    <xf numFmtId="186" fontId="31" fillId="81" borderId="0" applyNumberFormat="0" applyBorder="0" applyAlignment="0" applyProtection="0"/>
    <xf numFmtId="185" fontId="31" fillId="81" borderId="0" applyNumberFormat="0" applyBorder="0" applyAlignment="0" applyProtection="0"/>
    <xf numFmtId="186" fontId="98" fillId="48" borderId="0" applyNumberFormat="0" applyBorder="0" applyAlignment="0" applyProtection="0"/>
    <xf numFmtId="185" fontId="98" fillId="48" borderId="0" applyNumberFormat="0" applyBorder="0" applyAlignment="0" applyProtection="0"/>
    <xf numFmtId="186" fontId="66" fillId="48" borderId="0" applyNumberFormat="0" applyBorder="0" applyAlignment="0" applyProtection="0"/>
    <xf numFmtId="185" fontId="31" fillId="33" borderId="0" applyNumberFormat="0" applyBorder="0" applyAlignment="0" applyProtection="0"/>
    <xf numFmtId="186" fontId="31" fillId="33" borderId="0" applyNumberFormat="0" applyBorder="0" applyAlignment="0" applyProtection="0"/>
    <xf numFmtId="186" fontId="31" fillId="33" borderId="0" applyNumberFormat="0" applyBorder="0" applyAlignment="0" applyProtection="0"/>
    <xf numFmtId="181" fontId="31" fillId="81" borderId="0" applyNumberFormat="0" applyBorder="0" applyAlignment="0" applyProtection="0"/>
    <xf numFmtId="0" fontId="31" fillId="33" borderId="0" applyNumberFormat="0" applyBorder="0" applyAlignment="0" applyProtection="0"/>
    <xf numFmtId="185" fontId="31" fillId="33" borderId="0" applyNumberFormat="0" applyBorder="0" applyAlignment="0" applyProtection="0"/>
    <xf numFmtId="185" fontId="98" fillId="48" borderId="0" applyNumberFormat="0" applyBorder="0" applyAlignment="0" applyProtection="0"/>
    <xf numFmtId="0" fontId="31" fillId="81" borderId="0" applyNumberFormat="0" applyBorder="0" applyAlignment="0" applyProtection="0"/>
    <xf numFmtId="0" fontId="25" fillId="93" borderId="0" applyNumberFormat="0" applyBorder="0" applyAlignment="0" applyProtection="0"/>
    <xf numFmtId="181" fontId="31" fillId="33" borderId="0" applyNumberFormat="0" applyBorder="0" applyAlignment="0" applyProtection="0"/>
    <xf numFmtId="0" fontId="66" fillId="48" borderId="0" applyNumberFormat="0" applyBorder="0" applyAlignment="0" applyProtection="0"/>
    <xf numFmtId="0" fontId="31" fillId="81" borderId="0" applyNumberFormat="0" applyBorder="0" applyAlignment="0" applyProtection="0"/>
    <xf numFmtId="18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6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18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1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6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185" fontId="13" fillId="0" borderId="4" applyNumberFormat="0" applyAlignment="0" applyProtection="0">
      <alignment horizontal="left" vertical="center"/>
    </xf>
    <xf numFmtId="0" fontId="13" fillId="0" borderId="4" applyNumberFormat="0" applyAlignment="0" applyProtection="0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186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187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5" fontId="13" fillId="0" borderId="5">
      <alignment horizontal="left" vertical="center"/>
    </xf>
    <xf numFmtId="181" fontId="13" fillId="0" borderId="5">
      <alignment horizontal="left" vertical="center"/>
    </xf>
    <xf numFmtId="181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6" fontId="13" fillId="0" borderId="5">
      <alignment horizontal="left" vertical="center"/>
    </xf>
    <xf numFmtId="185" fontId="13" fillId="0" borderId="5">
      <alignment horizontal="left" vertical="center"/>
    </xf>
    <xf numFmtId="185" fontId="13" fillId="0" borderId="5">
      <alignment horizontal="left" vertical="center"/>
    </xf>
    <xf numFmtId="0" fontId="13" fillId="0" borderId="5">
      <alignment horizontal="left" vertical="center"/>
    </xf>
    <xf numFmtId="0" fontId="13" fillId="0" borderId="5">
      <alignment horizontal="left" vertical="center"/>
    </xf>
    <xf numFmtId="187" fontId="13" fillId="0" borderId="5">
      <alignment horizontal="left" vertical="center"/>
    </xf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122" fillId="0" borderId="0" applyNumberFormat="0" applyFont="0" applyFill="0" applyBorder="0" applyProtection="0"/>
    <xf numFmtId="181" fontId="84" fillId="0" borderId="41" applyNumberFormat="0" applyFill="0" applyAlignment="0" applyProtection="0"/>
    <xf numFmtId="0" fontId="84" fillId="0" borderId="41" applyNumberFormat="0" applyFill="0" applyAlignment="0" applyProtection="0"/>
    <xf numFmtId="181" fontId="99" fillId="0" borderId="32" applyNumberFormat="0" applyFill="0" applyAlignment="0" applyProtection="0"/>
    <xf numFmtId="0" fontId="32" fillId="0" borderId="6" applyNumberFormat="0" applyFill="0" applyAlignment="0" applyProtection="0"/>
    <xf numFmtId="185" fontId="99" fillId="0" borderId="32" applyNumberFormat="0" applyFill="0" applyAlignment="0" applyProtection="0"/>
    <xf numFmtId="186" fontId="84" fillId="0" borderId="41" applyNumberFormat="0" applyFill="0" applyAlignment="0" applyProtection="0"/>
    <xf numFmtId="185" fontId="84" fillId="0" borderId="41" applyNumberFormat="0" applyFill="0" applyAlignment="0" applyProtection="0"/>
    <xf numFmtId="186" fontId="99" fillId="0" borderId="32" applyNumberFormat="0" applyFill="0" applyAlignment="0" applyProtection="0"/>
    <xf numFmtId="185" fontId="99" fillId="0" borderId="32" applyNumberFormat="0" applyFill="0" applyAlignment="0" applyProtection="0"/>
    <xf numFmtId="186" fontId="63" fillId="0" borderId="32" applyNumberFormat="0" applyFill="0" applyAlignment="0" applyProtection="0"/>
    <xf numFmtId="185" fontId="32" fillId="0" borderId="6" applyNumberFormat="0" applyFill="0" applyAlignment="0" applyProtection="0"/>
    <xf numFmtId="186" fontId="32" fillId="0" borderId="6" applyNumberFormat="0" applyFill="0" applyAlignment="0" applyProtection="0"/>
    <xf numFmtId="186" fontId="32" fillId="0" borderId="6" applyNumberFormat="0" applyFill="0" applyAlignment="0" applyProtection="0"/>
    <xf numFmtId="181" fontId="84" fillId="0" borderId="41" applyNumberFormat="0" applyFill="0" applyAlignment="0" applyProtection="0"/>
    <xf numFmtId="185" fontId="32" fillId="0" borderId="6" applyNumberFormat="0" applyFill="0" applyAlignment="0" applyProtection="0"/>
    <xf numFmtId="185" fontId="99" fillId="0" borderId="32" applyNumberFormat="0" applyFill="0" applyAlignment="0" applyProtection="0"/>
    <xf numFmtId="0" fontId="84" fillId="0" borderId="41" applyNumberFormat="0" applyFill="0" applyAlignment="0" applyProtection="0"/>
    <xf numFmtId="0" fontId="32" fillId="0" borderId="6" applyNumberFormat="0" applyFill="0" applyAlignment="0" applyProtection="0"/>
    <xf numFmtId="181" fontId="32" fillId="0" borderId="6" applyNumberFormat="0" applyFill="0" applyAlignment="0" applyProtection="0"/>
    <xf numFmtId="0" fontId="63" fillId="0" borderId="32" applyNumberFormat="0" applyFill="0" applyAlignment="0" applyProtection="0"/>
    <xf numFmtId="0" fontId="128" fillId="0" borderId="51" applyNumberFormat="0" applyFill="0" applyAlignment="0" applyProtection="0"/>
    <xf numFmtId="0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13" fillId="0" borderId="0" applyNumberFormat="0" applyFont="0" applyFill="0" applyBorder="0" applyProtection="0"/>
    <xf numFmtId="181" fontId="85" fillId="0" borderId="7" applyNumberFormat="0" applyFill="0" applyAlignment="0" applyProtection="0"/>
    <xf numFmtId="0" fontId="85" fillId="0" borderId="7" applyNumberFormat="0" applyFill="0" applyAlignment="0" applyProtection="0"/>
    <xf numFmtId="181" fontId="100" fillId="0" borderId="33" applyNumberFormat="0" applyFill="0" applyAlignment="0" applyProtection="0"/>
    <xf numFmtId="0" fontId="33" fillId="0" borderId="7" applyNumberFormat="0" applyFill="0" applyAlignment="0" applyProtection="0"/>
    <xf numFmtId="185" fontId="100" fillId="0" borderId="33" applyNumberFormat="0" applyFill="0" applyAlignment="0" applyProtection="0"/>
    <xf numFmtId="186" fontId="85" fillId="0" borderId="7" applyNumberFormat="0" applyFill="0" applyAlignment="0" applyProtection="0"/>
    <xf numFmtId="185" fontId="85" fillId="0" borderId="7" applyNumberFormat="0" applyFill="0" applyAlignment="0" applyProtection="0"/>
    <xf numFmtId="186" fontId="100" fillId="0" borderId="33" applyNumberFormat="0" applyFill="0" applyAlignment="0" applyProtection="0"/>
    <xf numFmtId="185" fontId="100" fillId="0" borderId="33" applyNumberFormat="0" applyFill="0" applyAlignment="0" applyProtection="0"/>
    <xf numFmtId="186" fontId="64" fillId="0" borderId="33" applyNumberFormat="0" applyFill="0" applyAlignment="0" applyProtection="0"/>
    <xf numFmtId="185" fontId="33" fillId="0" borderId="7" applyNumberFormat="0" applyFill="0" applyAlignment="0" applyProtection="0"/>
    <xf numFmtId="186" fontId="33" fillId="0" borderId="7" applyNumberFormat="0" applyFill="0" applyAlignment="0" applyProtection="0"/>
    <xf numFmtId="186" fontId="33" fillId="0" borderId="7" applyNumberFormat="0" applyFill="0" applyAlignment="0" applyProtection="0"/>
    <xf numFmtId="181" fontId="85" fillId="0" borderId="7" applyNumberFormat="0" applyFill="0" applyAlignment="0" applyProtection="0"/>
    <xf numFmtId="0" fontId="33" fillId="0" borderId="7" applyNumberFormat="0" applyFill="0" applyAlignment="0" applyProtection="0"/>
    <xf numFmtId="185" fontId="33" fillId="0" borderId="7" applyNumberFormat="0" applyFill="0" applyAlignment="0" applyProtection="0"/>
    <xf numFmtId="185" fontId="100" fillId="0" borderId="33" applyNumberFormat="0" applyFill="0" applyAlignment="0" applyProtection="0"/>
    <xf numFmtId="0" fontId="85" fillId="0" borderId="7" applyNumberFormat="0" applyFill="0" applyAlignment="0" applyProtection="0"/>
    <xf numFmtId="0" fontId="33" fillId="0" borderId="52" applyNumberFormat="0" applyFill="0" applyAlignment="0" applyProtection="0"/>
    <xf numFmtId="181" fontId="33" fillId="0" borderId="7" applyNumberFormat="0" applyFill="0" applyAlignment="0" applyProtection="0"/>
    <xf numFmtId="0" fontId="64" fillId="0" borderId="33" applyNumberFormat="0" applyFill="0" applyAlignment="0" applyProtection="0"/>
    <xf numFmtId="0" fontId="129" fillId="0" borderId="7" applyNumberFormat="0" applyFill="0" applyAlignment="0" applyProtection="0"/>
    <xf numFmtId="0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1" fontId="86" fillId="0" borderId="42" applyNumberFormat="0" applyFill="0" applyAlignment="0" applyProtection="0"/>
    <xf numFmtId="0" fontId="86" fillId="0" borderId="42" applyNumberFormat="0" applyFill="0" applyAlignment="0" applyProtection="0"/>
    <xf numFmtId="181" fontId="101" fillId="0" borderId="34" applyNumberFormat="0" applyFill="0" applyAlignment="0" applyProtection="0"/>
    <xf numFmtId="0" fontId="34" fillId="0" borderId="8" applyNumberFormat="0" applyFill="0" applyAlignment="0" applyProtection="0"/>
    <xf numFmtId="185" fontId="101" fillId="0" borderId="34" applyNumberFormat="0" applyFill="0" applyAlignment="0" applyProtection="0"/>
    <xf numFmtId="186" fontId="86" fillId="0" borderId="42" applyNumberFormat="0" applyFill="0" applyAlignment="0" applyProtection="0"/>
    <xf numFmtId="185" fontId="86" fillId="0" borderId="42" applyNumberFormat="0" applyFill="0" applyAlignment="0" applyProtection="0"/>
    <xf numFmtId="186" fontId="101" fillId="0" borderId="34" applyNumberFormat="0" applyFill="0" applyAlignment="0" applyProtection="0"/>
    <xf numFmtId="185" fontId="101" fillId="0" borderId="34" applyNumberFormat="0" applyFill="0" applyAlignment="0" applyProtection="0"/>
    <xf numFmtId="186" fontId="65" fillId="0" borderId="34" applyNumberFormat="0" applyFill="0" applyAlignment="0" applyProtection="0"/>
    <xf numFmtId="185" fontId="34" fillId="0" borderId="8" applyNumberFormat="0" applyFill="0" applyAlignment="0" applyProtection="0"/>
    <xf numFmtId="186" fontId="34" fillId="0" borderId="8" applyNumberFormat="0" applyFill="0" applyAlignment="0" applyProtection="0"/>
    <xf numFmtId="186" fontId="34" fillId="0" borderId="8" applyNumberFormat="0" applyFill="0" applyAlignment="0" applyProtection="0"/>
    <xf numFmtId="181" fontId="86" fillId="0" borderId="42" applyNumberFormat="0" applyFill="0" applyAlignment="0" applyProtection="0"/>
    <xf numFmtId="0" fontId="34" fillId="0" borderId="8" applyNumberFormat="0" applyFill="0" applyAlignment="0" applyProtection="0"/>
    <xf numFmtId="185" fontId="34" fillId="0" borderId="8" applyNumberFormat="0" applyFill="0" applyAlignment="0" applyProtection="0"/>
    <xf numFmtId="185" fontId="101" fillId="0" borderId="34" applyNumberFormat="0" applyFill="0" applyAlignment="0" applyProtection="0"/>
    <xf numFmtId="0" fontId="86" fillId="0" borderId="42" applyNumberFormat="0" applyFill="0" applyAlignment="0" applyProtection="0"/>
    <xf numFmtId="0" fontId="34" fillId="0" borderId="53" applyNumberFormat="0" applyFill="0" applyAlignment="0" applyProtection="0"/>
    <xf numFmtId="181" fontId="34" fillId="0" borderId="8" applyNumberFormat="0" applyFill="0" applyAlignment="0" applyProtection="0"/>
    <xf numFmtId="0" fontId="65" fillId="0" borderId="34" applyNumberFormat="0" applyFill="0" applyAlignment="0" applyProtection="0"/>
    <xf numFmtId="0" fontId="130" fillId="0" borderId="54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86" fillId="0" borderId="0" applyNumberFormat="0" applyFill="0" applyBorder="0" applyAlignment="0" applyProtection="0"/>
    <xf numFmtId="185" fontId="86" fillId="0" borderId="0" applyNumberFormat="0" applyFill="0" applyBorder="0" applyAlignment="0" applyProtection="0"/>
    <xf numFmtId="186" fontId="101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186" fontId="65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6" fontId="34" fillId="0" borderId="0" applyNumberFormat="0" applyFill="0" applyBorder="0" applyAlignment="0" applyProtection="0"/>
    <xf numFmtId="181" fontId="86" fillId="0" borderId="0" applyNumberFormat="0" applyFill="0" applyBorder="0" applyAlignment="0" applyProtection="0"/>
    <xf numFmtId="185" fontId="34" fillId="0" borderId="0" applyNumberFormat="0" applyFill="0" applyBorder="0" applyAlignment="0" applyProtection="0"/>
    <xf numFmtId="185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1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170" fontId="12" fillId="0" borderId="0" applyFont="0" applyFill="0" applyBorder="0" applyAlignment="0" applyProtection="0">
      <alignment horizontal="center"/>
    </xf>
    <xf numFmtId="170" fontId="12" fillId="0" borderId="0" applyFont="0" applyFill="0" applyBorder="0" applyAlignment="0" applyProtection="0">
      <alignment horizontal="center"/>
    </xf>
    <xf numFmtId="181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51" fillId="0" borderId="9" applyNumberFormat="0" applyFill="0" applyAlignment="0" applyProtection="0"/>
    <xf numFmtId="185" fontId="51" fillId="0" borderId="9" applyNumberFormat="0" applyFill="0" applyAlignment="0" applyProtection="0"/>
    <xf numFmtId="185" fontId="51" fillId="0" borderId="9" applyNumberFormat="0" applyFill="0" applyAlignment="0" applyProtection="0"/>
    <xf numFmtId="0" fontId="51" fillId="0" borderId="9" applyNumberFormat="0" applyFill="0" applyAlignment="0" applyProtection="0"/>
    <xf numFmtId="186" fontId="131" fillId="0" borderId="0" applyNumberFormat="0" applyFill="0" applyBorder="0" applyAlignment="0" applyProtection="0">
      <alignment vertical="top"/>
      <protection locked="0"/>
    </xf>
    <xf numFmtId="185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5" fontId="132" fillId="0" borderId="0" applyNumberFormat="0" applyFill="0" applyBorder="0" applyAlignment="0" applyProtection="0"/>
    <xf numFmtId="10" fontId="16" fillId="35" borderId="10" applyNumberFormat="0" applyBorder="0" applyAlignment="0" applyProtection="0"/>
    <xf numFmtId="10" fontId="16" fillId="35" borderId="10" applyNumberFormat="0" applyBorder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133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35" fillId="27" borderId="2" applyNumberFormat="0" applyAlignment="0" applyProtection="0"/>
    <xf numFmtId="181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185" fontId="102" fillId="51" borderId="35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6" fontId="87" fillId="11" borderId="2" applyNumberFormat="0" applyAlignment="0" applyProtection="0"/>
    <xf numFmtId="186" fontId="102" fillId="51" borderId="35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69" fillId="51" borderId="35" applyNumberFormat="0" applyAlignment="0" applyProtection="0"/>
    <xf numFmtId="185" fontId="35" fillId="27" borderId="2" applyNumberFormat="0" applyAlignment="0" applyProtection="0"/>
    <xf numFmtId="185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187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87" fillId="11" borderId="2" applyNumberFormat="0" applyAlignment="0" applyProtection="0"/>
    <xf numFmtId="181" fontId="87" fillId="11" borderId="2" applyNumberFormat="0" applyAlignment="0" applyProtection="0"/>
    <xf numFmtId="185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6" fontId="35" fillId="27" borderId="2" applyNumberFormat="0" applyAlignment="0" applyProtection="0"/>
    <xf numFmtId="185" fontId="87" fillId="11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185" fontId="102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186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5" fontId="87" fillId="11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87" fillId="11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1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0" fontId="35" fillId="27" borderId="31" applyNumberFormat="0" applyAlignment="0" applyProtection="0"/>
    <xf numFmtId="181" fontId="35" fillId="27" borderId="2" applyNumberFormat="0" applyAlignment="0" applyProtection="0"/>
    <xf numFmtId="181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185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5" fontId="87" fillId="11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87" fillId="11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186" fontId="87" fillId="11" borderId="2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69" fillId="51" borderId="35" applyNumberFormat="0" applyAlignment="0" applyProtection="0"/>
    <xf numFmtId="0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1" fontId="88" fillId="0" borderId="43" applyNumberFormat="0" applyFill="0" applyAlignment="0" applyProtection="0"/>
    <xf numFmtId="0" fontId="88" fillId="0" borderId="43" applyNumberFormat="0" applyFill="0" applyAlignment="0" applyProtection="0"/>
    <xf numFmtId="181" fontId="103" fillId="0" borderId="37" applyNumberFormat="0" applyFill="0" applyAlignment="0" applyProtection="0"/>
    <xf numFmtId="0" fontId="36" fillId="0" borderId="11" applyNumberFormat="0" applyFill="0" applyAlignment="0" applyProtection="0"/>
    <xf numFmtId="185" fontId="103" fillId="0" borderId="37" applyNumberFormat="0" applyFill="0" applyAlignment="0" applyProtection="0"/>
    <xf numFmtId="186" fontId="88" fillId="0" borderId="43" applyNumberFormat="0" applyFill="0" applyAlignment="0" applyProtection="0"/>
    <xf numFmtId="185" fontId="88" fillId="0" borderId="43" applyNumberFormat="0" applyFill="0" applyAlignment="0" applyProtection="0"/>
    <xf numFmtId="186" fontId="103" fillId="0" borderId="37" applyNumberFormat="0" applyFill="0" applyAlignment="0" applyProtection="0"/>
    <xf numFmtId="185" fontId="103" fillId="0" borderId="37" applyNumberFormat="0" applyFill="0" applyAlignment="0" applyProtection="0"/>
    <xf numFmtId="186" fontId="72" fillId="0" borderId="37" applyNumberFormat="0" applyFill="0" applyAlignment="0" applyProtection="0"/>
    <xf numFmtId="185" fontId="36" fillId="0" borderId="11" applyNumberFormat="0" applyFill="0" applyAlignment="0" applyProtection="0"/>
    <xf numFmtId="186" fontId="36" fillId="0" borderId="11" applyNumberFormat="0" applyFill="0" applyAlignment="0" applyProtection="0"/>
    <xf numFmtId="186" fontId="36" fillId="0" borderId="11" applyNumberFormat="0" applyFill="0" applyAlignment="0" applyProtection="0"/>
    <xf numFmtId="181" fontId="88" fillId="0" borderId="43" applyNumberFormat="0" applyFill="0" applyAlignment="0" applyProtection="0"/>
    <xf numFmtId="0" fontId="36" fillId="0" borderId="11" applyNumberFormat="0" applyFill="0" applyAlignment="0" applyProtection="0"/>
    <xf numFmtId="185" fontId="36" fillId="0" borderId="11" applyNumberFormat="0" applyFill="0" applyAlignment="0" applyProtection="0"/>
    <xf numFmtId="185" fontId="103" fillId="0" borderId="37" applyNumberFormat="0" applyFill="0" applyAlignment="0" applyProtection="0"/>
    <xf numFmtId="0" fontId="88" fillId="0" borderId="43" applyNumberFormat="0" applyFill="0" applyAlignment="0" applyProtection="0"/>
    <xf numFmtId="0" fontId="31" fillId="0" borderId="55" applyNumberFormat="0" applyFill="0" applyAlignment="0" applyProtection="0"/>
    <xf numFmtId="181" fontId="36" fillId="0" borderId="11" applyNumberFormat="0" applyFill="0" applyAlignment="0" applyProtection="0"/>
    <xf numFmtId="0" fontId="72" fillId="0" borderId="37" applyNumberFormat="0" applyFill="0" applyAlignment="0" applyProtection="0"/>
    <xf numFmtId="0" fontId="88" fillId="0" borderId="43" applyNumberFormat="0" applyFill="0" applyAlignment="0" applyProtection="0"/>
    <xf numFmtId="0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1" fontId="37" fillId="36" borderId="0" applyNumberFormat="0" applyBorder="0" applyAlignment="0" applyProtection="0"/>
    <xf numFmtId="0" fontId="37" fillId="36" borderId="0" applyNumberFormat="0" applyBorder="0" applyAlignment="0" applyProtection="0"/>
    <xf numFmtId="181" fontId="104" fillId="50" borderId="0" applyNumberFormat="0" applyBorder="0" applyAlignment="0" applyProtection="0"/>
    <xf numFmtId="0" fontId="37" fillId="27" borderId="0" applyNumberFormat="0" applyBorder="0" applyAlignment="0" applyProtection="0"/>
    <xf numFmtId="185" fontId="104" fillId="50" borderId="0" applyNumberFormat="0" applyBorder="0" applyAlignment="0" applyProtection="0"/>
    <xf numFmtId="186" fontId="37" fillId="36" borderId="0" applyNumberFormat="0" applyBorder="0" applyAlignment="0" applyProtection="0"/>
    <xf numFmtId="185" fontId="37" fillId="36" borderId="0" applyNumberFormat="0" applyBorder="0" applyAlignment="0" applyProtection="0"/>
    <xf numFmtId="186" fontId="104" fillId="50" borderId="0" applyNumberFormat="0" applyBorder="0" applyAlignment="0" applyProtection="0"/>
    <xf numFmtId="185" fontId="104" fillId="50" borderId="0" applyNumberFormat="0" applyBorder="0" applyAlignment="0" applyProtection="0"/>
    <xf numFmtId="186" fontId="68" fillId="50" borderId="0" applyNumberFormat="0" applyBorder="0" applyAlignment="0" applyProtection="0"/>
    <xf numFmtId="185" fontId="37" fillId="27" borderId="0" applyNumberFormat="0" applyBorder="0" applyAlignment="0" applyProtection="0"/>
    <xf numFmtId="186" fontId="37" fillId="27" borderId="0" applyNumberFormat="0" applyBorder="0" applyAlignment="0" applyProtection="0"/>
    <xf numFmtId="186" fontId="37" fillId="27" borderId="0" applyNumberFormat="0" applyBorder="0" applyAlignment="0" applyProtection="0"/>
    <xf numFmtId="181" fontId="37" fillId="36" borderId="0" applyNumberFormat="0" applyBorder="0" applyAlignment="0" applyProtection="0"/>
    <xf numFmtId="0" fontId="37" fillId="27" borderId="0" applyNumberFormat="0" applyBorder="0" applyAlignment="0" applyProtection="0"/>
    <xf numFmtId="185" fontId="37" fillId="27" borderId="0" applyNumberFormat="0" applyBorder="0" applyAlignment="0" applyProtection="0"/>
    <xf numFmtId="185" fontId="104" fillId="50" borderId="0" applyNumberFormat="0" applyBorder="0" applyAlignment="0" applyProtection="0"/>
    <xf numFmtId="0" fontId="37" fillId="36" borderId="0" applyNumberFormat="0" applyBorder="0" applyAlignment="0" applyProtection="0"/>
    <xf numFmtId="0" fontId="31" fillId="27" borderId="0" applyNumberFormat="0" applyBorder="0" applyAlignment="0" applyProtection="0"/>
    <xf numFmtId="181" fontId="37" fillId="27" borderId="0" applyNumberFormat="0" applyBorder="0" applyAlignment="0" applyProtection="0"/>
    <xf numFmtId="0" fontId="68" fillId="50" borderId="0" applyNumberFormat="0" applyBorder="0" applyAlignment="0" applyProtection="0"/>
    <xf numFmtId="0" fontId="37" fillId="36" borderId="0" applyNumberFormat="0" applyBorder="0" applyAlignment="0" applyProtection="0"/>
    <xf numFmtId="37" fontId="52" fillId="0" borderId="0"/>
    <xf numFmtId="181" fontId="12" fillId="0" borderId="0"/>
    <xf numFmtId="187" fontId="12" fillId="0" borderId="0"/>
    <xf numFmtId="188" fontId="12" fillId="0" borderId="0"/>
    <xf numFmtId="0" fontId="12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6" fontId="12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34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12" fillId="0" borderId="0"/>
    <xf numFmtId="0" fontId="12" fillId="0" borderId="0"/>
    <xf numFmtId="181" fontId="12" fillId="0" borderId="0"/>
    <xf numFmtId="0" fontId="12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25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6" fillId="103" borderId="0"/>
    <xf numFmtId="0" fontId="9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185" fontId="9" fillId="0" borderId="0"/>
    <xf numFmtId="0" fontId="12" fillId="0" borderId="0"/>
    <xf numFmtId="0" fontId="16" fillId="103" borderId="0"/>
    <xf numFmtId="0" fontId="25" fillId="0" borderId="0"/>
    <xf numFmtId="181" fontId="12" fillId="0" borderId="0"/>
    <xf numFmtId="0" fontId="12" fillId="0" borderId="0"/>
    <xf numFmtId="185" fontId="9" fillId="0" borderId="0"/>
    <xf numFmtId="185" fontId="9" fillId="0" borderId="0"/>
    <xf numFmtId="181" fontId="59" fillId="0" borderId="0"/>
    <xf numFmtId="0" fontId="25" fillId="0" borderId="0"/>
    <xf numFmtId="185" fontId="9" fillId="0" borderId="0"/>
    <xf numFmtId="185" fontId="9" fillId="0" borderId="0"/>
    <xf numFmtId="181" fontId="5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12" fillId="0" borderId="0"/>
    <xf numFmtId="0" fontId="59" fillId="0" borderId="0"/>
    <xf numFmtId="186" fontId="12" fillId="0" borderId="0"/>
    <xf numFmtId="185" fontId="12" fillId="0" borderId="0"/>
    <xf numFmtId="0" fontId="25" fillId="0" borderId="0"/>
    <xf numFmtId="186" fontId="9" fillId="0" borderId="0"/>
    <xf numFmtId="185" fontId="9" fillId="0" borderId="0"/>
    <xf numFmtId="185" fontId="59" fillId="0" borderId="0"/>
    <xf numFmtId="0" fontId="12" fillId="0" borderId="0"/>
    <xf numFmtId="0" fontId="16" fillId="103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6" fillId="103" borderId="0"/>
    <xf numFmtId="0" fontId="16" fillId="103" borderId="0"/>
    <xf numFmtId="185" fontId="12" fillId="0" borderId="0"/>
    <xf numFmtId="0" fontId="12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5" fontId="22" fillId="0" borderId="0"/>
    <xf numFmtId="0" fontId="9" fillId="0" borderId="0"/>
    <xf numFmtId="186" fontId="12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181" fontId="12" fillId="0" borderId="0"/>
    <xf numFmtId="0" fontId="12" fillId="0" borderId="0"/>
    <xf numFmtId="186" fontId="22" fillId="0" borderId="0"/>
    <xf numFmtId="185" fontId="22" fillId="0" borderId="0"/>
    <xf numFmtId="0" fontId="25" fillId="0" borderId="0"/>
    <xf numFmtId="186" fontId="9" fillId="0" borderId="0"/>
    <xf numFmtId="185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6" fillId="0" borderId="0"/>
    <xf numFmtId="0" fontId="126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181" fontId="12" fillId="0" borderId="0"/>
    <xf numFmtId="0" fontId="12" fillId="0" borderId="0"/>
    <xf numFmtId="181" fontId="12" fillId="0" borderId="0"/>
    <xf numFmtId="0" fontId="60" fillId="0" borderId="0"/>
    <xf numFmtId="186" fontId="12" fillId="0" borderId="0"/>
    <xf numFmtId="186" fontId="12" fillId="0" borderId="0"/>
    <xf numFmtId="185" fontId="12" fillId="0" borderId="0"/>
    <xf numFmtId="0" fontId="9" fillId="0" borderId="0"/>
    <xf numFmtId="186" fontId="12" fillId="0" borderId="0"/>
    <xf numFmtId="186" fontId="12" fillId="0" borderId="0"/>
    <xf numFmtId="185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0" fontId="60" fillId="0" borderId="0"/>
    <xf numFmtId="181" fontId="12" fillId="0" borderId="0"/>
    <xf numFmtId="0" fontId="12" fillId="0" borderId="0"/>
    <xf numFmtId="181" fontId="12" fillId="0" borderId="0"/>
    <xf numFmtId="186" fontId="12" fillId="0" borderId="0"/>
    <xf numFmtId="18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181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60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7" fillId="0" borderId="0"/>
    <xf numFmtId="0" fontId="12" fillId="0" borderId="0"/>
    <xf numFmtId="181" fontId="12" fillId="0" borderId="0"/>
    <xf numFmtId="0" fontId="12" fillId="0" borderId="0"/>
    <xf numFmtId="0" fontId="25" fillId="0" borderId="0"/>
    <xf numFmtId="186" fontId="12" fillId="0" borderId="0"/>
    <xf numFmtId="185" fontId="12" fillId="0" borderId="0"/>
    <xf numFmtId="181" fontId="12" fillId="0" borderId="0"/>
    <xf numFmtId="0" fontId="12" fillId="0" borderId="0"/>
    <xf numFmtId="185" fontId="59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1" fontId="12" fillId="0" borderId="0"/>
    <xf numFmtId="0" fontId="12" fillId="0" borderId="0"/>
    <xf numFmtId="181" fontId="22" fillId="0" borderId="0"/>
    <xf numFmtId="0" fontId="25" fillId="0" borderId="0"/>
    <xf numFmtId="186" fontId="9" fillId="0" borderId="0"/>
    <xf numFmtId="185" fontId="9" fillId="0" borderId="0"/>
    <xf numFmtId="186" fontId="12" fillId="0" borderId="0"/>
    <xf numFmtId="186" fontId="12" fillId="0" borderId="0"/>
    <xf numFmtId="185" fontId="12" fillId="0" borderId="0"/>
    <xf numFmtId="186" fontId="127" fillId="0" borderId="0"/>
    <xf numFmtId="185" fontId="127" fillId="0" borderId="0"/>
    <xf numFmtId="186" fontId="127" fillId="0" borderId="0"/>
    <xf numFmtId="185" fontId="134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6" fontId="9" fillId="0" borderId="0"/>
    <xf numFmtId="0" fontId="9" fillId="0" borderId="0"/>
    <xf numFmtId="0" fontId="25" fillId="0" borderId="0"/>
    <xf numFmtId="0" fontId="9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185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12" fillId="0" borderId="0"/>
    <xf numFmtId="0" fontId="9" fillId="0" borderId="0"/>
    <xf numFmtId="0" fontId="25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185" fontId="9" fillId="0" borderId="0"/>
    <xf numFmtId="0" fontId="9" fillId="0" borderId="0"/>
    <xf numFmtId="0" fontId="25" fillId="0" borderId="0"/>
    <xf numFmtId="0" fontId="9" fillId="0" borderId="0"/>
    <xf numFmtId="181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12" fillId="0" borderId="0"/>
    <xf numFmtId="0" fontId="9" fillId="0" borderId="0"/>
    <xf numFmtId="0" fontId="12" fillId="0" borderId="0"/>
    <xf numFmtId="0" fontId="9" fillId="0" borderId="0"/>
    <xf numFmtId="0" fontId="25" fillId="0" borderId="0"/>
    <xf numFmtId="186" fontId="9" fillId="0" borderId="0"/>
    <xf numFmtId="185" fontId="9" fillId="0" borderId="0"/>
    <xf numFmtId="181" fontId="12" fillId="0" borderId="0"/>
    <xf numFmtId="0" fontId="12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12" fillId="0" borderId="0"/>
    <xf numFmtId="0" fontId="12" fillId="0" borderId="0"/>
    <xf numFmtId="181" fontId="12" fillId="0" borderId="0"/>
    <xf numFmtId="0" fontId="9" fillId="0" borderId="0"/>
    <xf numFmtId="0" fontId="25" fillId="0" borderId="0"/>
    <xf numFmtId="185" fontId="134" fillId="0" borderId="0"/>
    <xf numFmtId="0" fontId="25" fillId="0" borderId="0"/>
    <xf numFmtId="186" fontId="12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185" fontId="9" fillId="0" borderId="0"/>
    <xf numFmtId="0" fontId="9" fillId="0" borderId="0"/>
    <xf numFmtId="0" fontId="9" fillId="0" borderId="0"/>
    <xf numFmtId="0" fontId="12" fillId="0" borderId="0"/>
    <xf numFmtId="185" fontId="125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1" fontId="12" fillId="0" borderId="0"/>
    <xf numFmtId="0" fontId="9" fillId="0" borderId="0"/>
    <xf numFmtId="0" fontId="12" fillId="0" borderId="0"/>
    <xf numFmtId="186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86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5" fillId="0" borderId="0"/>
    <xf numFmtId="0" fontId="12" fillId="0" borderId="0"/>
    <xf numFmtId="185" fontId="12" fillId="0" borderId="0"/>
    <xf numFmtId="181" fontId="25" fillId="0" borderId="0"/>
    <xf numFmtId="0" fontId="25" fillId="0" borderId="0"/>
    <xf numFmtId="186" fontId="12" fillId="0" borderId="0"/>
    <xf numFmtId="186" fontId="12" fillId="0" borderId="0"/>
    <xf numFmtId="185" fontId="12" fillId="0" borderId="0"/>
    <xf numFmtId="186" fontId="12" fillId="0" borderId="0"/>
    <xf numFmtId="186" fontId="12" fillId="0" borderId="0"/>
    <xf numFmtId="185" fontId="12" fillId="0" borderId="0"/>
    <xf numFmtId="186" fontId="22" fillId="0" borderId="0"/>
    <xf numFmtId="185" fontId="22" fillId="0" borderId="0"/>
    <xf numFmtId="186" fontId="9" fillId="0" borderId="0"/>
    <xf numFmtId="186" fontId="9" fillId="0" borderId="0"/>
    <xf numFmtId="185" fontId="9" fillId="0" borderId="0"/>
    <xf numFmtId="186" fontId="12" fillId="0" borderId="0"/>
    <xf numFmtId="185" fontId="12" fillId="0" borderId="0"/>
    <xf numFmtId="186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0" fillId="0" borderId="0"/>
    <xf numFmtId="0" fontId="9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181" fontId="12" fillId="0" borderId="0"/>
    <xf numFmtId="0" fontId="25" fillId="0" borderId="0"/>
    <xf numFmtId="0" fontId="12" fillId="0" borderId="0"/>
    <xf numFmtId="0" fontId="12" fillId="0" borderId="0"/>
    <xf numFmtId="181" fontId="12" fillId="0" borderId="0"/>
    <xf numFmtId="0" fontId="12" fillId="0" borderId="0"/>
    <xf numFmtId="186" fontId="12" fillId="0" borderId="0"/>
    <xf numFmtId="185" fontId="22" fillId="0" borderId="0"/>
    <xf numFmtId="0" fontId="25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7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6" fontId="12" fillId="26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1" fontId="12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0" fontId="25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4" borderId="12" applyNumberFormat="0" applyFont="0" applyAlignment="0" applyProtection="0"/>
    <xf numFmtId="181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5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4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5" fontId="59" fillId="54" borderId="39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186" fontId="12" fillId="26" borderId="12" applyNumberFormat="0" applyFont="0" applyAlignment="0" applyProtection="0"/>
    <xf numFmtId="0" fontId="9" fillId="54" borderId="39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6" fillId="26" borderId="31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0" fontId="12" fillId="4" borderId="12" applyNumberFormat="0" applyFont="0" applyAlignment="0" applyProtection="0"/>
    <xf numFmtId="186" fontId="12" fillId="26" borderId="12" applyNumberFormat="0" applyFont="0" applyAlignment="0" applyProtection="0"/>
    <xf numFmtId="186" fontId="12" fillId="26" borderId="12" applyNumberFormat="0" applyFont="0" applyAlignment="0" applyProtection="0"/>
    <xf numFmtId="185" fontId="12" fillId="26" borderId="12" applyNumberFormat="0" applyFont="0" applyAlignment="0" applyProtection="0"/>
    <xf numFmtId="185" fontId="12" fillId="26" borderId="12" applyNumberFormat="0" applyFont="0" applyAlignment="0" applyProtection="0"/>
    <xf numFmtId="186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0" fontId="9" fillId="54" borderId="39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1" fontId="12" fillId="26" borderId="12" applyNumberFormat="0" applyFont="0" applyAlignment="0" applyProtection="0"/>
    <xf numFmtId="186" fontId="12" fillId="26" borderId="12" applyNumberFormat="0" applyFon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7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5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5" fontId="38" fillId="29" borderId="13" applyNumberFormat="0" applyAlignment="0" applyProtection="0"/>
    <xf numFmtId="181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5" fontId="38" fillId="10" borderId="13" applyNumberFormat="0" applyAlignment="0" applyProtection="0"/>
    <xf numFmtId="185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186" fontId="38" fillId="10" borderId="13" applyNumberFormat="0" applyAlignment="0" applyProtection="0"/>
    <xf numFmtId="186" fontId="105" fillId="52" borderId="36" applyNumberFormat="0" applyAlignment="0" applyProtection="0"/>
    <xf numFmtId="185" fontId="105" fillId="52" borderId="36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186" fontId="70" fillId="52" borderId="36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186" fontId="38" fillId="29" borderId="13" applyNumberFormat="0" applyAlignment="0" applyProtection="0"/>
    <xf numFmtId="0" fontId="38" fillId="10" borderId="13" applyNumberFormat="0" applyAlignment="0" applyProtection="0"/>
    <xf numFmtId="0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1" fontId="38" fillId="10" borderId="13" applyNumberFormat="0" applyAlignment="0" applyProtection="0"/>
    <xf numFmtId="181" fontId="38" fillId="10" borderId="13" applyNumberFormat="0" applyAlignment="0" applyProtection="0"/>
    <xf numFmtId="185" fontId="38" fillId="29" borderId="13" applyNumberFormat="0" applyAlignment="0" applyProtection="0"/>
    <xf numFmtId="185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6" fontId="38" fillId="29" borderId="13" applyNumberFormat="0" applyAlignment="0" applyProtection="0"/>
    <xf numFmtId="185" fontId="105" fillId="52" borderId="36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10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2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0" fontId="38" fillId="99" borderId="13" applyNumberFormat="0" applyAlignment="0" applyProtection="0"/>
    <xf numFmtId="185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0" fontId="70" fillId="52" borderId="36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0" fontId="29" fillId="5" borderId="49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86" fontId="38" fillId="29" borderId="13" applyNumberFormat="0" applyAlignment="0" applyProtection="0"/>
    <xf numFmtId="181" fontId="38" fillId="29" borderId="13" applyNumberFormat="0" applyAlignment="0" applyProtection="0"/>
    <xf numFmtId="181" fontId="38" fillId="29" borderId="13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39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136" fillId="46" borderId="31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40" fillId="36" borderId="14" applyNumberFormat="0" applyProtection="0">
      <alignment vertical="center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4" fontId="39" fillId="36" borderId="14" applyNumberFormat="0" applyProtection="0">
      <alignment horizontal="left" vertical="center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7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0" fontId="137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6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5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181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0" fontId="39" fillId="36" borderId="14" applyNumberFormat="0" applyProtection="0">
      <alignment horizontal="left" vertical="top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16" fillId="7" borderId="31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16" fillId="104" borderId="31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16" fillId="37" borderId="49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7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16" fillId="38" borderId="31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8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16" fillId="39" borderId="31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39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16" fillId="40" borderId="31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40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16" fillId="9" borderId="31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16" fillId="41" borderId="31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1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16" fillId="42" borderId="31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22" fillId="42" borderId="14" applyNumberFormat="0" applyProtection="0">
      <alignment horizontal="right" vertical="center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6" fillId="43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12" fillId="8" borderId="49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41" fillId="8" borderId="0" applyNumberFormat="0" applyProtection="0">
      <alignment horizontal="left" vertical="center" indent="1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16" fillId="2" borderId="31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22" fillId="2" borderId="14" applyNumberFormat="0" applyProtection="0">
      <alignment horizontal="right" vertical="center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16" fillId="44" borderId="49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16" fillId="2" borderId="49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4" fontId="22" fillId="2" borderId="0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7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0" fontId="16" fillId="10" borderId="31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1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0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5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center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7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1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0" fontId="16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185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0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8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7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0" fontId="16" fillId="105" borderId="31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1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0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5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center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7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1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0" fontId="16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185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0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2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7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0" fontId="16" fillId="6" borderId="31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1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0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5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center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7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1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0" fontId="16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185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0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6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7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0" fontId="16" fillId="44" borderId="31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1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0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5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center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7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1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0" fontId="16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185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0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44" borderId="14" applyNumberFormat="0" applyProtection="0">
      <alignment horizontal="left" vertical="top" indent="1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0" fontId="12" fillId="5" borderId="10" applyNumberFormat="0">
      <protection locked="0"/>
    </xf>
    <xf numFmtId="181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0" fontId="16" fillId="5" borderId="56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0" fontId="16" fillId="5" borderId="56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0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6" fontId="12" fillId="5" borderId="10" applyNumberFormat="0">
      <protection locked="0"/>
    </xf>
    <xf numFmtId="185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6" fontId="79" fillId="8" borderId="47" applyBorder="0"/>
    <xf numFmtId="185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5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0" fontId="79" fillId="8" borderId="47" applyBorder="0"/>
    <xf numFmtId="181" fontId="79" fillId="8" borderId="47" applyBorder="0"/>
    <xf numFmtId="181" fontId="79" fillId="8" borderId="47" applyBorder="0"/>
    <xf numFmtId="187" fontId="79" fillId="8" borderId="47" applyBorder="0"/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138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22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136" fillId="35" borderId="10" applyNumberFormat="0" applyProtection="0">
      <alignment vertical="center"/>
    </xf>
    <xf numFmtId="4" fontId="136" fillId="35" borderId="10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43" fillId="4" borderId="14" applyNumberFormat="0" applyProtection="0">
      <alignment vertical="center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138" fillId="10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4" fontId="22" fillId="4" borderId="14" applyNumberFormat="0" applyProtection="0">
      <alignment horizontal="left" vertical="center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187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0" fontId="138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6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185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181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0" fontId="22" fillId="4" borderId="14" applyNumberFormat="0" applyProtection="0">
      <alignment horizontal="left" vertical="top" indent="1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16" fillId="0" borderId="31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22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136" fillId="79" borderId="31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43" fillId="44" borderId="14" applyNumberFormat="0" applyProtection="0">
      <alignment horizontal="right" vertical="center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16" fillId="47" borderId="31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4" fontId="22" fillId="2" borderId="14" applyNumberFormat="0" applyProtection="0">
      <alignment horizontal="left" vertical="center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187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0" fontId="138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6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185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181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0" fontId="22" fillId="2" borderId="14" applyNumberFormat="0" applyProtection="0">
      <alignment horizontal="left" vertical="top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139" fillId="45" borderId="49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4" fontId="44" fillId="45" borderId="0" applyNumberFormat="0" applyProtection="0">
      <alignment horizontal="left" vertical="center" indent="1"/>
    </xf>
    <xf numFmtId="185" fontId="16" fillId="88" borderId="10"/>
    <xf numFmtId="0" fontId="16" fillId="88" borderId="10"/>
    <xf numFmtId="0" fontId="16" fillId="88" borderId="10"/>
    <xf numFmtId="185" fontId="16" fillId="88" borderId="10"/>
    <xf numFmtId="0" fontId="16" fillId="88" borderId="10"/>
    <xf numFmtId="181" fontId="16" fillId="88" borderId="10"/>
    <xf numFmtId="0" fontId="16" fillId="88" borderId="10"/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140" fillId="5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181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57" applyNumberForma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0" fontId="12" fillId="79" borderId="46" applyNumberFormat="0" applyFont="0" applyProtection="0">
      <alignment horizontal="center" vertical="center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0" fontId="141" fillId="0" borderId="29" applyNumberFormat="0" applyFill="0" applyAlignment="0" applyProtection="0"/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6" fontId="14" fillId="106" borderId="58" applyProtection="0">
      <alignment horizontal="center" wrapText="1"/>
    </xf>
    <xf numFmtId="0" fontId="141" fillId="0" borderId="29" applyNumberFormat="0" applyFill="0" applyProtection="0">
      <alignment horizontal="right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0" fontId="141" fillId="0" borderId="29" applyNumberFormat="0" applyFill="0" applyProtection="0">
      <alignment horizontal="left" wrapText="1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1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6" fontId="53" fillId="0" borderId="0" applyNumberFormat="0" applyFont="0" applyFill="0" applyBorder="0" applyAlignment="0" applyProtection="0"/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185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9" fontId="12" fillId="79" borderId="58" applyProtection="0">
      <alignment horizontal="center"/>
    </xf>
    <xf numFmtId="0" fontId="53" fillId="0" borderId="0" applyNumberFormat="0" applyFont="0" applyFill="0" applyBorder="0" applyAlignment="0" applyProtection="0"/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80" fontId="12" fillId="79" borderId="58" applyProtection="0">
      <alignment horizontal="center"/>
    </xf>
    <xf numFmtId="190" fontId="53" fillId="0" borderId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Alignment="0" applyProtection="0"/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4" fontId="14" fillId="106" borderId="58" applyProtection="0">
      <alignment horizontal="center" wrapText="1"/>
    </xf>
    <xf numFmtId="0" fontId="53" fillId="0" borderId="0" applyNumberFormat="0" applyFont="0" applyFill="0" applyBorder="0" applyProtection="0">
      <alignment horizontal="center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80" fontId="14" fillId="106" borderId="58" applyProtection="0">
      <alignment horizontal="center" wrapText="1"/>
    </xf>
    <xf numFmtId="191" fontId="53" fillId="0" borderId="0" applyFont="0" applyFill="0" applyBorder="0" applyAlignment="0" applyProtection="0"/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79" borderId="58" applyNumberFormat="0" applyProtection="0">
      <alignment horizontal="left" vertical="center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4" fillId="106" borderId="58" applyNumberFormat="0" applyProtection="0">
      <alignment horizontal="center" vertical="center" wrapText="1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0" fontId="12" fillId="79" borderId="58" applyNumberFormat="0" applyProtection="0">
      <alignment horizontal="left"/>
    </xf>
    <xf numFmtId="8" fontId="121" fillId="0" borderId="0" applyFill="0" applyBorder="0" applyProtection="0">
      <alignment horizontal="right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2" fontId="12" fillId="79" borderId="58" applyProtection="0">
      <alignment horizontal="center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2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0" fontId="14" fillId="107" borderId="58" applyNumberFormat="0" applyProtection="0">
      <alignment horizontal="right" vertic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6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4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10" fontId="12" fillId="79" borderId="58" applyProtection="0">
      <alignment horizontal="center" wrapText="1"/>
    </xf>
    <xf numFmtId="0" fontId="90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1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62" fillId="0" borderId="0" applyNumberFormat="0" applyFill="0" applyBorder="0" applyAlignment="0" applyProtection="0"/>
    <xf numFmtId="186" fontId="90" fillId="0" borderId="0" applyNumberFormat="0" applyFill="0" applyBorder="0" applyAlignment="0" applyProtection="0"/>
    <xf numFmtId="185" fontId="90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185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18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4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86" fontId="62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1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186" fontId="29" fillId="0" borderId="44" applyNumberFormat="0" applyFill="0" applyAlignment="0" applyProtection="0"/>
    <xf numFmtId="185" fontId="29" fillId="0" borderId="44" applyNumberFormat="0" applyFill="0" applyAlignment="0" applyProtection="0"/>
    <xf numFmtId="185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44" applyNumberFormat="0" applyFill="0" applyAlignment="0" applyProtection="0"/>
    <xf numFmtId="186" fontId="93" fillId="0" borderId="40" applyNumberFormat="0" applyFill="0" applyAlignment="0" applyProtection="0"/>
    <xf numFmtId="185" fontId="93" fillId="0" borderId="40" applyNumberFormat="0" applyFill="0" applyAlignment="0" applyProtection="0"/>
    <xf numFmtId="186" fontId="76" fillId="0" borderId="40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0" fontId="12" fillId="0" borderId="59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44" applyNumberFormat="0" applyFill="0" applyAlignment="0" applyProtection="0"/>
    <xf numFmtId="181" fontId="29" fillId="0" borderId="44" applyNumberFormat="0" applyFill="0" applyAlignment="0" applyProtection="0"/>
    <xf numFmtId="185" fontId="29" fillId="0" borderId="16" applyNumberFormat="0" applyFill="0" applyAlignment="0" applyProtection="0"/>
    <xf numFmtId="185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6" fontId="29" fillId="0" borderId="16" applyNumberFormat="0" applyFill="0" applyAlignment="0" applyProtection="0"/>
    <xf numFmtId="185" fontId="93" fillId="0" borderId="40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69" fontId="12" fillId="0" borderId="45">
      <protection locked="0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5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181" fontId="29" fillId="0" borderId="16" applyNumberFormat="0" applyFill="0" applyAlignment="0" applyProtection="0"/>
    <xf numFmtId="0" fontId="76" fillId="0" borderId="4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6" fontId="29" fillId="0" borderId="16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181" fontId="29" fillId="0" borderId="16" applyNumberFormat="0" applyFill="0" applyAlignment="0" applyProtection="0"/>
    <xf numFmtId="37" fontId="16" fillId="46" borderId="0" applyNumberFormat="0" applyBorder="0" applyAlignment="0" applyProtection="0"/>
    <xf numFmtId="0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55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6" fontId="74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47" fillId="0" borderId="0" applyNumberFormat="0" applyFill="0" applyBorder="0" applyAlignment="0" applyProtection="0"/>
    <xf numFmtId="185" fontId="47" fillId="0" borderId="0" applyNumberFormat="0" applyFill="0" applyBorder="0" applyAlignment="0" applyProtection="0"/>
    <xf numFmtId="185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1" fontId="4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91" fillId="0" borderId="0"/>
    <xf numFmtId="0" fontId="59" fillId="0" borderId="0"/>
    <xf numFmtId="177" fontId="12" fillId="0" borderId="0"/>
    <xf numFmtId="16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177" fontId="59" fillId="0" borderId="0"/>
    <xf numFmtId="0" fontId="59" fillId="0" borderId="0"/>
    <xf numFmtId="177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69" borderId="0" applyNumberFormat="0" applyBorder="0" applyAlignment="0" applyProtection="0"/>
    <xf numFmtId="0" fontId="59" fillId="61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56" borderId="0" applyNumberFormat="0" applyBorder="0" applyAlignment="0" applyProtection="0"/>
    <xf numFmtId="0" fontId="59" fillId="68" borderId="0" applyNumberFormat="0" applyBorder="0" applyAlignment="0" applyProtection="0"/>
    <xf numFmtId="0" fontId="59" fillId="64" borderId="0" applyNumberFormat="0" applyBorder="0" applyAlignment="0" applyProtection="0"/>
    <xf numFmtId="0" fontId="59" fillId="56" borderId="0" applyNumberFormat="0" applyBorder="0" applyAlignment="0" applyProtection="0"/>
    <xf numFmtId="0" fontId="59" fillId="64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68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69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0" fontId="59" fillId="54" borderId="39" applyNumberFormat="0" applyFont="0" applyAlignment="0" applyProtection="0"/>
    <xf numFmtId="181" fontId="59" fillId="69" borderId="0" applyNumberFormat="0" applyBorder="0" applyAlignment="0" applyProtection="0"/>
    <xf numFmtId="181" fontId="59" fillId="65" borderId="0" applyNumberFormat="0" applyBorder="0" applyAlignment="0" applyProtection="0"/>
    <xf numFmtId="181" fontId="59" fillId="60" borderId="0" applyNumberFormat="0" applyBorder="0" applyAlignment="0" applyProtection="0"/>
    <xf numFmtId="181" fontId="59" fillId="76" borderId="0" applyNumberFormat="0" applyBorder="0" applyAlignment="0" applyProtection="0"/>
    <xf numFmtId="181" fontId="59" fillId="77" borderId="0" applyNumberFormat="0" applyBorder="0" applyAlignment="0" applyProtection="0"/>
    <xf numFmtId="181" fontId="59" fillId="57" borderId="0" applyNumberFormat="0" applyBorder="0" applyAlignment="0" applyProtection="0"/>
    <xf numFmtId="181" fontId="59" fillId="54" borderId="39" applyNumberFormat="0" applyFont="0" applyAlignment="0" applyProtection="0"/>
    <xf numFmtId="181" fontId="59" fillId="72" borderId="0" applyNumberFormat="0" applyBorder="0" applyAlignment="0" applyProtection="0"/>
    <xf numFmtId="181" fontId="59" fillId="61" borderId="0" applyNumberFormat="0" applyBorder="0" applyAlignment="0" applyProtection="0"/>
    <xf numFmtId="181" fontId="59" fillId="64" borderId="0" applyNumberFormat="0" applyBorder="0" applyAlignment="0" applyProtection="0"/>
    <xf numFmtId="181" fontId="59" fillId="73" borderId="0" applyNumberFormat="0" applyBorder="0" applyAlignment="0" applyProtection="0"/>
    <xf numFmtId="181" fontId="59" fillId="68" borderId="0" applyNumberFormat="0" applyBorder="0" applyAlignment="0" applyProtection="0"/>
    <xf numFmtId="181" fontId="59" fillId="56" borderId="0" applyNumberFormat="0" applyBorder="0" applyAlignment="0" applyProtection="0"/>
    <xf numFmtId="181" fontId="59" fillId="0" borderId="0"/>
    <xf numFmtId="181" fontId="59" fillId="0" borderId="0"/>
    <xf numFmtId="181" fontId="59" fillId="0" borderId="0"/>
    <xf numFmtId="0" fontId="59" fillId="0" borderId="0"/>
    <xf numFmtId="185" fontId="59" fillId="56" borderId="0" applyNumberFormat="0" applyBorder="0" applyAlignment="0" applyProtection="0"/>
    <xf numFmtId="181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56" borderId="0" applyNumberFormat="0" applyBorder="0" applyAlignment="0" applyProtection="0"/>
    <xf numFmtId="185" fontId="59" fillId="60" borderId="0" applyNumberFormat="0" applyBorder="0" applyAlignment="0" applyProtection="0"/>
    <xf numFmtId="181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0" borderId="0" applyNumberFormat="0" applyBorder="0" applyAlignment="0" applyProtection="0"/>
    <xf numFmtId="185" fontId="59" fillId="64" borderId="0" applyNumberFormat="0" applyBorder="0" applyAlignment="0" applyProtection="0"/>
    <xf numFmtId="181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4" borderId="0" applyNumberFormat="0" applyBorder="0" applyAlignment="0" applyProtection="0"/>
    <xf numFmtId="185" fontId="59" fillId="68" borderId="0" applyNumberFormat="0" applyBorder="0" applyAlignment="0" applyProtection="0"/>
    <xf numFmtId="181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68" borderId="0" applyNumberFormat="0" applyBorder="0" applyAlignment="0" applyProtection="0"/>
    <xf numFmtId="185" fontId="59" fillId="72" borderId="0" applyNumberFormat="0" applyBorder="0" applyAlignment="0" applyProtection="0"/>
    <xf numFmtId="181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2" borderId="0" applyNumberFormat="0" applyBorder="0" applyAlignment="0" applyProtection="0"/>
    <xf numFmtId="185" fontId="59" fillId="76" borderId="0" applyNumberFormat="0" applyBorder="0" applyAlignment="0" applyProtection="0"/>
    <xf numFmtId="181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76" borderId="0" applyNumberFormat="0" applyBorder="0" applyAlignment="0" applyProtection="0"/>
    <xf numFmtId="185" fontId="59" fillId="57" borderId="0" applyNumberFormat="0" applyBorder="0" applyAlignment="0" applyProtection="0"/>
    <xf numFmtId="181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57" borderId="0" applyNumberFormat="0" applyBorder="0" applyAlignment="0" applyProtection="0"/>
    <xf numFmtId="185" fontId="59" fillId="61" borderId="0" applyNumberFormat="0" applyBorder="0" applyAlignment="0" applyProtection="0"/>
    <xf numFmtId="181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1" borderId="0" applyNumberFormat="0" applyBorder="0" applyAlignment="0" applyProtection="0"/>
    <xf numFmtId="185" fontId="59" fillId="65" borderId="0" applyNumberFormat="0" applyBorder="0" applyAlignment="0" applyProtection="0"/>
    <xf numFmtId="181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5" borderId="0" applyNumberFormat="0" applyBorder="0" applyAlignment="0" applyProtection="0"/>
    <xf numFmtId="185" fontId="59" fillId="69" borderId="0" applyNumberFormat="0" applyBorder="0" applyAlignment="0" applyProtection="0"/>
    <xf numFmtId="181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69" borderId="0" applyNumberFormat="0" applyBorder="0" applyAlignment="0" applyProtection="0"/>
    <xf numFmtId="185" fontId="59" fillId="73" borderId="0" applyNumberFormat="0" applyBorder="0" applyAlignment="0" applyProtection="0"/>
    <xf numFmtId="181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3" borderId="0" applyNumberFormat="0" applyBorder="0" applyAlignment="0" applyProtection="0"/>
    <xf numFmtId="185" fontId="59" fillId="77" borderId="0" applyNumberFormat="0" applyBorder="0" applyAlignment="0" applyProtection="0"/>
    <xf numFmtId="181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185" fontId="59" fillId="77" borderId="0" applyNumberFormat="0" applyBorder="0" applyAlignment="0" applyProtection="0"/>
    <xf numFmtId="0" fontId="59" fillId="0" borderId="0"/>
    <xf numFmtId="181" fontId="59" fillId="0" borderId="0"/>
    <xf numFmtId="181" fontId="59" fillId="0" borderId="0"/>
    <xf numFmtId="0" fontId="59" fillId="0" borderId="0"/>
    <xf numFmtId="185" fontId="59" fillId="0" borderId="0"/>
    <xf numFmtId="0" fontId="59" fillId="0" borderId="0"/>
    <xf numFmtId="185" fontId="59" fillId="0" borderId="0"/>
    <xf numFmtId="185" fontId="59" fillId="0" borderId="0"/>
    <xf numFmtId="185" fontId="59" fillId="54" borderId="39" applyNumberFormat="0" applyFont="0" applyAlignment="0" applyProtection="0"/>
    <xf numFmtId="186" fontId="59" fillId="54" borderId="39" applyNumberFormat="0" applyFont="0" applyAlignment="0" applyProtection="0"/>
    <xf numFmtId="185" fontId="59" fillId="54" borderId="39" applyNumberFormat="0" applyFont="0" applyAlignment="0" applyProtection="0"/>
    <xf numFmtId="0" fontId="59" fillId="0" borderId="0"/>
    <xf numFmtId="44" fontId="9" fillId="0" borderId="0" applyFont="0" applyFill="0" applyBorder="0" applyAlignment="0" applyProtection="0"/>
    <xf numFmtId="0" fontId="61" fillId="0" borderId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67" fontId="48" fillId="28" borderId="1">
      <alignment horizontal="center" vertical="center"/>
    </xf>
    <xf numFmtId="0" fontId="35" fillId="27" borderId="2" applyNumberFormat="0" applyAlignment="0" applyProtection="0"/>
    <xf numFmtId="171" fontId="48" fillId="0" borderId="0"/>
    <xf numFmtId="9" fontId="12" fillId="0" borderId="0" applyFont="0" applyFill="0" applyBorder="0" applyAlignment="0" applyProtection="0"/>
    <xf numFmtId="0" fontId="9" fillId="0" borderId="0"/>
    <xf numFmtId="166" fontId="12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9" fontId="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9" fillId="0" borderId="0"/>
    <xf numFmtId="40" fontId="60" fillId="0" borderId="0" applyFont="0" applyFill="0" applyBorder="0" applyAlignment="0" applyProtection="0"/>
    <xf numFmtId="4" fontId="16" fillId="36" borderId="31" applyNumberFormat="0" applyProtection="0">
      <alignment vertical="center"/>
    </xf>
    <xf numFmtId="4" fontId="16" fillId="36" borderId="31" applyNumberFormat="0" applyProtection="0">
      <alignment vertical="center"/>
    </xf>
    <xf numFmtId="4" fontId="16" fillId="46" borderId="31" applyNumberFormat="0" applyProtection="0">
      <alignment horizontal="left" vertical="center" indent="1"/>
    </xf>
    <xf numFmtId="4" fontId="16" fillId="46" borderId="31" applyNumberFormat="0" applyProtection="0">
      <alignment horizontal="left" vertical="center" indent="1"/>
    </xf>
    <xf numFmtId="4" fontId="16" fillId="0" borderId="31" applyNumberFormat="0" applyProtection="0">
      <alignment horizontal="right" vertical="center"/>
    </xf>
    <xf numFmtId="4" fontId="16" fillId="47" borderId="31" applyNumberFormat="0" applyProtection="0">
      <alignment horizontal="left" vertical="center" indent="1"/>
    </xf>
    <xf numFmtId="0" fontId="9" fillId="0" borderId="0"/>
    <xf numFmtId="4" fontId="39" fillId="43" borderId="15" applyNumberFormat="0" applyProtection="0">
      <alignment horizontal="left" vertical="center" indent="1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44" fontId="6" fillId="0" borderId="0" applyFont="0" applyFill="0" applyBorder="0" applyAlignment="0" applyProtection="0"/>
    <xf numFmtId="181" fontId="6" fillId="0" borderId="0"/>
    <xf numFmtId="181" fontId="6" fillId="0" borderId="0"/>
    <xf numFmtId="0" fontId="6" fillId="0" borderId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8" borderId="0" applyNumberFormat="0" applyBorder="0" applyAlignment="0" applyProtection="0"/>
    <xf numFmtId="0" fontId="6" fillId="6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7" borderId="0" applyNumberFormat="0" applyBorder="0" applyAlignment="0" applyProtection="0"/>
    <xf numFmtId="0" fontId="6" fillId="7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186" fontId="6" fillId="0" borderId="0"/>
    <xf numFmtId="185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186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0" fontId="6" fillId="54" borderId="3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12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1" fontId="5" fillId="0" borderId="0"/>
    <xf numFmtId="44" fontId="5" fillId="0" borderId="0" applyFont="0" applyFill="0" applyBorder="0" applyAlignment="0" applyProtection="0"/>
    <xf numFmtId="181" fontId="5" fillId="0" borderId="0"/>
    <xf numFmtId="181" fontId="5" fillId="0" borderId="0"/>
    <xf numFmtId="0" fontId="5" fillId="0" borderId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186" fontId="5" fillId="0" borderId="0"/>
    <xf numFmtId="185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185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186" fontId="5" fillId="0" borderId="0"/>
    <xf numFmtId="18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44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44" fontId="78" fillId="0" borderId="0" applyFont="0" applyFill="0" applyBorder="0" applyAlignment="0" applyProtection="0"/>
    <xf numFmtId="0" fontId="112" fillId="51" borderId="35" applyNumberFormat="0" applyAlignment="0" applyProtection="0"/>
    <xf numFmtId="0" fontId="120" fillId="55" borderId="0" applyNumberFormat="0" applyBorder="0" applyAlignment="0" applyProtection="0"/>
    <xf numFmtId="0" fontId="120" fillId="59" borderId="0" applyNumberFormat="0" applyBorder="0" applyAlignment="0" applyProtection="0"/>
    <xf numFmtId="0" fontId="120" fillId="63" borderId="0" applyNumberFormat="0" applyBorder="0" applyAlignment="0" applyProtection="0"/>
    <xf numFmtId="0" fontId="120" fillId="67" borderId="0" applyNumberFormat="0" applyBorder="0" applyAlignment="0" applyProtection="0"/>
    <xf numFmtId="0" fontId="120" fillId="71" borderId="0" applyNumberFormat="0" applyBorder="0" applyAlignment="0" applyProtection="0"/>
    <xf numFmtId="0" fontId="120" fillId="75" borderId="0" applyNumberFormat="0" applyBorder="0" applyAlignment="0" applyProtection="0"/>
  </cellStyleXfs>
  <cellXfs count="207">
    <xf numFmtId="0" fontId="0" fillId="0" borderId="0" xfId="0"/>
    <xf numFmtId="0" fontId="13" fillId="0" borderId="0" xfId="0" applyFont="1"/>
    <xf numFmtId="6" fontId="13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3" fillId="0" borderId="25" xfId="0" applyFont="1" applyBorder="1" applyAlignment="1">
      <alignment horizontal="right"/>
    </xf>
    <xf numFmtId="0" fontId="13" fillId="0" borderId="20" xfId="0" applyFont="1" applyBorder="1"/>
    <xf numFmtId="0" fontId="13" fillId="0" borderId="23" xfId="0" applyFont="1" applyBorder="1"/>
    <xf numFmtId="0" fontId="14" fillId="0" borderId="24" xfId="0" applyFont="1" applyFill="1" applyBorder="1" applyAlignment="1">
      <alignment horizontal="center"/>
    </xf>
    <xf numFmtId="0" fontId="14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6" fillId="0" borderId="0" xfId="76" applyNumberFormat="1" applyFont="1" applyFill="1"/>
    <xf numFmtId="0" fontId="18" fillId="0" borderId="0" xfId="0" applyFont="1"/>
    <xf numFmtId="0" fontId="19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0" fillId="0" borderId="0" xfId="47" quotePrefix="1" applyFont="1"/>
    <xf numFmtId="166" fontId="21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3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66" fontId="21" fillId="0" borderId="0" xfId="47" applyFont="1" applyFill="1"/>
    <xf numFmtId="0" fontId="14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5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4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2" fillId="0" borderId="23" xfId="0" applyFont="1" applyBorder="1"/>
    <xf numFmtId="165" fontId="14" fillId="0" borderId="21" xfId="47" applyNumberFormat="1" applyFont="1" applyBorder="1" applyAlignment="1">
      <alignment horizontal="center"/>
    </xf>
    <xf numFmtId="165" fontId="14" fillId="0" borderId="22" xfId="47" applyNumberFormat="1" applyFont="1" applyFill="1" applyBorder="1" applyAlignment="1">
      <alignment horizontal="center"/>
    </xf>
    <xf numFmtId="165" fontId="15" fillId="0" borderId="0" xfId="47" applyNumberFormat="1" applyFont="1" applyFill="1"/>
    <xf numFmtId="165" fontId="0" fillId="0" borderId="0" xfId="0" applyNumberFormat="1" applyFill="1"/>
    <xf numFmtId="165" fontId="12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6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58" fillId="0" borderId="0" xfId="47" applyFont="1" applyFill="1"/>
    <xf numFmtId="0" fontId="12" fillId="0" borderId="0" xfId="0" applyFont="1"/>
    <xf numFmtId="0" fontId="13" fillId="0" borderId="0" xfId="0" applyFont="1" applyFill="1"/>
    <xf numFmtId="0" fontId="18" fillId="0" borderId="0" xfId="0" applyFont="1" applyFill="1"/>
    <xf numFmtId="0" fontId="14" fillId="0" borderId="19" xfId="0" applyFont="1" applyFill="1" applyBorder="1" applyAlignment="1">
      <alignment horizontal="center"/>
    </xf>
    <xf numFmtId="0" fontId="14" fillId="0" borderId="23" xfId="0" applyFont="1" applyFill="1" applyBorder="1"/>
    <xf numFmtId="0" fontId="12" fillId="0" borderId="23" xfId="0" applyFont="1" applyBorder="1" applyAlignment="1">
      <alignment horizontal="left"/>
    </xf>
    <xf numFmtId="165" fontId="15" fillId="0" borderId="24" xfId="47" applyNumberFormat="1" applyFont="1" applyFill="1" applyBorder="1"/>
    <xf numFmtId="0" fontId="12" fillId="0" borderId="23" xfId="0" applyFont="1" applyFill="1" applyBorder="1"/>
    <xf numFmtId="173" fontId="0" fillId="0" borderId="0" xfId="79" applyNumberFormat="1" applyFont="1" applyFill="1"/>
    <xf numFmtId="0" fontId="13" fillId="0" borderId="17" xfId="0" applyFont="1" applyFill="1" applyBorder="1"/>
    <xf numFmtId="165" fontId="0" fillId="0" borderId="24" xfId="47" applyNumberFormat="1" applyFont="1" applyFill="1" applyBorder="1"/>
    <xf numFmtId="166" fontId="13" fillId="0" borderId="0" xfId="47" quotePrefix="1" applyFont="1" applyFill="1"/>
    <xf numFmtId="0" fontId="12" fillId="0" borderId="17" xfId="0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/>
    <xf numFmtId="0" fontId="12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6" fontId="13" fillId="0" borderId="20" xfId="0" quotePrefix="1" applyNumberFormat="1" applyFont="1" applyFill="1" applyBorder="1" applyAlignment="1">
      <alignment horizontal="center"/>
    </xf>
    <xf numFmtId="0" fontId="14" fillId="0" borderId="0" xfId="0" applyFont="1" applyFill="1"/>
    <xf numFmtId="37" fontId="12" fillId="0" borderId="0" xfId="47" applyNumberFormat="1" applyFont="1" applyFill="1" applyBorder="1"/>
    <xf numFmtId="0" fontId="12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2" fillId="0" borderId="23" xfId="0" applyFont="1" applyFill="1" applyBorder="1"/>
    <xf numFmtId="37" fontId="12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165" fontId="0" fillId="0" borderId="0" xfId="47" applyNumberFormat="1" applyFont="1" applyBorder="1"/>
    <xf numFmtId="0" fontId="14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/>
    <xf numFmtId="166" fontId="14" fillId="0" borderId="0" xfId="47" applyFont="1" applyFill="1"/>
    <xf numFmtId="176" fontId="12" fillId="0" borderId="0" xfId="128" applyNumberFormat="1" applyFont="1" applyFill="1" applyBorder="1"/>
    <xf numFmtId="176" fontId="14" fillId="0" borderId="0" xfId="128" applyNumberFormat="1" applyFont="1" applyFill="1" applyBorder="1" applyAlignment="1">
      <alignment horizontal="center"/>
    </xf>
    <xf numFmtId="176" fontId="14" fillId="0" borderId="21" xfId="128" applyNumberFormat="1" applyFont="1" applyFill="1" applyBorder="1" applyAlignment="1">
      <alignment horizontal="center"/>
    </xf>
    <xf numFmtId="176" fontId="12" fillId="0" borderId="18" xfId="128" applyNumberFormat="1" applyFont="1" applyFill="1" applyBorder="1" applyAlignment="1">
      <alignment horizontal="center"/>
    </xf>
    <xf numFmtId="176" fontId="14" fillId="0" borderId="0" xfId="128" applyNumberFormat="1" applyFont="1" applyFill="1"/>
    <xf numFmtId="176" fontId="12" fillId="0" borderId="0" xfId="128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37" fontId="12" fillId="0" borderId="24" xfId="0" applyNumberFormat="1" applyFont="1" applyFill="1" applyBorder="1"/>
    <xf numFmtId="0" fontId="12" fillId="0" borderId="0" xfId="0" quotePrefix="1" applyFont="1" applyFill="1"/>
    <xf numFmtId="0" fontId="12" fillId="0" borderId="0" xfId="0" applyFont="1" applyFill="1" applyBorder="1" applyAlignment="1">
      <alignment vertical="top"/>
    </xf>
    <xf numFmtId="0" fontId="13" fillId="0" borderId="20" xfId="0" applyFont="1" applyFill="1" applyBorder="1"/>
    <xf numFmtId="37" fontId="12" fillId="0" borderId="28" xfId="47" applyNumberFormat="1" applyFont="1" applyFill="1" applyBorder="1"/>
    <xf numFmtId="37" fontId="12" fillId="0" borderId="27" xfId="47" applyNumberFormat="1" applyFont="1" applyFill="1" applyBorder="1"/>
    <xf numFmtId="0" fontId="14" fillId="0" borderId="61" xfId="0" applyFont="1" applyFill="1" applyBorder="1" applyAlignment="1">
      <alignment horizontal="left"/>
    </xf>
    <xf numFmtId="37" fontId="14" fillId="0" borderId="62" xfId="0" applyNumberFormat="1" applyFont="1" applyFill="1" applyBorder="1"/>
    <xf numFmtId="37" fontId="14" fillId="0" borderId="0" xfId="0" applyNumberFormat="1" applyFont="1" applyFill="1"/>
    <xf numFmtId="37" fontId="14" fillId="0" borderId="5" xfId="47" applyNumberFormat="1" applyFont="1" applyFill="1" applyBorder="1"/>
    <xf numFmtId="37" fontId="14" fillId="0" borderId="62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37" fontId="14" fillId="0" borderId="0" xfId="47" applyNumberFormat="1" applyFont="1" applyFill="1" applyBorder="1"/>
    <xf numFmtId="37" fontId="14" fillId="0" borderId="24" xfId="47" applyNumberFormat="1" applyFont="1" applyFill="1" applyBorder="1"/>
    <xf numFmtId="0" fontId="12" fillId="0" borderId="23" xfId="0" applyFont="1" applyFill="1" applyBorder="1" applyAlignment="1">
      <alignment horizontal="left" indent="2"/>
    </xf>
    <xf numFmtId="0" fontId="14" fillId="0" borderId="61" xfId="0" applyFont="1" applyFill="1" applyBorder="1" applyAlignment="1">
      <alignment horizontal="left" indent="2"/>
    </xf>
    <xf numFmtId="37" fontId="14" fillId="0" borderId="24" xfId="0" applyNumberFormat="1" applyFont="1" applyFill="1" applyBorder="1"/>
    <xf numFmtId="0" fontId="14" fillId="109" borderId="61" xfId="0" applyFont="1" applyFill="1" applyBorder="1" applyAlignment="1">
      <alignment horizontal="left"/>
    </xf>
    <xf numFmtId="37" fontId="14" fillId="109" borderId="5" xfId="0" applyNumberFormat="1" applyFont="1" applyFill="1" applyBorder="1"/>
    <xf numFmtId="37" fontId="14" fillId="109" borderId="62" xfId="0" applyNumberFormat="1" applyFont="1" applyFill="1" applyBorder="1"/>
    <xf numFmtId="192" fontId="14" fillId="0" borderId="0" xfId="0" applyNumberFormat="1" applyFont="1" applyFill="1"/>
    <xf numFmtId="0" fontId="14" fillId="108" borderId="61" xfId="0" applyFont="1" applyFill="1" applyBorder="1" applyAlignment="1">
      <alignment horizontal="left"/>
    </xf>
    <xf numFmtId="37" fontId="14" fillId="108" borderId="5" xfId="0" applyNumberFormat="1" applyFont="1" applyFill="1" applyBorder="1"/>
    <xf numFmtId="37" fontId="14" fillId="108" borderId="62" xfId="0" applyNumberFormat="1" applyFont="1" applyFill="1" applyBorder="1"/>
    <xf numFmtId="0" fontId="14" fillId="110" borderId="17" xfId="0" applyFont="1" applyFill="1" applyBorder="1"/>
    <xf numFmtId="0" fontId="12" fillId="110" borderId="18" xfId="0" applyFont="1" applyFill="1" applyBorder="1"/>
    <xf numFmtId="37" fontId="12" fillId="110" borderId="18" xfId="47" applyNumberFormat="1" applyFont="1" applyFill="1" applyBorder="1"/>
    <xf numFmtId="37" fontId="12" fillId="110" borderId="19" xfId="0" applyNumberFormat="1" applyFont="1" applyFill="1" applyBorder="1"/>
    <xf numFmtId="0" fontId="12" fillId="110" borderId="23" xfId="0" applyFont="1" applyFill="1" applyBorder="1" applyAlignment="1">
      <alignment horizontal="left"/>
    </xf>
    <xf numFmtId="37" fontId="12" fillId="110" borderId="0" xfId="47" applyNumberFormat="1" applyFont="1" applyFill="1" applyBorder="1"/>
    <xf numFmtId="37" fontId="12" fillId="110" borderId="24" xfId="47" applyNumberFormat="1" applyFont="1" applyFill="1" applyBorder="1"/>
    <xf numFmtId="37" fontId="12" fillId="110" borderId="28" xfId="47" applyNumberFormat="1" applyFont="1" applyFill="1" applyBorder="1"/>
    <xf numFmtId="37" fontId="12" fillId="110" borderId="27" xfId="47" applyNumberFormat="1" applyFont="1" applyFill="1" applyBorder="1"/>
    <xf numFmtId="0" fontId="14" fillId="110" borderId="61" xfId="0" applyFont="1" applyFill="1" applyBorder="1" applyAlignment="1">
      <alignment horizontal="left"/>
    </xf>
    <xf numFmtId="37" fontId="14" fillId="110" borderId="5" xfId="47" applyNumberFormat="1" applyFont="1" applyFill="1" applyBorder="1"/>
    <xf numFmtId="37" fontId="14" fillId="110" borderId="62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0" fontId="12" fillId="110" borderId="23" xfId="0" applyFont="1" applyFill="1" applyBorder="1" applyAlignment="1">
      <alignment horizontal="left" indent="2"/>
    </xf>
    <xf numFmtId="37" fontId="12" fillId="110" borderId="24" xfId="0" applyNumberFormat="1" applyFont="1" applyFill="1" applyBorder="1"/>
    <xf numFmtId="0" fontId="14" fillId="110" borderId="61" xfId="0" applyFont="1" applyFill="1" applyBorder="1" applyAlignment="1">
      <alignment horizontal="left" indent="2"/>
    </xf>
    <xf numFmtId="37" fontId="14" fillId="110" borderId="62" xfId="0" applyNumberFormat="1" applyFont="1" applyFill="1" applyBorder="1"/>
    <xf numFmtId="37" fontId="14" fillId="110" borderId="24" xfId="0" applyNumberFormat="1" applyFont="1" applyFill="1" applyBorder="1"/>
    <xf numFmtId="0" fontId="14" fillId="110" borderId="25" xfId="0" applyFont="1" applyFill="1" applyBorder="1" applyAlignment="1">
      <alignment horizontal="left"/>
    </xf>
    <xf numFmtId="37" fontId="14" fillId="110" borderId="29" xfId="0" applyNumberFormat="1" applyFont="1" applyFill="1" applyBorder="1"/>
    <xf numFmtId="37" fontId="14" fillId="110" borderId="30" xfId="0" applyNumberFormat="1" applyFont="1" applyFill="1" applyBorder="1"/>
    <xf numFmtId="0" fontId="146" fillId="0" borderId="0" xfId="0" applyFont="1" applyFill="1"/>
    <xf numFmtId="10" fontId="146" fillId="0" borderId="0" xfId="164" applyNumberFormat="1" applyFont="1" applyFill="1"/>
    <xf numFmtId="10" fontId="146" fillId="0" borderId="0" xfId="79" applyNumberFormat="1" applyFont="1" applyFill="1"/>
    <xf numFmtId="37" fontId="146" fillId="0" borderId="0" xfId="0" applyNumberFormat="1" applyFont="1" applyFill="1"/>
    <xf numFmtId="176" fontId="12" fillId="0" borderId="63" xfId="128" applyNumberFormat="1" applyFont="1" applyFill="1" applyBorder="1"/>
    <xf numFmtId="176" fontId="12" fillId="0" borderId="0" xfId="0" applyNumberFormat="1" applyFont="1" applyFill="1"/>
    <xf numFmtId="176" fontId="12" fillId="0" borderId="24" xfId="128" applyNumberFormat="1" applyFont="1" applyFill="1" applyBorder="1"/>
    <xf numFmtId="176" fontId="14" fillId="0" borderId="65" xfId="0" applyNumberFormat="1" applyFont="1" applyFill="1" applyBorder="1" applyAlignment="1">
      <alignment horizontal="center" vertical="center" wrapText="1"/>
    </xf>
    <xf numFmtId="176" fontId="14" fillId="0" borderId="66" xfId="0" applyNumberFormat="1" applyFont="1" applyFill="1" applyBorder="1" applyAlignment="1">
      <alignment horizontal="center" vertical="center" wrapText="1"/>
    </xf>
    <xf numFmtId="176" fontId="14" fillId="0" borderId="67" xfId="0" applyNumberFormat="1" applyFont="1" applyFill="1" applyBorder="1" applyAlignment="1">
      <alignment horizontal="center" vertical="center" wrapText="1"/>
    </xf>
    <xf numFmtId="176" fontId="14" fillId="0" borderId="68" xfId="128" applyNumberFormat="1" applyFont="1" applyFill="1" applyBorder="1" applyAlignment="1">
      <alignment horizontal="left" vertical="center" wrapText="1"/>
    </xf>
    <xf numFmtId="176" fontId="12" fillId="0" borderId="69" xfId="128" applyNumberFormat="1" applyFont="1" applyFill="1" applyBorder="1" applyAlignment="1">
      <alignment horizontal="center" vertical="center" wrapText="1"/>
    </xf>
    <xf numFmtId="176" fontId="12" fillId="0" borderId="70" xfId="128" applyNumberFormat="1" applyFont="1" applyFill="1" applyBorder="1" applyAlignment="1">
      <alignment horizontal="center" vertical="center" wrapText="1"/>
    </xf>
    <xf numFmtId="176" fontId="14" fillId="0" borderId="71" xfId="128" applyNumberFormat="1" applyFont="1" applyFill="1" applyBorder="1" applyAlignment="1">
      <alignment horizontal="left" vertical="center" wrapText="1"/>
    </xf>
    <xf numFmtId="176" fontId="12" fillId="0" borderId="64" xfId="128" applyNumberFormat="1" applyFont="1" applyFill="1" applyBorder="1" applyAlignment="1">
      <alignment horizontal="center" vertical="center" wrapText="1"/>
    </xf>
    <xf numFmtId="176" fontId="12" fillId="0" borderId="10" xfId="128" applyNumberFormat="1" applyFont="1" applyFill="1" applyBorder="1" applyAlignment="1">
      <alignment horizontal="center" vertical="center" wrapText="1"/>
    </xf>
    <xf numFmtId="176" fontId="12" fillId="0" borderId="72" xfId="128" applyNumberFormat="1" applyFont="1" applyFill="1" applyBorder="1" applyAlignment="1">
      <alignment horizontal="center" vertical="center" wrapText="1"/>
    </xf>
    <xf numFmtId="176" fontId="14" fillId="0" borderId="73" xfId="128" applyNumberFormat="1" applyFont="1" applyFill="1" applyBorder="1" applyAlignment="1">
      <alignment horizontal="left" vertical="center" wrapText="1"/>
    </xf>
    <xf numFmtId="176" fontId="12" fillId="0" borderId="74" xfId="128" applyNumberFormat="1" applyFont="1" applyFill="1" applyBorder="1" applyAlignment="1">
      <alignment horizontal="center" vertical="center" wrapText="1"/>
    </xf>
    <xf numFmtId="176" fontId="12" fillId="0" borderId="75" xfId="128" applyNumberFormat="1" applyFont="1" applyFill="1" applyBorder="1" applyAlignment="1">
      <alignment horizontal="center" vertical="center" wrapText="1"/>
    </xf>
    <xf numFmtId="176" fontId="12" fillId="0" borderId="76" xfId="128" applyNumberFormat="1" applyFont="1" applyFill="1" applyBorder="1" applyAlignment="1">
      <alignment horizontal="center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7" xfId="128" applyNumberFormat="1" applyFont="1" applyFill="1" applyBorder="1" applyAlignment="1">
      <alignment horizontal="center" vertical="center" wrapText="1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37" fontId="14" fillId="0" borderId="0" xfId="0" applyNumberFormat="1" applyFont="1" applyFill="1" applyBorder="1"/>
    <xf numFmtId="176" fontId="12" fillId="0" borderId="78" xfId="128" applyNumberFormat="1" applyFont="1" applyFill="1" applyBorder="1" applyAlignment="1">
      <alignment horizontal="center" vertical="center" wrapText="1"/>
    </xf>
    <xf numFmtId="44" fontId="12" fillId="0" borderId="0" xfId="0" applyNumberFormat="1" applyFont="1" applyFill="1"/>
    <xf numFmtId="44" fontId="0" fillId="0" borderId="0" xfId="128" applyFont="1"/>
    <xf numFmtId="43" fontId="149" fillId="0" borderId="0" xfId="154" applyNumberFormat="1" applyFont="1"/>
    <xf numFmtId="44" fontId="149" fillId="0" borderId="0" xfId="128" applyFont="1"/>
    <xf numFmtId="165" fontId="0" fillId="0" borderId="24" xfId="47" applyNumberFormat="1" applyFont="1" applyBorder="1" applyAlignment="1">
      <alignment horizontal="left"/>
    </xf>
    <xf numFmtId="0" fontId="146" fillId="0" borderId="0" xfId="0" applyFont="1" applyFill="1" applyAlignment="1">
      <alignment horizontal="right"/>
    </xf>
    <xf numFmtId="44" fontId="146" fillId="0" borderId="0" xfId="128" applyFont="1" applyFill="1" applyAlignment="1">
      <alignment horizontal="right"/>
    </xf>
    <xf numFmtId="0" fontId="146" fillId="0" borderId="0" xfId="0" applyFont="1" applyFill="1" applyBorder="1" applyAlignment="1">
      <alignment horizontal="right"/>
    </xf>
    <xf numFmtId="176" fontId="146" fillId="0" borderId="0" xfId="128" applyNumberFormat="1" applyFont="1" applyFill="1" applyAlignment="1">
      <alignment horizontal="right"/>
    </xf>
    <xf numFmtId="176" fontId="146" fillId="0" borderId="0" xfId="0" applyNumberFormat="1" applyFont="1" applyFill="1" applyAlignment="1">
      <alignment horizontal="right"/>
    </xf>
    <xf numFmtId="176" fontId="146" fillId="0" borderId="0" xfId="79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165" fontId="0" fillId="0" borderId="0" xfId="47" applyNumberFormat="1" applyFont="1" applyFill="1" applyBorder="1" applyAlignment="1">
      <alignment horizontal="left"/>
    </xf>
    <xf numFmtId="193" fontId="12" fillId="0" borderId="0" xfId="128" applyNumberFormat="1" applyFont="1" applyFill="1" applyBorder="1"/>
    <xf numFmtId="176" fontId="14" fillId="0" borderId="24" xfId="128" applyNumberFormat="1" applyFont="1" applyFill="1" applyBorder="1" applyAlignment="1">
      <alignment horizontal="center"/>
    </xf>
    <xf numFmtId="176" fontId="14" fillId="0" borderId="0" xfId="128" applyNumberFormat="1" applyFont="1" applyFill="1" applyAlignment="1">
      <alignment horizontal="right"/>
    </xf>
    <xf numFmtId="165" fontId="12" fillId="0" borderId="18" xfId="47" applyNumberFormat="1" applyFont="1" applyBorder="1" applyAlignment="1">
      <alignment horizontal="center"/>
    </xf>
    <xf numFmtId="165" fontId="12" fillId="0" borderId="19" xfId="47" applyNumberFormat="1" applyFont="1" applyBorder="1" applyAlignment="1">
      <alignment horizontal="center"/>
    </xf>
    <xf numFmtId="176" fontId="12" fillId="0" borderId="0" xfId="16753" applyNumberFormat="1" applyFont="1" applyFill="1" applyBorder="1"/>
    <xf numFmtId="173" fontId="12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176" fontId="12" fillId="109" borderId="0" xfId="128" applyNumberFormat="1" applyFont="1" applyFill="1" applyBorder="1"/>
    <xf numFmtId="176" fontId="12" fillId="0" borderId="0" xfId="128" applyNumberFormat="1" applyFont="1" applyFill="1" applyAlignment="1">
      <alignment horizontal="left"/>
    </xf>
    <xf numFmtId="166" fontId="146" fillId="0" borderId="0" xfId="47" applyFont="1" applyFill="1" applyAlignment="1">
      <alignment horizontal="right"/>
    </xf>
    <xf numFmtId="166" fontId="12" fillId="0" borderId="0" xfId="0" quotePrefix="1" applyNumberFormat="1" applyFont="1" applyFill="1"/>
  </cellXfs>
  <cellStyles count="32825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sk/Documents/Steve/2013-2015%20EE%20CPUC%20Monthly%20Report/Monthly%20Report/2016/January%202016%20Monthly%20Report/2016%20OBF%20Report_January,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OBFBA Closing 2016"/>
    </sheetNames>
    <sheetDataSet>
      <sheetData sheetId="0" refreshError="1"/>
      <sheetData sheetId="1">
        <row r="10">
          <cell r="B10">
            <v>0</v>
          </cell>
        </row>
        <row r="11">
          <cell r="B11">
            <v>18902272</v>
          </cell>
        </row>
        <row r="12">
          <cell r="B12">
            <v>46364.776132239334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-253441.06</v>
          </cell>
        </row>
        <row r="26">
          <cell r="B26">
            <v>805860.84</v>
          </cell>
        </row>
        <row r="28">
          <cell r="B28">
            <v>-428780.24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zoomScaleNormal="100" workbookViewId="0">
      <selection activeCell="I33" sqref="I33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83</v>
      </c>
    </row>
    <row r="3" spans="1:17" ht="15.75">
      <c r="A3" s="1" t="s">
        <v>96</v>
      </c>
      <c r="F3" s="194"/>
    </row>
    <row r="4" spans="1:17" ht="16.5" thickBot="1">
      <c r="A4" s="2" t="s">
        <v>98</v>
      </c>
      <c r="P4" s="35"/>
      <c r="Q4" s="37"/>
    </row>
    <row r="5" spans="1:17">
      <c r="A5" s="3"/>
      <c r="B5" s="79" t="s">
        <v>36</v>
      </c>
      <c r="C5" s="197" t="s">
        <v>92</v>
      </c>
      <c r="D5" s="197" t="s">
        <v>92</v>
      </c>
      <c r="E5" s="197" t="s">
        <v>92</v>
      </c>
      <c r="F5" s="197" t="s">
        <v>92</v>
      </c>
      <c r="G5" s="197" t="s">
        <v>92</v>
      </c>
      <c r="H5" s="197" t="s">
        <v>92</v>
      </c>
      <c r="I5" s="197" t="s">
        <v>92</v>
      </c>
      <c r="J5" s="197" t="s">
        <v>92</v>
      </c>
      <c r="K5" s="197" t="s">
        <v>92</v>
      </c>
      <c r="L5" s="197" t="s">
        <v>92</v>
      </c>
      <c r="M5" s="197" t="s">
        <v>92</v>
      </c>
      <c r="N5" s="197" t="s">
        <v>92</v>
      </c>
      <c r="O5" s="198" t="s">
        <v>92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84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200">
        <v>0.41060694586524488</v>
      </c>
      <c r="C7" s="193">
        <f>+'Table E-4'!$B$10*'Table E-1'!B7</f>
        <v>4163.3291803152197</v>
      </c>
      <c r="D7" s="193">
        <v>4163.3291803152197</v>
      </c>
      <c r="E7" s="193">
        <v>4163.3291803152197</v>
      </c>
      <c r="F7" s="193">
        <v>4163.3291803152197</v>
      </c>
      <c r="G7" s="193">
        <v>4163.3291803152197</v>
      </c>
      <c r="H7" s="193"/>
      <c r="I7" s="193"/>
      <c r="J7" s="193"/>
      <c r="K7" s="193"/>
      <c r="L7" s="193"/>
      <c r="M7" s="193"/>
      <c r="N7" s="193"/>
      <c r="O7" s="73">
        <f>+SUM(C7:N7)</f>
        <v>20816.645901576099</v>
      </c>
      <c r="Q7" s="37"/>
    </row>
    <row r="8" spans="1:17">
      <c r="A8" s="9" t="s">
        <v>31</v>
      </c>
      <c r="B8" s="201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85"/>
      <c r="Q8" s="37"/>
    </row>
    <row r="9" spans="1:17">
      <c r="A9" s="9" t="s">
        <v>32</v>
      </c>
      <c r="B9" s="200">
        <v>0.40150657271480911</v>
      </c>
      <c r="C9" s="193">
        <f>+'Table E-4'!$B$10*'Table E-1'!B9</f>
        <v>4071.0563888525044</v>
      </c>
      <c r="D9" s="193">
        <v>4071.0563888525044</v>
      </c>
      <c r="E9" s="193">
        <v>4071.0563888525044</v>
      </c>
      <c r="F9" s="193">
        <v>4071.0563888525044</v>
      </c>
      <c r="G9" s="193">
        <v>4071.0563888525044</v>
      </c>
      <c r="H9" s="193"/>
      <c r="I9" s="193"/>
      <c r="J9" s="193"/>
      <c r="K9" s="193"/>
      <c r="L9" s="193"/>
      <c r="M9" s="193"/>
      <c r="N9" s="193"/>
      <c r="O9" s="73">
        <f t="shared" ref="O9:O12" si="0">+SUM(C9:N9)</f>
        <v>20355.281944262522</v>
      </c>
      <c r="Q9" s="37"/>
    </row>
    <row r="10" spans="1:17">
      <c r="A10" s="9" t="s">
        <v>33</v>
      </c>
      <c r="B10" s="200">
        <v>0.14367253849044573</v>
      </c>
      <c r="C10" s="193">
        <f>+'Table E-4'!$B$10*'Table E-1'!B10</f>
        <v>1456.7607244119545</v>
      </c>
      <c r="D10" s="193">
        <v>1456.7607244119545</v>
      </c>
      <c r="E10" s="193">
        <v>1456.7607244119545</v>
      </c>
      <c r="F10" s="193">
        <v>1456.7607244119545</v>
      </c>
      <c r="G10" s="193">
        <v>1456.7607244119545</v>
      </c>
      <c r="H10" s="193"/>
      <c r="I10" s="193"/>
      <c r="J10" s="193"/>
      <c r="K10" s="193"/>
      <c r="L10" s="193"/>
      <c r="M10" s="193"/>
      <c r="N10" s="193"/>
      <c r="O10" s="73">
        <f t="shared" si="0"/>
        <v>7283.8036220597724</v>
      </c>
      <c r="Q10" s="37"/>
    </row>
    <row r="11" spans="1:17">
      <c r="A11" s="9" t="s">
        <v>34</v>
      </c>
      <c r="B11" s="200">
        <v>3.8113145797715721E-2</v>
      </c>
      <c r="C11" s="193">
        <f>+'Table E-4'!$B$10*'Table E-1'!B11</f>
        <v>386.44639027931566</v>
      </c>
      <c r="D11" s="193">
        <v>386.44639027931566</v>
      </c>
      <c r="E11" s="193">
        <v>386.44639027931566</v>
      </c>
      <c r="F11" s="193">
        <v>386.44639027931566</v>
      </c>
      <c r="G11" s="193">
        <v>386.44639027931566</v>
      </c>
      <c r="H11" s="193"/>
      <c r="I11" s="193"/>
      <c r="J11" s="193"/>
      <c r="K11" s="193"/>
      <c r="L11" s="193"/>
      <c r="M11" s="193"/>
      <c r="N11" s="193"/>
      <c r="O11" s="73">
        <f t="shared" si="0"/>
        <v>1932.2319513965783</v>
      </c>
      <c r="Q11" s="37"/>
    </row>
    <row r="12" spans="1:17">
      <c r="A12" s="9" t="s">
        <v>35</v>
      </c>
      <c r="B12" s="202">
        <v>6.1007971317845805E-3</v>
      </c>
      <c r="C12" s="193">
        <f>+'Table E-4'!$B$10*'Table E-1'!B12</f>
        <v>61.858736141005089</v>
      </c>
      <c r="D12" s="193">
        <v>61.858736141005089</v>
      </c>
      <c r="E12" s="193">
        <v>61.858736141005089</v>
      </c>
      <c r="F12" s="193">
        <v>61.858736141005089</v>
      </c>
      <c r="G12" s="193">
        <v>61.858736141005089</v>
      </c>
      <c r="H12" s="91"/>
      <c r="I12" s="91"/>
      <c r="J12" s="91"/>
      <c r="K12" s="91"/>
      <c r="L12" s="91"/>
      <c r="M12" s="91"/>
      <c r="N12" s="91"/>
      <c r="O12" s="73">
        <f t="shared" si="0"/>
        <v>309.29368070502545</v>
      </c>
      <c r="Q12" s="37"/>
    </row>
    <row r="13" spans="1:17">
      <c r="A13" s="9"/>
      <c r="B13" s="46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90">
        <f>SUM(C7:C12)</f>
        <v>10139.451419999998</v>
      </c>
      <c r="D14" s="90">
        <f>SUM(D7:D12)</f>
        <v>10139.451419999998</v>
      </c>
      <c r="E14" s="90">
        <f>SUM(E7:E12)</f>
        <v>10139.451419999998</v>
      </c>
      <c r="F14" s="90">
        <f>SUM(F7:F12)</f>
        <v>10139.451419999998</v>
      </c>
      <c r="G14" s="90">
        <f>SUM(G7:G12)</f>
        <v>10139.451419999998</v>
      </c>
      <c r="H14" s="90">
        <f t="shared" ref="H14:N14" si="1">SUM(H7:H12)</f>
        <v>0</v>
      </c>
      <c r="I14" s="90">
        <f t="shared" si="1"/>
        <v>0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ref="M14" si="2">SUM(M7:M12)</f>
        <v>0</v>
      </c>
      <c r="N14" s="90">
        <f t="shared" si="1"/>
        <v>0</v>
      </c>
      <c r="O14" s="49">
        <f>+O7+O9+O10+O11+O12</f>
        <v>50697.257100000003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99</v>
      </c>
      <c r="P16" s="35"/>
      <c r="Q16" s="37"/>
    </row>
    <row r="17" spans="1:17">
      <c r="A17" s="3"/>
      <c r="B17" s="79" t="s">
        <v>36</v>
      </c>
      <c r="C17" s="197" t="s">
        <v>92</v>
      </c>
      <c r="D17" s="197" t="s">
        <v>92</v>
      </c>
      <c r="E17" s="197" t="s">
        <v>92</v>
      </c>
      <c r="F17" s="197" t="s">
        <v>92</v>
      </c>
      <c r="G17" s="197" t="s">
        <v>92</v>
      </c>
      <c r="H17" s="197" t="s">
        <v>92</v>
      </c>
      <c r="I17" s="197" t="s">
        <v>92</v>
      </c>
      <c r="J17" s="197" t="s">
        <v>92</v>
      </c>
      <c r="K17" s="197" t="s">
        <v>92</v>
      </c>
      <c r="L17" s="197" t="s">
        <v>92</v>
      </c>
      <c r="M17" s="197" t="s">
        <v>92</v>
      </c>
      <c r="N17" s="197" t="s">
        <v>92</v>
      </c>
      <c r="O17" s="198" t="s">
        <v>92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7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13</v>
      </c>
      <c r="O18" s="52" t="s">
        <v>14</v>
      </c>
      <c r="P18" s="35"/>
      <c r="Q18" s="37"/>
    </row>
    <row r="19" spans="1:17">
      <c r="A19" s="3" t="s">
        <v>30</v>
      </c>
      <c r="B19" s="200">
        <v>0.41060694586524488</v>
      </c>
      <c r="C19" s="193">
        <v>0</v>
      </c>
      <c r="D19" s="193">
        <f>+$B19*'Table E-4'!C$60</f>
        <v>3406.8500727423543</v>
      </c>
      <c r="E19" s="193">
        <f>+$B19*'Table E-4'!D$60</f>
        <v>3406.8500727423543</v>
      </c>
      <c r="F19" s="193">
        <f>+$B19*'Table E-4'!E$60</f>
        <v>3406.8500727423543</v>
      </c>
      <c r="G19" s="193">
        <f>+$B19*'Table E-4'!F$60</f>
        <v>3406.8500727423543</v>
      </c>
      <c r="H19" s="193"/>
      <c r="I19" s="193"/>
      <c r="J19" s="193"/>
      <c r="K19" s="193"/>
      <c r="L19" s="193"/>
      <c r="M19" s="193"/>
      <c r="N19" s="193"/>
      <c r="O19" s="73">
        <f>+SUM(C19:N19)</f>
        <v>13627.400290969417</v>
      </c>
      <c r="Q19" s="37"/>
    </row>
    <row r="20" spans="1:17">
      <c r="A20" s="9" t="s">
        <v>31</v>
      </c>
      <c r="B20" s="201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85"/>
      <c r="Q20" s="37"/>
    </row>
    <row r="21" spans="1:17">
      <c r="A21" s="9" t="s">
        <v>32</v>
      </c>
      <c r="B21" s="200">
        <v>0.40150657271480911</v>
      </c>
      <c r="C21" s="193">
        <v>0</v>
      </c>
      <c r="D21" s="193">
        <f>+$B21*'Table E-4'!C$60</f>
        <v>3331.3432961479816</v>
      </c>
      <c r="E21" s="193">
        <f>+$B21*'Table E-4'!D$60</f>
        <v>3331.3432961479816</v>
      </c>
      <c r="F21" s="193">
        <f>+$B21*'Table E-4'!E$60</f>
        <v>3331.3432961479816</v>
      </c>
      <c r="G21" s="193">
        <f>+$B21*'Table E-4'!F$60</f>
        <v>3331.3432961479816</v>
      </c>
      <c r="H21" s="193"/>
      <c r="I21" s="193"/>
      <c r="J21" s="193"/>
      <c r="K21" s="193"/>
      <c r="L21" s="193"/>
      <c r="M21" s="193"/>
      <c r="N21" s="193"/>
      <c r="O21" s="73">
        <f t="shared" ref="O21:O24" si="3">+SUM(C21:N21)</f>
        <v>13325.373184591926</v>
      </c>
      <c r="Q21" s="37"/>
    </row>
    <row r="22" spans="1:17">
      <c r="A22" s="9" t="s">
        <v>33</v>
      </c>
      <c r="B22" s="200">
        <v>0.14367253849044573</v>
      </c>
      <c r="C22" s="193">
        <v>0</v>
      </c>
      <c r="D22" s="193">
        <f>+$B22*'Table E-4'!C$60</f>
        <v>1192.0665325712507</v>
      </c>
      <c r="E22" s="193">
        <f>+$B22*'Table E-4'!D$60</f>
        <v>1192.0665325712507</v>
      </c>
      <c r="F22" s="193">
        <f>+$B22*'Table E-4'!E$60</f>
        <v>1192.0665325712507</v>
      </c>
      <c r="G22" s="193">
        <f>+$B22*'Table E-4'!F$60</f>
        <v>1192.0665325712507</v>
      </c>
      <c r="H22" s="193"/>
      <c r="I22" s="193"/>
      <c r="J22" s="193"/>
      <c r="K22" s="193"/>
      <c r="L22" s="193"/>
      <c r="M22" s="193"/>
      <c r="N22" s="193"/>
      <c r="O22" s="73">
        <f t="shared" si="3"/>
        <v>4768.2661302850029</v>
      </c>
      <c r="Q22" s="37"/>
    </row>
    <row r="23" spans="1:17">
      <c r="A23" s="9" t="s">
        <v>34</v>
      </c>
      <c r="B23" s="200">
        <v>3.8113145797715721E-2</v>
      </c>
      <c r="C23" s="193">
        <v>0</v>
      </c>
      <c r="D23" s="193">
        <f>+$B23*'Table E-4'!C$60</f>
        <v>316.22887737510706</v>
      </c>
      <c r="E23" s="193">
        <f>+$B23*'Table E-4'!D$60</f>
        <v>316.22887737510706</v>
      </c>
      <c r="F23" s="193">
        <f>+$B23*'Table E-4'!E$60</f>
        <v>316.22887737510706</v>
      </c>
      <c r="G23" s="193">
        <f>+$B23*'Table E-4'!F$60</f>
        <v>316.22887737510706</v>
      </c>
      <c r="H23" s="193"/>
      <c r="I23" s="193"/>
      <c r="J23" s="193"/>
      <c r="K23" s="193"/>
      <c r="L23" s="193"/>
      <c r="M23" s="193"/>
      <c r="N23" s="193"/>
      <c r="O23" s="73">
        <f t="shared" si="3"/>
        <v>1264.9155095004282</v>
      </c>
      <c r="Q23" s="37"/>
    </row>
    <row r="24" spans="1:17">
      <c r="A24" s="9" t="s">
        <v>35</v>
      </c>
      <c r="B24" s="202">
        <v>6.1007971317845805E-3</v>
      </c>
      <c r="C24" s="193">
        <v>0</v>
      </c>
      <c r="D24" s="193">
        <f>+$B24*'Table E-4'!C$60</f>
        <v>50.61897116330762</v>
      </c>
      <c r="E24" s="193">
        <f>+$B24*'Table E-4'!D$60</f>
        <v>50.61897116330762</v>
      </c>
      <c r="F24" s="193">
        <f>+$B24*'Table E-4'!E$60</f>
        <v>50.61897116330762</v>
      </c>
      <c r="G24" s="193">
        <f>+$B24*'Table E-4'!F$60</f>
        <v>50.61897116330762</v>
      </c>
      <c r="H24" s="91"/>
      <c r="I24" s="91"/>
      <c r="J24" s="91"/>
      <c r="K24" s="91"/>
      <c r="L24" s="91"/>
      <c r="M24" s="91"/>
      <c r="N24" s="91"/>
      <c r="O24" s="73">
        <f t="shared" si="3"/>
        <v>202.47588465323048</v>
      </c>
      <c r="Q24" s="37"/>
    </row>
    <row r="25" spans="1:17">
      <c r="A25" s="9"/>
      <c r="B25" s="4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90">
        <f>SUM(C19:C24)</f>
        <v>0</v>
      </c>
      <c r="D26" s="90">
        <f>SUM(D19:D24)</f>
        <v>8297.107750000001</v>
      </c>
      <c r="E26" s="90">
        <f>SUM(E19:E24)</f>
        <v>8297.107750000001</v>
      </c>
      <c r="F26" s="90">
        <f t="shared" ref="F26:N26" si="4">SUM(F19:F24)</f>
        <v>8297.107750000001</v>
      </c>
      <c r="G26" s="90">
        <f t="shared" ref="G26" si="5">SUM(G19:G24)</f>
        <v>8297.107750000001</v>
      </c>
      <c r="H26" s="90">
        <f t="shared" si="4"/>
        <v>0</v>
      </c>
      <c r="I26" s="90">
        <f t="shared" si="4"/>
        <v>0</v>
      </c>
      <c r="J26" s="90">
        <f t="shared" si="4"/>
        <v>0</v>
      </c>
      <c r="K26" s="90">
        <f t="shared" si="4"/>
        <v>0</v>
      </c>
      <c r="L26" s="90">
        <f t="shared" si="4"/>
        <v>0</v>
      </c>
      <c r="M26" s="90">
        <f t="shared" si="4"/>
        <v>0</v>
      </c>
      <c r="N26" s="90">
        <f t="shared" si="4"/>
        <v>0</v>
      </c>
      <c r="O26" s="49">
        <f>+O19+O21+O22+O23+O24</f>
        <v>33188.431000000004</v>
      </c>
      <c r="P26" s="35"/>
      <c r="Q26" s="37"/>
    </row>
    <row r="27" spans="1:17">
      <c r="A27" s="109" t="s">
        <v>95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7">
      <c r="B28" s="80"/>
      <c r="C28" s="184"/>
      <c r="D28" s="184"/>
      <c r="E28" s="184"/>
      <c r="F28" s="184"/>
      <c r="G28" s="184"/>
      <c r="H28" s="184"/>
      <c r="I28" s="184"/>
      <c r="J28" s="184"/>
      <c r="K28" s="184"/>
      <c r="L28" s="183"/>
      <c r="M28" s="183"/>
    </row>
    <row r="29" spans="1:17">
      <c r="B29" s="80"/>
      <c r="C29" s="85"/>
      <c r="D29" s="80"/>
      <c r="E29" s="80"/>
      <c r="F29" s="80"/>
      <c r="G29" s="80"/>
    </row>
    <row r="30" spans="1:17">
      <c r="B30" s="8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7">
      <c r="B31" s="80"/>
      <c r="C31" s="86"/>
      <c r="D31" s="80"/>
      <c r="E31" s="80"/>
      <c r="F31" s="80"/>
      <c r="G31" s="80"/>
    </row>
    <row r="32" spans="1:17">
      <c r="B32" s="80"/>
      <c r="C32" s="86"/>
      <c r="D32" s="80"/>
      <c r="E32" s="80"/>
      <c r="F32" s="80"/>
      <c r="G32" s="80"/>
    </row>
    <row r="33" spans="2:7">
      <c r="B33" s="80"/>
      <c r="C33" s="86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7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89</v>
      </c>
    </row>
    <row r="3" spans="1:15" ht="15.75">
      <c r="A3" s="1" t="s">
        <v>96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85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88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91</v>
      </c>
    </row>
    <row r="15" spans="1:15">
      <c r="A15" s="63" t="s">
        <v>90</v>
      </c>
    </row>
    <row r="17" spans="4:4">
      <c r="D17" s="60"/>
    </row>
  </sheetData>
  <phoneticPr fontId="17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87</v>
      </c>
    </row>
    <row r="3" spans="1:15" ht="15.75">
      <c r="A3" s="1" t="s">
        <v>96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81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86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7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74"/>
  <sheetViews>
    <sheetView tabSelected="1" zoomScale="90" zoomScaleNormal="90" workbookViewId="0">
      <selection activeCell="Q75" sqref="Q75"/>
    </sheetView>
  </sheetViews>
  <sheetFormatPr defaultColWidth="9.140625" defaultRowHeight="12.75" outlineLevelCol="1"/>
  <cols>
    <col min="1" max="1" width="51.42578125" style="105" bestFit="1" customWidth="1"/>
    <col min="2" max="3" width="16.140625" style="105" customWidth="1"/>
    <col min="4" max="4" width="18.5703125" style="105" customWidth="1"/>
    <col min="5" max="5" width="15.7109375" style="105" customWidth="1"/>
    <col min="6" max="6" width="16.140625" style="105" customWidth="1"/>
    <col min="7" max="11" width="16.140625" style="105" hidden="1" customWidth="1" outlineLevel="1"/>
    <col min="12" max="12" width="16.140625" style="104" hidden="1" customWidth="1" outlineLevel="1"/>
    <col min="13" max="13" width="16.140625" style="105" hidden="1" customWidth="1" outlineLevel="1"/>
    <col min="14" max="14" width="16.140625" style="105" customWidth="1" collapsed="1"/>
    <col min="15" max="16384" width="9.140625" style="105"/>
  </cols>
  <sheetData>
    <row r="1" spans="1:14" ht="15.75">
      <c r="A1" s="64" t="s">
        <v>27</v>
      </c>
      <c r="C1" s="105" t="s">
        <v>1</v>
      </c>
      <c r="D1" s="105" t="s">
        <v>1</v>
      </c>
      <c r="F1" s="104"/>
    </row>
    <row r="2" spans="1:14" ht="15.75">
      <c r="A2" s="65" t="s">
        <v>28</v>
      </c>
      <c r="B2" s="104"/>
      <c r="C2" s="104"/>
      <c r="D2" s="104"/>
      <c r="E2" s="159"/>
      <c r="F2" s="104"/>
      <c r="N2" s="159"/>
    </row>
    <row r="3" spans="1:14" ht="15.75">
      <c r="A3" s="64" t="s">
        <v>96</v>
      </c>
      <c r="B3" s="104"/>
      <c r="C3" s="104"/>
      <c r="D3" s="104"/>
      <c r="F3" s="104"/>
      <c r="N3" s="159"/>
    </row>
    <row r="4" spans="1:14" s="98" customFormat="1" ht="16.5" thickBot="1">
      <c r="A4" s="74"/>
      <c r="F4" s="196"/>
      <c r="L4" s="103"/>
      <c r="N4" s="196"/>
    </row>
    <row r="5" spans="1:14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96"/>
      <c r="N5" s="66" t="s">
        <v>1</v>
      </c>
    </row>
    <row r="6" spans="1:14" ht="16.5" thickBot="1">
      <c r="A6" s="81" t="s">
        <v>44</v>
      </c>
      <c r="B6" s="92" t="s">
        <v>2</v>
      </c>
      <c r="C6" s="92" t="s">
        <v>3</v>
      </c>
      <c r="D6" s="92" t="s">
        <v>46</v>
      </c>
      <c r="E6" s="92" t="s">
        <v>5</v>
      </c>
      <c r="F6" s="92" t="s">
        <v>100</v>
      </c>
      <c r="G6" s="92" t="s">
        <v>43</v>
      </c>
      <c r="H6" s="92" t="s">
        <v>8</v>
      </c>
      <c r="I6" s="92" t="s">
        <v>9</v>
      </c>
      <c r="J6" s="92" t="s">
        <v>10</v>
      </c>
      <c r="K6" s="92" t="s">
        <v>11</v>
      </c>
      <c r="L6" s="101" t="s">
        <v>12</v>
      </c>
      <c r="M6" s="92" t="s">
        <v>94</v>
      </c>
      <c r="N6" s="8" t="s">
        <v>15</v>
      </c>
    </row>
    <row r="7" spans="1:14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4">
      <c r="A8" s="67" t="s">
        <v>82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4">
      <c r="A9" s="76" t="s">
        <v>22</v>
      </c>
      <c r="B9" s="199">
        <v>113187.58948905001</v>
      </c>
      <c r="C9" s="199">
        <v>120634.00913825</v>
      </c>
      <c r="D9" s="199">
        <v>115791.01218734999</v>
      </c>
      <c r="E9" s="199">
        <v>122109.57289684999</v>
      </c>
      <c r="F9" s="199">
        <v>120373.82761615</v>
      </c>
      <c r="G9" s="199">
        <f t="shared" ref="G9:M9" si="0">+F14</f>
        <v>124955.71809635</v>
      </c>
      <c r="H9" s="199">
        <f t="shared" si="0"/>
        <v>124955.71809635</v>
      </c>
      <c r="I9" s="199">
        <f t="shared" si="0"/>
        <v>124955.71809635</v>
      </c>
      <c r="J9" s="199">
        <f t="shared" si="0"/>
        <v>124955.71809635</v>
      </c>
      <c r="K9" s="199">
        <f t="shared" si="0"/>
        <v>124955.71809635</v>
      </c>
      <c r="L9" s="199">
        <f t="shared" si="0"/>
        <v>124955.71809635</v>
      </c>
      <c r="M9" s="199">
        <f t="shared" si="0"/>
        <v>124955.71809635</v>
      </c>
      <c r="N9" s="160">
        <f>+B9</f>
        <v>113187.58948905001</v>
      </c>
    </row>
    <row r="10" spans="1:14">
      <c r="A10" s="76" t="s">
        <v>17</v>
      </c>
      <c r="B10" s="99">
        <v>10139.451419999999</v>
      </c>
      <c r="C10" s="99">
        <v>10139.451419999999</v>
      </c>
      <c r="D10" s="99">
        <v>10139.451419999999</v>
      </c>
      <c r="E10" s="99">
        <v>10139.451419999999</v>
      </c>
      <c r="F10" s="99">
        <v>10139.451419999999</v>
      </c>
      <c r="G10" s="99"/>
      <c r="H10" s="99"/>
      <c r="I10" s="99"/>
      <c r="J10" s="99"/>
      <c r="K10" s="99"/>
      <c r="L10" s="99"/>
      <c r="M10" s="99"/>
      <c r="N10" s="160">
        <f>+SUM(B10:M10)</f>
        <v>50697.257099999995</v>
      </c>
    </row>
    <row r="11" spans="1:14">
      <c r="A11" s="76" t="s">
        <v>18</v>
      </c>
      <c r="B11" s="99">
        <v>12.03134</v>
      </c>
      <c r="C11" s="99">
        <v>9.1455400000000004</v>
      </c>
      <c r="D11" s="99">
        <v>7.9297599999999999</v>
      </c>
      <c r="E11" s="99">
        <v>8.0856399999999997</v>
      </c>
      <c r="F11" s="99">
        <v>6.1330900000000002</v>
      </c>
      <c r="G11" s="99"/>
      <c r="H11" s="99"/>
      <c r="I11" s="99"/>
      <c r="J11" s="99"/>
      <c r="K11" s="99"/>
      <c r="L11" s="99"/>
      <c r="M11" s="99"/>
      <c r="N11" s="160">
        <f t="shared" ref="N11:N13" si="1">+SUM(B11:M11)</f>
        <v>43.325369999999999</v>
      </c>
    </row>
    <row r="12" spans="1:14">
      <c r="A12" s="76" t="s">
        <v>29</v>
      </c>
      <c r="B12" s="99">
        <v>11692.50958</v>
      </c>
      <c r="C12" s="99">
        <v>-16923</v>
      </c>
      <c r="D12" s="99"/>
      <c r="E12" s="99">
        <v>94.031410000000008</v>
      </c>
      <c r="F12" s="99">
        <v>0</v>
      </c>
      <c r="G12" s="99"/>
      <c r="H12" s="99"/>
      <c r="I12" s="99"/>
      <c r="J12" s="99"/>
      <c r="K12" s="99"/>
      <c r="L12" s="99"/>
      <c r="M12" s="99"/>
      <c r="N12" s="160">
        <f t="shared" si="1"/>
        <v>-5136.4590100000005</v>
      </c>
    </row>
    <row r="13" spans="1:14">
      <c r="A13" s="76" t="s">
        <v>19</v>
      </c>
      <c r="B13" s="99">
        <v>-14397.5726908</v>
      </c>
      <c r="C13" s="99">
        <v>1931.4060890999995</v>
      </c>
      <c r="D13" s="99">
        <v>-3828.8204704999998</v>
      </c>
      <c r="E13" s="99">
        <v>-11977.313750700001</v>
      </c>
      <c r="F13" s="99">
        <v>-5563.6940298000009</v>
      </c>
      <c r="G13" s="203"/>
      <c r="H13" s="203"/>
      <c r="I13" s="203"/>
      <c r="J13" s="203"/>
      <c r="K13" s="203"/>
      <c r="L13" s="203"/>
      <c r="M13" s="203"/>
      <c r="N13" s="160">
        <f t="shared" si="1"/>
        <v>-33835.994852700009</v>
      </c>
    </row>
    <row r="14" spans="1:14">
      <c r="A14" s="76" t="s">
        <v>24</v>
      </c>
      <c r="B14" s="99">
        <f>+B9+B10+B11+B12+B13</f>
        <v>120634.00913825</v>
      </c>
      <c r="C14" s="99">
        <f t="shared" ref="C14:F14" si="2">+C9+C10+C11+C12+C13</f>
        <v>115791.01218734999</v>
      </c>
      <c r="D14" s="99">
        <f t="shared" si="2"/>
        <v>122109.57289684999</v>
      </c>
      <c r="E14" s="99">
        <f t="shared" si="2"/>
        <v>120373.82761615</v>
      </c>
      <c r="F14" s="99">
        <f t="shared" si="2"/>
        <v>124955.71809635</v>
      </c>
      <c r="G14" s="99">
        <f t="shared" ref="G14:L14" si="3">+G9+G10+G11+G12+G13</f>
        <v>124955.71809635</v>
      </c>
      <c r="H14" s="99">
        <f t="shared" si="3"/>
        <v>124955.71809635</v>
      </c>
      <c r="I14" s="99">
        <f t="shared" si="3"/>
        <v>124955.71809635</v>
      </c>
      <c r="J14" s="99">
        <f t="shared" si="3"/>
        <v>124955.71809635</v>
      </c>
      <c r="K14" s="99">
        <f t="shared" si="3"/>
        <v>124955.71809635</v>
      </c>
      <c r="L14" s="99">
        <f t="shared" si="3"/>
        <v>124955.71809635</v>
      </c>
      <c r="M14" s="99">
        <f>+M9+M10+M11+M12+M13</f>
        <v>124955.71809635</v>
      </c>
      <c r="N14" s="160">
        <f>+F14</f>
        <v>124955.71809635</v>
      </c>
    </row>
    <row r="15" spans="1:14">
      <c r="A15" s="76" t="s">
        <v>20</v>
      </c>
      <c r="B15" s="199">
        <v>-76211.888363299993</v>
      </c>
      <c r="C15" s="199">
        <v>-81429.846163399998</v>
      </c>
      <c r="D15" s="199">
        <v>-75677.726854000008</v>
      </c>
      <c r="E15" s="199">
        <v>-78478.609279800003</v>
      </c>
      <c r="F15" s="199">
        <v>-78476.816929799999</v>
      </c>
      <c r="G15" s="99"/>
      <c r="H15" s="99"/>
      <c r="I15" s="99"/>
      <c r="J15" s="99"/>
      <c r="K15" s="99"/>
      <c r="L15" s="99"/>
      <c r="M15" s="99"/>
      <c r="N15" s="160">
        <f>+F15</f>
        <v>-78476.816929799999</v>
      </c>
    </row>
    <row r="16" spans="1:14">
      <c r="A16" s="76" t="s">
        <v>93</v>
      </c>
      <c r="B16" s="99">
        <f>+B14+B15</f>
        <v>44422.120774950003</v>
      </c>
      <c r="C16" s="99">
        <f t="shared" ref="C16:F16" si="4">+C14+C15</f>
        <v>34361.166023949991</v>
      </c>
      <c r="D16" s="99">
        <f t="shared" si="4"/>
        <v>46431.846042849982</v>
      </c>
      <c r="E16" s="99">
        <f t="shared" si="4"/>
        <v>41895.218336349993</v>
      </c>
      <c r="F16" s="99">
        <f t="shared" si="4"/>
        <v>46478.90116655</v>
      </c>
      <c r="G16" s="99">
        <f t="shared" ref="G16:L16" si="5">+G14+G15</f>
        <v>124955.71809635</v>
      </c>
      <c r="H16" s="99">
        <f t="shared" si="5"/>
        <v>124955.71809635</v>
      </c>
      <c r="I16" s="99">
        <f t="shared" si="5"/>
        <v>124955.71809635</v>
      </c>
      <c r="J16" s="99">
        <f t="shared" si="5"/>
        <v>124955.71809635</v>
      </c>
      <c r="K16" s="99">
        <f t="shared" si="5"/>
        <v>124955.71809635</v>
      </c>
      <c r="L16" s="99">
        <f t="shared" si="5"/>
        <v>124955.71809635</v>
      </c>
      <c r="M16" s="99">
        <f>+M14+M15</f>
        <v>124955.71809635</v>
      </c>
      <c r="N16" s="160">
        <f>+F16</f>
        <v>46478.90116655</v>
      </c>
    </row>
    <row r="17" spans="1:14">
      <c r="A17" s="7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95"/>
    </row>
    <row r="18" spans="1:14">
      <c r="A18" s="67" t="s">
        <v>80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95"/>
    </row>
    <row r="19" spans="1:14">
      <c r="A19" s="76" t="s">
        <v>22</v>
      </c>
      <c r="B19" s="199">
        <v>21148.113439999965</v>
      </c>
      <c r="C19" s="99">
        <v>18143.996439999966</v>
      </c>
      <c r="D19" s="99">
        <v>17678.749439999967</v>
      </c>
      <c r="E19" s="99">
        <v>18332.264419999967</v>
      </c>
      <c r="F19" s="99">
        <v>18378.800379999968</v>
      </c>
      <c r="G19" s="99">
        <f t="shared" ref="G19:M19" si="6">+F24</f>
        <v>18413.169759999968</v>
      </c>
      <c r="H19" s="99">
        <f t="shared" si="6"/>
        <v>18413.169759999968</v>
      </c>
      <c r="I19" s="99">
        <f t="shared" si="6"/>
        <v>18413.169759999968</v>
      </c>
      <c r="J19" s="99">
        <f t="shared" si="6"/>
        <v>18413.169759999968</v>
      </c>
      <c r="K19" s="99">
        <f t="shared" si="6"/>
        <v>18413.169759999968</v>
      </c>
      <c r="L19" s="99">
        <f t="shared" si="6"/>
        <v>18413.169759999968</v>
      </c>
      <c r="M19" s="99">
        <f t="shared" si="6"/>
        <v>18413.169759999968</v>
      </c>
      <c r="N19" s="160">
        <f>+B19</f>
        <v>21148.113439999965</v>
      </c>
    </row>
    <row r="20" spans="1:14">
      <c r="A20" s="76" t="s">
        <v>17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60">
        <f>+SUM(B20:M20)</f>
        <v>0</v>
      </c>
    </row>
    <row r="21" spans="1:14">
      <c r="A21" s="76" t="s">
        <v>18</v>
      </c>
      <c r="B21" s="99">
        <v>2.29861</v>
      </c>
      <c r="C21" s="99">
        <v>1.49255</v>
      </c>
      <c r="D21" s="99">
        <v>1.2003299999999999</v>
      </c>
      <c r="E21" s="99">
        <v>1.22366</v>
      </c>
      <c r="F21" s="99">
        <v>0.91978000000000004</v>
      </c>
      <c r="G21" s="99"/>
      <c r="H21" s="99"/>
      <c r="I21" s="99"/>
      <c r="J21" s="99"/>
      <c r="K21" s="99"/>
      <c r="L21" s="99"/>
      <c r="M21" s="99"/>
      <c r="N21" s="160">
        <f t="shared" ref="N21:N22" si="7">+SUM(B21:M21)</f>
        <v>7.1349299999999998</v>
      </c>
    </row>
    <row r="22" spans="1:14">
      <c r="A22" s="76" t="s">
        <v>29</v>
      </c>
      <c r="B22" s="99">
        <v>-3146</v>
      </c>
      <c r="C22" s="99">
        <v>0</v>
      </c>
      <c r="D22" s="99">
        <v>0</v>
      </c>
      <c r="E22" s="99">
        <v>0</v>
      </c>
      <c r="F22" s="99">
        <v>0</v>
      </c>
      <c r="G22" s="99"/>
      <c r="H22" s="99"/>
      <c r="I22" s="99"/>
      <c r="J22" s="99"/>
      <c r="K22" s="99"/>
      <c r="L22" s="99"/>
      <c r="M22" s="99"/>
      <c r="N22" s="160">
        <f t="shared" si="7"/>
        <v>-3146</v>
      </c>
    </row>
    <row r="23" spans="1:14">
      <c r="A23" s="76" t="s">
        <v>19</v>
      </c>
      <c r="B23" s="99">
        <v>139.58439000000001</v>
      </c>
      <c r="C23" s="99">
        <v>-466.73955000000001</v>
      </c>
      <c r="D23" s="99">
        <v>652.31465000000003</v>
      </c>
      <c r="E23" s="99">
        <v>45.3123</v>
      </c>
      <c r="F23" s="99">
        <v>33.449599999999997</v>
      </c>
      <c r="G23" s="203"/>
      <c r="H23" s="203"/>
      <c r="I23" s="203"/>
      <c r="J23" s="203"/>
      <c r="K23" s="203"/>
      <c r="L23" s="203"/>
      <c r="M23" s="203"/>
      <c r="N23" s="160">
        <f>+SUM(B23:M23)</f>
        <v>403.92138999999997</v>
      </c>
    </row>
    <row r="24" spans="1:14">
      <c r="A24" s="76" t="s">
        <v>24</v>
      </c>
      <c r="B24" s="99">
        <f>+B19+B20+B21+B22+B23</f>
        <v>18143.996439999966</v>
      </c>
      <c r="C24" s="99">
        <f t="shared" ref="C24:F24" si="8">+C19+C20+C21+C22+C23</f>
        <v>17678.749439999967</v>
      </c>
      <c r="D24" s="99">
        <f t="shared" si="8"/>
        <v>18332.264419999967</v>
      </c>
      <c r="E24" s="99">
        <f t="shared" si="8"/>
        <v>18378.800379999968</v>
      </c>
      <c r="F24" s="99">
        <f t="shared" si="8"/>
        <v>18413.169759999968</v>
      </c>
      <c r="G24" s="99">
        <f t="shared" ref="G24" si="9">+G19+G20+G21+G22+G23</f>
        <v>18413.169759999968</v>
      </c>
      <c r="H24" s="99">
        <f t="shared" ref="H24" si="10">+H19+H20+H21+H22+H23</f>
        <v>18413.169759999968</v>
      </c>
      <c r="I24" s="99">
        <f t="shared" ref="I24" si="11">+I19+I20+I21+I22+I23</f>
        <v>18413.169759999968</v>
      </c>
      <c r="J24" s="99">
        <f t="shared" ref="J24" si="12">+J19+J20+J21+J22+J23</f>
        <v>18413.169759999968</v>
      </c>
      <c r="K24" s="99">
        <f t="shared" ref="K24" si="13">+K19+K20+K21+K22+K23</f>
        <v>18413.169759999968</v>
      </c>
      <c r="L24" s="99">
        <f t="shared" ref="L24" si="14">+L19+L20+L21+L22+L23</f>
        <v>18413.169759999968</v>
      </c>
      <c r="M24" s="99">
        <f>+M19+M20+M21+M22+M23</f>
        <v>18413.169759999968</v>
      </c>
      <c r="N24" s="160">
        <f>+F24</f>
        <v>18413.169759999968</v>
      </c>
    </row>
    <row r="25" spans="1:14">
      <c r="A25" s="76" t="s">
        <v>20</v>
      </c>
      <c r="B25" s="199">
        <v>-16155.488433799999</v>
      </c>
      <c r="C25" s="199">
        <v>-16035.899883800001</v>
      </c>
      <c r="D25" s="199">
        <v>-15748.9354838</v>
      </c>
      <c r="E25" s="199">
        <v>-15985.562343799998</v>
      </c>
      <c r="F25" s="199">
        <v>-15985.562343799998</v>
      </c>
      <c r="G25" s="99"/>
      <c r="H25" s="99"/>
      <c r="I25" s="99"/>
      <c r="J25" s="99"/>
      <c r="K25" s="99"/>
      <c r="L25" s="99"/>
      <c r="M25" s="99"/>
      <c r="N25" s="160">
        <f>+F25</f>
        <v>-15985.562343799998</v>
      </c>
    </row>
    <row r="26" spans="1:14">
      <c r="A26" s="76" t="s">
        <v>93</v>
      </c>
      <c r="B26" s="99">
        <f>+B24+B25</f>
        <v>1988.508006199967</v>
      </c>
      <c r="C26" s="99">
        <f t="shared" ref="C26:F26" si="15">+C24+C25</f>
        <v>1642.8495561999662</v>
      </c>
      <c r="D26" s="99">
        <f t="shared" si="15"/>
        <v>2583.3289361999668</v>
      </c>
      <c r="E26" s="99">
        <f t="shared" si="15"/>
        <v>2393.2380361999694</v>
      </c>
      <c r="F26" s="99">
        <f t="shared" si="15"/>
        <v>2427.6074161999695</v>
      </c>
      <c r="G26" s="99">
        <f t="shared" ref="G26:M26" si="16">+G24+G25</f>
        <v>18413.169759999968</v>
      </c>
      <c r="H26" s="99">
        <f t="shared" si="16"/>
        <v>18413.169759999968</v>
      </c>
      <c r="I26" s="99">
        <f t="shared" si="16"/>
        <v>18413.169759999968</v>
      </c>
      <c r="J26" s="99">
        <f t="shared" si="16"/>
        <v>18413.169759999968</v>
      </c>
      <c r="K26" s="99">
        <f t="shared" si="16"/>
        <v>18413.169759999968</v>
      </c>
      <c r="L26" s="99">
        <f t="shared" si="16"/>
        <v>18413.169759999968</v>
      </c>
      <c r="M26" s="99">
        <f t="shared" si="16"/>
        <v>18413.169759999968</v>
      </c>
      <c r="N26" s="160">
        <f>+F26</f>
        <v>2427.6074161999695</v>
      </c>
    </row>
    <row r="27" spans="1:14" ht="15.75">
      <c r="A27" s="177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95"/>
    </row>
    <row r="28" spans="1:14">
      <c r="A28" s="67" t="s">
        <v>74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95"/>
    </row>
    <row r="29" spans="1:14">
      <c r="A29" s="76" t="s">
        <v>22</v>
      </c>
      <c r="B29" s="99">
        <v>9836.4352300000755</v>
      </c>
      <c r="C29" s="99">
        <v>8574.8732900000741</v>
      </c>
      <c r="D29" s="99">
        <v>7950.2115100000738</v>
      </c>
      <c r="E29" s="99">
        <v>8270.4238100000748</v>
      </c>
      <c r="F29" s="99">
        <v>8001.0525400000743</v>
      </c>
      <c r="G29" s="99">
        <f t="shared" ref="G29:M29" si="17">+F34</f>
        <v>7643.7105800000736</v>
      </c>
      <c r="H29" s="99">
        <f t="shared" si="17"/>
        <v>7643.7105800000736</v>
      </c>
      <c r="I29" s="99">
        <f t="shared" si="17"/>
        <v>7643.7105800000736</v>
      </c>
      <c r="J29" s="99">
        <f t="shared" si="17"/>
        <v>7643.7105800000736</v>
      </c>
      <c r="K29" s="99">
        <f t="shared" si="17"/>
        <v>7643.7105800000736</v>
      </c>
      <c r="L29" s="99">
        <f t="shared" si="17"/>
        <v>7643.7105800000736</v>
      </c>
      <c r="M29" s="99">
        <f t="shared" si="17"/>
        <v>7643.7105800000736</v>
      </c>
      <c r="N29" s="160">
        <f>+B29</f>
        <v>9836.4352300000755</v>
      </c>
    </row>
    <row r="30" spans="1:14">
      <c r="A30" s="76" t="s">
        <v>17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/>
      <c r="H30" s="99"/>
      <c r="I30" s="99"/>
      <c r="J30" s="99"/>
      <c r="K30" s="99"/>
      <c r="L30" s="99"/>
      <c r="M30" s="99"/>
      <c r="N30" s="160">
        <f>+SUM(B30:M30)</f>
        <v>0</v>
      </c>
    </row>
    <row r="31" spans="1:14">
      <c r="A31" s="76" t="s">
        <v>18</v>
      </c>
      <c r="B31" s="99">
        <v>1.0322100000000001</v>
      </c>
      <c r="C31" s="99">
        <v>0.68852000000000002</v>
      </c>
      <c r="D31" s="99">
        <v>0.54066999999999998</v>
      </c>
      <c r="E31" s="99">
        <v>0.54235999999999995</v>
      </c>
      <c r="F31" s="99">
        <v>0.39111000000000001</v>
      </c>
      <c r="G31" s="99"/>
      <c r="H31" s="99"/>
      <c r="I31" s="99"/>
      <c r="J31" s="99"/>
      <c r="K31" s="99"/>
      <c r="L31" s="99"/>
      <c r="M31" s="99"/>
      <c r="N31" s="160">
        <f t="shared" ref="N31:N32" si="18">+SUM(B31:M31)</f>
        <v>3.1948699999999999</v>
      </c>
    </row>
    <row r="32" spans="1:14">
      <c r="A32" s="76" t="s">
        <v>29</v>
      </c>
      <c r="B32" s="99">
        <v>-646</v>
      </c>
      <c r="C32" s="99">
        <v>0</v>
      </c>
      <c r="D32" s="99">
        <v>0</v>
      </c>
      <c r="E32" s="99">
        <v>0</v>
      </c>
      <c r="F32" s="99">
        <v>0</v>
      </c>
      <c r="G32" s="99"/>
      <c r="H32" s="99"/>
      <c r="I32" s="99"/>
      <c r="J32" s="99"/>
      <c r="K32" s="99"/>
      <c r="L32" s="99"/>
      <c r="M32" s="99"/>
      <c r="N32" s="160">
        <f t="shared" si="18"/>
        <v>-646</v>
      </c>
    </row>
    <row r="33" spans="1:14" ht="13.5" customHeight="1">
      <c r="A33" s="76" t="s">
        <v>19</v>
      </c>
      <c r="B33" s="99">
        <v>-616.59415000000001</v>
      </c>
      <c r="C33" s="99">
        <v>-625.35030000000006</v>
      </c>
      <c r="D33" s="99">
        <v>319.67162999999988</v>
      </c>
      <c r="E33" s="99">
        <v>-269.91363000000001</v>
      </c>
      <c r="F33" s="99">
        <v>-357.73307</v>
      </c>
      <c r="G33" s="203"/>
      <c r="H33" s="203"/>
      <c r="I33" s="203"/>
      <c r="J33" s="203"/>
      <c r="K33" s="203"/>
      <c r="L33" s="203"/>
      <c r="M33" s="203"/>
      <c r="N33" s="160">
        <f>+SUM(B33:M33)</f>
        <v>-1549.9195200000001</v>
      </c>
    </row>
    <row r="34" spans="1:14">
      <c r="A34" s="76" t="s">
        <v>24</v>
      </c>
      <c r="B34" s="99">
        <f>+B29+B30+B31+B32+B33</f>
        <v>8574.8732900000741</v>
      </c>
      <c r="C34" s="99">
        <f t="shared" ref="C34:F34" si="19">+C29+C30+C31+C32+C33</f>
        <v>7950.2115100000738</v>
      </c>
      <c r="D34" s="99">
        <f t="shared" si="19"/>
        <v>8270.4238100000748</v>
      </c>
      <c r="E34" s="99">
        <f t="shared" si="19"/>
        <v>8001.0525400000743</v>
      </c>
      <c r="F34" s="99">
        <f t="shared" si="19"/>
        <v>7643.7105800000736</v>
      </c>
      <c r="G34" s="99">
        <f t="shared" ref="G34" si="20">+G29+G30+G31+G32+G33</f>
        <v>7643.7105800000736</v>
      </c>
      <c r="H34" s="99">
        <f t="shared" ref="H34" si="21">+H29+H30+H31+H32+H33</f>
        <v>7643.7105800000736</v>
      </c>
      <c r="I34" s="99">
        <f t="shared" ref="I34" si="22">+I29+I30+I31+I32+I33</f>
        <v>7643.7105800000736</v>
      </c>
      <c r="J34" s="99">
        <f t="shared" ref="J34" si="23">+J29+J30+J31+J32+J33</f>
        <v>7643.7105800000736</v>
      </c>
      <c r="K34" s="99">
        <f t="shared" ref="K34" si="24">+K29+K30+K31+K32+K33</f>
        <v>7643.7105800000736</v>
      </c>
      <c r="L34" s="99">
        <f t="shared" ref="L34" si="25">+L29+L30+L31+L32+L33</f>
        <v>7643.7105800000736</v>
      </c>
      <c r="M34" s="99">
        <f>+M29+M30+M31+M32+M33</f>
        <v>7643.7105800000736</v>
      </c>
      <c r="N34" s="160">
        <f>+F34</f>
        <v>7643.7105800000736</v>
      </c>
    </row>
    <row r="35" spans="1:14">
      <c r="A35" s="76" t="s">
        <v>20</v>
      </c>
      <c r="B35" s="199">
        <v>-8031.5121631000002</v>
      </c>
      <c r="C35" s="199">
        <v>-7269.5240850000009</v>
      </c>
      <c r="D35" s="199">
        <v>-6209.7122950000003</v>
      </c>
      <c r="E35" s="199">
        <v>-5979.307074100001</v>
      </c>
      <c r="F35" s="199">
        <v>-5730.5981240999999</v>
      </c>
      <c r="G35" s="99"/>
      <c r="H35" s="99"/>
      <c r="I35" s="99"/>
      <c r="J35" s="99"/>
      <c r="K35" s="99"/>
      <c r="L35" s="99"/>
      <c r="M35" s="99"/>
      <c r="N35" s="160">
        <f>+F35</f>
        <v>-5730.5981240999999</v>
      </c>
    </row>
    <row r="36" spans="1:14">
      <c r="A36" s="76" t="s">
        <v>93</v>
      </c>
      <c r="B36" s="99">
        <f>+B34+B35</f>
        <v>543.36112690007394</v>
      </c>
      <c r="C36" s="99">
        <f t="shared" ref="C36:F36" si="26">+C34+C35</f>
        <v>680.68742500007284</v>
      </c>
      <c r="D36" s="99">
        <f t="shared" si="26"/>
        <v>2060.7115150000745</v>
      </c>
      <c r="E36" s="99">
        <f t="shared" si="26"/>
        <v>2021.7454659000732</v>
      </c>
      <c r="F36" s="99">
        <f t="shared" si="26"/>
        <v>1913.1124559000737</v>
      </c>
      <c r="G36" s="99">
        <f t="shared" ref="G36" si="27">+G34+G35</f>
        <v>7643.7105800000736</v>
      </c>
      <c r="H36" s="99">
        <f t="shared" ref="H36" si="28">+H34+H35</f>
        <v>7643.7105800000736</v>
      </c>
      <c r="I36" s="99">
        <f t="shared" ref="I36" si="29">+I34+I35</f>
        <v>7643.7105800000736</v>
      </c>
      <c r="J36" s="99">
        <f t="shared" ref="J36" si="30">+J34+J35</f>
        <v>7643.7105800000736</v>
      </c>
      <c r="K36" s="99">
        <f t="shared" ref="K36" si="31">+K34+K35</f>
        <v>7643.7105800000736</v>
      </c>
      <c r="L36" s="99">
        <f t="shared" ref="L36" si="32">+L34+L35</f>
        <v>7643.7105800000736</v>
      </c>
      <c r="M36" s="99">
        <f>+M34+M35</f>
        <v>7643.7105800000736</v>
      </c>
      <c r="N36" s="160">
        <f>+F36</f>
        <v>1913.1124559000737</v>
      </c>
    </row>
    <row r="37" spans="1:14" ht="15.75">
      <c r="A37" s="177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95"/>
    </row>
    <row r="38" spans="1:14">
      <c r="A38" s="67" t="s">
        <v>47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95"/>
    </row>
    <row r="39" spans="1:14">
      <c r="A39" s="76" t="s">
        <v>22</v>
      </c>
      <c r="B39" s="99">
        <v>11468.346559999951</v>
      </c>
      <c r="C39" s="99">
        <v>3556.90930999995</v>
      </c>
      <c r="D39" s="99">
        <v>3365.9738899999497</v>
      </c>
      <c r="E39" s="99">
        <v>3174.0186599999497</v>
      </c>
      <c r="F39" s="99">
        <v>3063.95776999995</v>
      </c>
      <c r="G39" s="99">
        <f t="shared" ref="G39:M39" si="33">+F44</f>
        <v>3114.97871999995</v>
      </c>
      <c r="H39" s="99">
        <f t="shared" si="33"/>
        <v>3114.97871999995</v>
      </c>
      <c r="I39" s="99">
        <f t="shared" si="33"/>
        <v>3114.97871999995</v>
      </c>
      <c r="J39" s="99">
        <f t="shared" si="33"/>
        <v>3114.97871999995</v>
      </c>
      <c r="K39" s="99">
        <f t="shared" si="33"/>
        <v>3114.97871999995</v>
      </c>
      <c r="L39" s="99">
        <f t="shared" si="33"/>
        <v>3114.97871999995</v>
      </c>
      <c r="M39" s="99">
        <f t="shared" si="33"/>
        <v>3114.97871999995</v>
      </c>
      <c r="N39" s="160">
        <f>+B39</f>
        <v>11468.346559999951</v>
      </c>
    </row>
    <row r="40" spans="1:14">
      <c r="A40" s="76" t="s">
        <v>17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60">
        <f>+SUM(B40:M40)</f>
        <v>0</v>
      </c>
    </row>
    <row r="41" spans="1:14">
      <c r="A41" s="76" t="s">
        <v>18</v>
      </c>
      <c r="B41" s="99">
        <v>1.2416100000000001</v>
      </c>
      <c r="C41" s="99">
        <v>0.28843999999999997</v>
      </c>
      <c r="D41" s="99">
        <v>0.21798999999999999</v>
      </c>
      <c r="E41" s="99">
        <v>0.20793</v>
      </c>
      <c r="F41" s="99">
        <v>0.15447</v>
      </c>
      <c r="G41" s="99"/>
      <c r="H41" s="99"/>
      <c r="I41" s="99"/>
      <c r="J41" s="99"/>
      <c r="K41" s="99"/>
      <c r="L41" s="99"/>
      <c r="M41" s="99"/>
      <c r="N41" s="160">
        <f t="shared" ref="N41:N42" si="34">+SUM(B41:M41)</f>
        <v>2.1104400000000001</v>
      </c>
    </row>
    <row r="42" spans="1:14" ht="15.75" customHeight="1">
      <c r="A42" s="76" t="s">
        <v>29</v>
      </c>
      <c r="B42" s="99">
        <v>-7898</v>
      </c>
      <c r="C42" s="99">
        <v>0</v>
      </c>
      <c r="D42" s="99">
        <v>0</v>
      </c>
      <c r="E42" s="99">
        <v>0</v>
      </c>
      <c r="F42" s="99">
        <v>0</v>
      </c>
      <c r="G42" s="99"/>
      <c r="H42" s="99"/>
      <c r="I42" s="99"/>
      <c r="J42" s="99"/>
      <c r="K42" s="99"/>
      <c r="L42" s="99"/>
      <c r="M42" s="99"/>
      <c r="N42" s="160">
        <f t="shared" si="34"/>
        <v>-7898</v>
      </c>
    </row>
    <row r="43" spans="1:14">
      <c r="A43" s="76" t="s">
        <v>19</v>
      </c>
      <c r="B43" s="99">
        <v>-14.67886</v>
      </c>
      <c r="C43" s="99">
        <v>-191.22385999999997</v>
      </c>
      <c r="D43" s="99">
        <v>-192.17322000000001</v>
      </c>
      <c r="E43" s="99">
        <v>-110.26882000000001</v>
      </c>
      <c r="F43" s="99">
        <v>50.866480000000003</v>
      </c>
      <c r="G43" s="203"/>
      <c r="H43" s="203"/>
      <c r="I43" s="203"/>
      <c r="J43" s="203"/>
      <c r="K43" s="203"/>
      <c r="L43" s="203"/>
      <c r="M43" s="203"/>
      <c r="N43" s="160">
        <f>+SUM(B43:M43)</f>
        <v>-457.47827999999998</v>
      </c>
    </row>
    <row r="44" spans="1:14">
      <c r="A44" s="76" t="s">
        <v>24</v>
      </c>
      <c r="B44" s="99">
        <f>+B39+B40+B41+B42+B43</f>
        <v>3556.90930999995</v>
      </c>
      <c r="C44" s="99">
        <f t="shared" ref="C44:F44" si="35">+C39+C40+C41+C42+C43</f>
        <v>3365.9738899999497</v>
      </c>
      <c r="D44" s="99">
        <f t="shared" si="35"/>
        <v>3174.0186599999497</v>
      </c>
      <c r="E44" s="99">
        <f t="shared" si="35"/>
        <v>3063.95776999995</v>
      </c>
      <c r="F44" s="99">
        <f t="shared" si="35"/>
        <v>3114.97871999995</v>
      </c>
      <c r="G44" s="99">
        <f t="shared" ref="G44" si="36">+G39+G40+G41+G42+G43</f>
        <v>3114.97871999995</v>
      </c>
      <c r="H44" s="99">
        <f t="shared" ref="H44" si="37">+H39+H40+H41+H42+H43</f>
        <v>3114.97871999995</v>
      </c>
      <c r="I44" s="99">
        <f t="shared" ref="I44" si="38">+I39+I40+I41+I42+I43</f>
        <v>3114.97871999995</v>
      </c>
      <c r="J44" s="99">
        <f t="shared" ref="J44" si="39">+J39+J40+J41+J42+J43</f>
        <v>3114.97871999995</v>
      </c>
      <c r="K44" s="99">
        <f t="shared" ref="K44" si="40">+K39+K40+K41+K42+K43</f>
        <v>3114.97871999995</v>
      </c>
      <c r="L44" s="99">
        <f t="shared" ref="L44" si="41">+L39+L40+L41+L42+L43</f>
        <v>3114.97871999995</v>
      </c>
      <c r="M44" s="99">
        <f>+M39+M40+M41+M42+M43</f>
        <v>3114.97871999995</v>
      </c>
      <c r="N44" s="160">
        <f>+F44</f>
        <v>3114.97871999995</v>
      </c>
    </row>
    <row r="45" spans="1:14">
      <c r="A45" s="76" t="s">
        <v>20</v>
      </c>
      <c r="B45" s="199">
        <v>-3623.1394224999949</v>
      </c>
      <c r="C45" s="199">
        <v>-3417.5769224999949</v>
      </c>
      <c r="D45" s="199">
        <v>-3173.6862124999948</v>
      </c>
      <c r="E45" s="199">
        <v>-3394.5685613999945</v>
      </c>
      <c r="F45" s="199">
        <v>-3391.1505613999943</v>
      </c>
      <c r="G45" s="99"/>
      <c r="H45" s="99"/>
      <c r="I45" s="99"/>
      <c r="J45" s="99"/>
      <c r="K45" s="99"/>
      <c r="L45" s="99"/>
      <c r="M45" s="99"/>
      <c r="N45" s="160">
        <f>+F45</f>
        <v>-3391.1505613999943</v>
      </c>
    </row>
    <row r="46" spans="1:14">
      <c r="A46" s="76" t="s">
        <v>93</v>
      </c>
      <c r="B46" s="99">
        <f>+B44+B45</f>
        <v>-66.230112500044925</v>
      </c>
      <c r="C46" s="99">
        <f t="shared" ref="C46:M46" si="42">+C44+C45</f>
        <v>-51.603032500045174</v>
      </c>
      <c r="D46" s="99">
        <f t="shared" si="42"/>
        <v>0.33244749995492384</v>
      </c>
      <c r="E46" s="99">
        <f t="shared" si="42"/>
        <v>-330.61079140004449</v>
      </c>
      <c r="F46" s="99">
        <f t="shared" si="42"/>
        <v>-276.17184140004429</v>
      </c>
      <c r="G46" s="99">
        <f t="shared" si="42"/>
        <v>3114.97871999995</v>
      </c>
      <c r="H46" s="99">
        <f t="shared" si="42"/>
        <v>3114.97871999995</v>
      </c>
      <c r="I46" s="99">
        <f t="shared" si="42"/>
        <v>3114.97871999995</v>
      </c>
      <c r="J46" s="99">
        <f t="shared" si="42"/>
        <v>3114.97871999995</v>
      </c>
      <c r="K46" s="99">
        <f t="shared" si="42"/>
        <v>3114.97871999995</v>
      </c>
      <c r="L46" s="99">
        <f t="shared" si="42"/>
        <v>3114.97871999995</v>
      </c>
      <c r="M46" s="99">
        <f t="shared" si="42"/>
        <v>3114.97871999995</v>
      </c>
      <c r="N46" s="160">
        <f>+F46</f>
        <v>-276.17184140004429</v>
      </c>
    </row>
    <row r="47" spans="1:14">
      <c r="A47" s="76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60"/>
    </row>
    <row r="48" spans="1:14">
      <c r="A48" s="67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60"/>
    </row>
    <row r="49" spans="1:14">
      <c r="A49" s="76" t="s">
        <v>22</v>
      </c>
      <c r="B49" s="199">
        <v>2.5095800000000192</v>
      </c>
      <c r="C49" s="199">
        <v>0</v>
      </c>
      <c r="D49" s="199">
        <v>0</v>
      </c>
      <c r="E49" s="199">
        <v>0</v>
      </c>
      <c r="F49" s="199">
        <v>0</v>
      </c>
      <c r="G49" s="99">
        <f t="shared" ref="G49:M49" si="43">+F54</f>
        <v>0.05</v>
      </c>
      <c r="H49" s="99">
        <f t="shared" si="43"/>
        <v>0.05</v>
      </c>
      <c r="I49" s="99">
        <f t="shared" si="43"/>
        <v>0.05</v>
      </c>
      <c r="J49" s="99">
        <f t="shared" si="43"/>
        <v>0.05</v>
      </c>
      <c r="K49" s="99">
        <f t="shared" si="43"/>
        <v>0.05</v>
      </c>
      <c r="L49" s="99">
        <f t="shared" si="43"/>
        <v>0.05</v>
      </c>
      <c r="M49" s="99">
        <f t="shared" si="43"/>
        <v>0.05</v>
      </c>
      <c r="N49" s="160">
        <f>+B49</f>
        <v>2.5095800000000192</v>
      </c>
    </row>
    <row r="50" spans="1:14">
      <c r="A50" s="76" t="s">
        <v>17</v>
      </c>
      <c r="B50" s="99">
        <v>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60">
        <f>+SUM(B50:M50)</f>
        <v>0</v>
      </c>
    </row>
    <row r="51" spans="1:14">
      <c r="A51" s="76" t="s">
        <v>18</v>
      </c>
      <c r="B51" s="99">
        <v>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60">
        <f t="shared" ref="N51:N53" si="44">+SUM(B51:M51)</f>
        <v>0</v>
      </c>
    </row>
    <row r="52" spans="1:14">
      <c r="A52" s="76" t="s">
        <v>29</v>
      </c>
      <c r="B52" s="99">
        <v>-2.5095800000000192</v>
      </c>
      <c r="C52" s="99">
        <v>0</v>
      </c>
      <c r="D52" s="99">
        <v>0</v>
      </c>
      <c r="E52" s="99">
        <v>0</v>
      </c>
      <c r="F52" s="99">
        <v>0</v>
      </c>
      <c r="G52" s="99"/>
      <c r="H52" s="99"/>
      <c r="I52" s="99"/>
      <c r="J52" s="99"/>
      <c r="K52" s="99"/>
      <c r="L52" s="99"/>
      <c r="M52" s="99"/>
      <c r="N52" s="160">
        <f t="shared" si="44"/>
        <v>-2.5095800000000192</v>
      </c>
    </row>
    <row r="53" spans="1:14">
      <c r="A53" s="76" t="s">
        <v>19</v>
      </c>
      <c r="B53" s="99">
        <v>0</v>
      </c>
      <c r="C53" s="99">
        <v>0</v>
      </c>
      <c r="D53" s="99">
        <v>0</v>
      </c>
      <c r="E53" s="99">
        <v>0</v>
      </c>
      <c r="F53" s="99">
        <v>0.05</v>
      </c>
      <c r="G53" s="203"/>
      <c r="H53" s="203"/>
      <c r="I53" s="203"/>
      <c r="J53" s="203"/>
      <c r="K53" s="203"/>
      <c r="L53" s="203"/>
      <c r="M53" s="203"/>
      <c r="N53" s="160">
        <f t="shared" si="44"/>
        <v>0.05</v>
      </c>
    </row>
    <row r="54" spans="1:14">
      <c r="A54" s="76" t="s">
        <v>24</v>
      </c>
      <c r="B54" s="99">
        <f>+B49+B50+B51+B52+B53</f>
        <v>0</v>
      </c>
      <c r="C54" s="99">
        <f t="shared" ref="C54:F54" si="45">+C49+C50+C51+C52+C53</f>
        <v>0</v>
      </c>
      <c r="D54" s="99">
        <f t="shared" si="45"/>
        <v>0</v>
      </c>
      <c r="E54" s="99">
        <f t="shared" si="45"/>
        <v>0</v>
      </c>
      <c r="F54" s="99">
        <f t="shared" si="45"/>
        <v>0.05</v>
      </c>
      <c r="G54" s="99">
        <f t="shared" ref="G54" si="46">+G49+G50+G51+G52+G53</f>
        <v>0.05</v>
      </c>
      <c r="H54" s="99">
        <f t="shared" ref="H54" si="47">+H49+H50+H51+H52+H53</f>
        <v>0.05</v>
      </c>
      <c r="I54" s="99">
        <f t="shared" ref="I54" si="48">+I49+I50+I51+I52+I53</f>
        <v>0.05</v>
      </c>
      <c r="J54" s="99">
        <f t="shared" ref="J54" si="49">+J49+J50+J51+J52+J53</f>
        <v>0.05</v>
      </c>
      <c r="K54" s="99">
        <f t="shared" ref="K54" si="50">+K49+K50+K51+K52+K53</f>
        <v>0.05</v>
      </c>
      <c r="L54" s="99">
        <f t="shared" ref="L54" si="51">+L49+L50+L51+L52+L53</f>
        <v>0.05</v>
      </c>
      <c r="M54" s="99">
        <f>+M49+M50+M51+M52+M53</f>
        <v>0.05</v>
      </c>
      <c r="N54" s="160">
        <f>+F54</f>
        <v>0.05</v>
      </c>
    </row>
    <row r="55" spans="1:14">
      <c r="A55" s="76" t="s">
        <v>20</v>
      </c>
      <c r="B55" s="199">
        <v>0</v>
      </c>
      <c r="C55" s="199">
        <v>0</v>
      </c>
      <c r="D55" s="199">
        <v>0</v>
      </c>
      <c r="E55" s="199">
        <v>0</v>
      </c>
      <c r="F55" s="199">
        <v>0</v>
      </c>
      <c r="G55" s="99"/>
      <c r="H55" s="99"/>
      <c r="I55" s="99"/>
      <c r="J55" s="99"/>
      <c r="K55" s="99"/>
      <c r="L55" s="99"/>
      <c r="M55" s="99"/>
      <c r="N55" s="160">
        <f>+F55</f>
        <v>0</v>
      </c>
    </row>
    <row r="56" spans="1:14">
      <c r="A56" s="76" t="s">
        <v>93</v>
      </c>
      <c r="B56" s="99">
        <f>+B54+B55</f>
        <v>0</v>
      </c>
      <c r="C56" s="99">
        <f t="shared" ref="C56:F56" si="52">+C54+C55</f>
        <v>0</v>
      </c>
      <c r="D56" s="99">
        <f t="shared" si="52"/>
        <v>0</v>
      </c>
      <c r="E56" s="99">
        <f t="shared" si="52"/>
        <v>0</v>
      </c>
      <c r="F56" s="99">
        <f t="shared" si="52"/>
        <v>0.05</v>
      </c>
      <c r="G56" s="99">
        <f t="shared" ref="G56" si="53">+G54+G55</f>
        <v>0.05</v>
      </c>
      <c r="H56" s="99">
        <f t="shared" ref="H56" si="54">+H54+H55</f>
        <v>0.05</v>
      </c>
      <c r="I56" s="99">
        <f t="shared" ref="I56" si="55">+I54+I55</f>
        <v>0.05</v>
      </c>
      <c r="J56" s="99">
        <f t="shared" ref="J56" si="56">+J54+J55</f>
        <v>0.05</v>
      </c>
      <c r="K56" s="99">
        <f t="shared" ref="K56" si="57">+K54+K55</f>
        <v>0.05</v>
      </c>
      <c r="L56" s="99">
        <f t="shared" ref="L56" si="58">+L54+L55</f>
        <v>0.05</v>
      </c>
      <c r="M56" s="99">
        <f>+M54+M55</f>
        <v>0.05</v>
      </c>
      <c r="N56" s="160">
        <f>+F56</f>
        <v>0.05</v>
      </c>
    </row>
    <row r="57" spans="1:14">
      <c r="A57" s="76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60"/>
    </row>
    <row r="58" spans="1:14">
      <c r="A58" s="67" t="s">
        <v>97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60"/>
    </row>
    <row r="59" spans="1:14">
      <c r="A59" s="76" t="s">
        <v>22</v>
      </c>
      <c r="B59" s="199">
        <v>0</v>
      </c>
      <c r="C59" s="199">
        <v>0</v>
      </c>
      <c r="D59" s="199">
        <v>33520.112359999999</v>
      </c>
      <c r="E59" s="199">
        <v>41819.731350000002</v>
      </c>
      <c r="F59" s="199">
        <v>20996.859920000003</v>
      </c>
      <c r="G59" s="199" t="e">
        <f>+#REF!</f>
        <v>#REF!</v>
      </c>
      <c r="H59" s="199" t="e">
        <f>+#REF!</f>
        <v>#REF!</v>
      </c>
      <c r="I59" s="199" t="e">
        <f>+#REF!</f>
        <v>#REF!</v>
      </c>
      <c r="J59" s="199" t="e">
        <f>+#REF!</f>
        <v>#REF!</v>
      </c>
      <c r="K59" s="199" t="e">
        <f>+#REF!</f>
        <v>#REF!</v>
      </c>
      <c r="L59" s="199" t="e">
        <f>+#REF!</f>
        <v>#REF!</v>
      </c>
      <c r="M59" s="199" t="e">
        <f>+#REF!</f>
        <v>#REF!</v>
      </c>
      <c r="N59" s="160">
        <f>+B59</f>
        <v>0</v>
      </c>
    </row>
    <row r="60" spans="1:14">
      <c r="A60" s="76" t="s">
        <v>17</v>
      </c>
      <c r="B60" s="99">
        <v>0</v>
      </c>
      <c r="C60" s="99">
        <v>8297.107750000001</v>
      </c>
      <c r="D60" s="99">
        <v>8297.107750000001</v>
      </c>
      <c r="E60" s="99">
        <v>8297.107750000001</v>
      </c>
      <c r="F60" s="99">
        <v>8297.107750000001</v>
      </c>
      <c r="G60" s="99"/>
      <c r="H60" s="99"/>
      <c r="I60" s="99"/>
      <c r="J60" s="99"/>
      <c r="K60" s="99"/>
      <c r="L60" s="99"/>
      <c r="M60" s="99"/>
      <c r="N60" s="160">
        <f>+SUM(B60:M60)</f>
        <v>33188.431000000004</v>
      </c>
    </row>
    <row r="61" spans="1:14">
      <c r="A61" s="76" t="s">
        <v>103</v>
      </c>
      <c r="B61" s="99">
        <v>0</v>
      </c>
      <c r="C61" s="99">
        <v>25220.55718</v>
      </c>
      <c r="D61" s="99">
        <v>0</v>
      </c>
      <c r="E61" s="99">
        <v>0</v>
      </c>
      <c r="F61" s="99">
        <v>0</v>
      </c>
      <c r="G61" s="99"/>
      <c r="H61" s="99"/>
      <c r="I61" s="99"/>
      <c r="J61" s="99"/>
      <c r="K61" s="99"/>
      <c r="L61" s="99"/>
      <c r="M61" s="99"/>
      <c r="N61" s="160">
        <f t="shared" ref="N61:N62" si="59">+SUM(B61:M61)</f>
        <v>25220.55718</v>
      </c>
    </row>
    <row r="62" spans="1:14">
      <c r="A62" s="76" t="s">
        <v>102</v>
      </c>
      <c r="B62" s="99">
        <v>0</v>
      </c>
      <c r="C62" s="99">
        <v>0</v>
      </c>
      <c r="D62" s="99">
        <v>0</v>
      </c>
      <c r="E62" s="99">
        <v>-29122.073</v>
      </c>
      <c r="F62" s="99">
        <v>0</v>
      </c>
      <c r="G62" s="99"/>
      <c r="H62" s="99"/>
      <c r="I62" s="99"/>
      <c r="J62" s="99"/>
      <c r="K62" s="99"/>
      <c r="L62" s="99"/>
      <c r="M62" s="99"/>
      <c r="N62" s="160">
        <f t="shared" si="59"/>
        <v>-29122.073</v>
      </c>
    </row>
    <row r="63" spans="1:14">
      <c r="A63" s="76" t="s">
        <v>18</v>
      </c>
      <c r="B63" s="99">
        <v>0</v>
      </c>
      <c r="C63" s="99">
        <v>2.4474300000000002</v>
      </c>
      <c r="D63" s="99">
        <v>2.5112399999999999</v>
      </c>
      <c r="E63" s="99">
        <v>2.09382</v>
      </c>
      <c r="F63" s="99">
        <v>1.2572700000000001</v>
      </c>
      <c r="G63" s="99"/>
      <c r="H63" s="99"/>
      <c r="I63" s="99"/>
      <c r="J63" s="99"/>
      <c r="K63" s="99"/>
      <c r="L63" s="99"/>
      <c r="M63" s="99"/>
      <c r="N63" s="160">
        <f>+SUM(B63:M63)</f>
        <v>8.3097600000000007</v>
      </c>
    </row>
    <row r="64" spans="1:14">
      <c r="A64" s="76" t="s">
        <v>24</v>
      </c>
      <c r="B64" s="99">
        <f>SUM(B59:B63)</f>
        <v>0</v>
      </c>
      <c r="C64" s="99">
        <f t="shared" ref="C64:F64" si="60">SUM(C59:C63)</f>
        <v>33520.112359999999</v>
      </c>
      <c r="D64" s="99">
        <f t="shared" si="60"/>
        <v>41819.731350000002</v>
      </c>
      <c r="E64" s="99">
        <f t="shared" si="60"/>
        <v>20996.859920000003</v>
      </c>
      <c r="F64" s="99">
        <f t="shared" si="60"/>
        <v>29295.224940000004</v>
      </c>
      <c r="G64" s="99" t="e">
        <f t="shared" ref="G64:M64" si="61">+G59+G60+G61+G62+G63</f>
        <v>#REF!</v>
      </c>
      <c r="H64" s="99" t="e">
        <f t="shared" si="61"/>
        <v>#REF!</v>
      </c>
      <c r="I64" s="99" t="e">
        <f t="shared" si="61"/>
        <v>#REF!</v>
      </c>
      <c r="J64" s="99" t="e">
        <f t="shared" si="61"/>
        <v>#REF!</v>
      </c>
      <c r="K64" s="99" t="e">
        <f t="shared" si="61"/>
        <v>#REF!</v>
      </c>
      <c r="L64" s="99" t="e">
        <f t="shared" si="61"/>
        <v>#REF!</v>
      </c>
      <c r="M64" s="99" t="e">
        <f t="shared" si="61"/>
        <v>#REF!</v>
      </c>
      <c r="N64" s="160">
        <f>SUM(N59:N63)</f>
        <v>29295.22494</v>
      </c>
    </row>
    <row r="65" spans="1:14">
      <c r="A65" s="76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60"/>
    </row>
    <row r="66" spans="1:14" ht="13.5" thickBot="1">
      <c r="A66" s="7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78"/>
    </row>
    <row r="67" spans="1:14" s="186" customFormat="1">
      <c r="A67" s="192" t="s">
        <v>26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8"/>
    </row>
    <row r="68" spans="1:14" s="189" customFormat="1">
      <c r="A68" s="204" t="s">
        <v>101</v>
      </c>
      <c r="F68" s="205"/>
    </row>
    <row r="69" spans="1:14" s="186" customFormat="1" ht="12.75" customHeight="1">
      <c r="A69" s="204" t="s">
        <v>104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1"/>
    </row>
    <row r="70" spans="1:14">
      <c r="A70" s="2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95"/>
    </row>
    <row r="73" spans="1:14">
      <c r="B73" s="181"/>
      <c r="C73" s="181"/>
    </row>
    <row r="74" spans="1:14">
      <c r="B74" s="181"/>
      <c r="C74" s="181"/>
    </row>
  </sheetData>
  <phoneticPr fontId="17" type="noConversion"/>
  <pageMargins left="0.37" right="0.25" top="0.01" bottom="0.01" header="0.5" footer="0.5"/>
  <pageSetup scale="56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105" customWidth="1"/>
    <col min="2" max="2" width="18.7109375" style="105" bestFit="1" customWidth="1"/>
    <col min="3" max="14" width="13.7109375" style="105" customWidth="1"/>
    <col min="15" max="15" width="13.85546875" style="105" bestFit="1" customWidth="1"/>
    <col min="16" max="16" width="15" style="105" bestFit="1" customWidth="1"/>
    <col min="17" max="17" width="14.5703125" style="105" bestFit="1" customWidth="1"/>
    <col min="18" max="18" width="12.85546875" style="105" bestFit="1" customWidth="1"/>
    <col min="19" max="19" width="15" style="105" bestFit="1" customWidth="1"/>
    <col min="20" max="16384" width="9.140625" style="105"/>
  </cols>
  <sheetData>
    <row r="1" spans="1:19" ht="15.75">
      <c r="A1" s="64"/>
      <c r="D1" s="105" t="s">
        <v>1</v>
      </c>
    </row>
    <row r="2" spans="1:19" ht="15">
      <c r="A2" s="65" t="s">
        <v>51</v>
      </c>
    </row>
    <row r="3" spans="1:19" ht="15.75">
      <c r="A3" s="64" t="s">
        <v>45</v>
      </c>
    </row>
    <row r="4" spans="1:19" s="98" customFormat="1" ht="16.5" thickBot="1">
      <c r="A4" s="74"/>
    </row>
    <row r="5" spans="1:19">
      <c r="A5" s="7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66" t="s">
        <v>1</v>
      </c>
    </row>
    <row r="6" spans="1:19" ht="16.5" thickBot="1">
      <c r="A6" s="110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9</v>
      </c>
      <c r="J6" s="92" t="s">
        <v>10</v>
      </c>
      <c r="K6" s="92" t="s">
        <v>11</v>
      </c>
      <c r="L6" s="92" t="s">
        <v>12</v>
      </c>
      <c r="M6" s="92" t="s">
        <v>13</v>
      </c>
      <c r="N6" s="8" t="s">
        <v>14</v>
      </c>
      <c r="P6" s="93"/>
    </row>
    <row r="7" spans="1:19" ht="15.75">
      <c r="A7" s="7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66"/>
    </row>
    <row r="8" spans="1:19">
      <c r="A8" s="67" t="s">
        <v>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5"/>
    </row>
    <row r="9" spans="1:19">
      <c r="A9" s="76" t="s">
        <v>22</v>
      </c>
      <c r="B9" s="83">
        <v>0</v>
      </c>
      <c r="C9" s="83">
        <f>+B24</f>
        <v>-933473.33</v>
      </c>
      <c r="D9" s="83">
        <f>+C24</f>
        <v>-1867355.0499999998</v>
      </c>
      <c r="E9" s="83">
        <f t="shared" ref="E9" si="0">+D24</f>
        <v>-2801602.54</v>
      </c>
      <c r="F9" s="83">
        <f t="shared" ref="F9" si="1">+E24</f>
        <v>-3736215.94</v>
      </c>
      <c r="G9" s="83">
        <f t="shared" ref="G9" si="2">+F24</f>
        <v>-4671230.42</v>
      </c>
      <c r="H9" s="83">
        <f t="shared" ref="H9" si="3">+G24</f>
        <v>-5606618.9100000001</v>
      </c>
      <c r="I9" s="83">
        <f t="shared" ref="I9" si="4">+H24</f>
        <v>-6542432.1600000001</v>
      </c>
      <c r="J9" s="83">
        <f t="shared" ref="J9" si="5">+I24</f>
        <v>-7478452.3100000005</v>
      </c>
      <c r="K9" s="83">
        <f t="shared" ref="K9" si="6">+J24</f>
        <v>-8415096.1100000013</v>
      </c>
      <c r="L9" s="83">
        <f t="shared" ref="L9" si="7">+K24</f>
        <v>-9352352.2200000007</v>
      </c>
      <c r="M9" s="83">
        <f t="shared" ref="M9" si="8">+L24</f>
        <v>-9352352.2200000007</v>
      </c>
      <c r="N9" s="88">
        <f>B9</f>
        <v>0</v>
      </c>
      <c r="O9" s="106"/>
    </row>
    <row r="10" spans="1:19" ht="14.25">
      <c r="A10" s="76" t="s">
        <v>53</v>
      </c>
      <c r="B10" s="111">
        <v>0</v>
      </c>
      <c r="C10" s="111">
        <v>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>
        <f>SUM(J10:M10)</f>
        <v>0</v>
      </c>
      <c r="O10" s="106"/>
    </row>
    <row r="11" spans="1:19" s="82" customFormat="1">
      <c r="A11" s="113" t="s">
        <v>48</v>
      </c>
      <c r="B11" s="116">
        <f>SUM(B9:B10)</f>
        <v>0</v>
      </c>
      <c r="C11" s="116">
        <f>SUM(C9:C10)</f>
        <v>-933473.33</v>
      </c>
      <c r="D11" s="116">
        <f>SUM(D9:D10)</f>
        <v>-1867355.0499999998</v>
      </c>
      <c r="E11" s="116">
        <f>SUM(E9:E10)</f>
        <v>-2801602.54</v>
      </c>
      <c r="F11" s="116">
        <f t="shared" ref="F11:M11" si="9">SUM(F9:F10)</f>
        <v>-3736215.94</v>
      </c>
      <c r="G11" s="116">
        <f t="shared" si="9"/>
        <v>-4671230.42</v>
      </c>
      <c r="H11" s="116">
        <f t="shared" si="9"/>
        <v>-5606618.9100000001</v>
      </c>
      <c r="I11" s="116">
        <f t="shared" si="9"/>
        <v>-6542432.1600000001</v>
      </c>
      <c r="J11" s="116">
        <f t="shared" si="9"/>
        <v>-7478452.3100000005</v>
      </c>
      <c r="K11" s="116">
        <f t="shared" si="9"/>
        <v>-8415096.1100000013</v>
      </c>
      <c r="L11" s="116">
        <f t="shared" si="9"/>
        <v>-9352352.2200000007</v>
      </c>
      <c r="M11" s="116">
        <f t="shared" si="9"/>
        <v>-9352352.2200000007</v>
      </c>
      <c r="N11" s="117">
        <f>SUM(N9:N10)</f>
        <v>0</v>
      </c>
      <c r="O11" s="115"/>
      <c r="P11" s="105" t="s">
        <v>77</v>
      </c>
      <c r="Q11" s="105"/>
      <c r="R11" s="105"/>
      <c r="S11" s="105"/>
    </row>
    <row r="12" spans="1:19">
      <c r="A12" s="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8"/>
      <c r="O12" s="106"/>
      <c r="P12" s="93">
        <v>2016</v>
      </c>
      <c r="Q12" s="105">
        <v>0</v>
      </c>
      <c r="R12" s="105">
        <v>0</v>
      </c>
      <c r="S12" s="105" t="s">
        <v>65</v>
      </c>
    </row>
    <row r="13" spans="1:19" s="82" customFormat="1">
      <c r="A13" s="118" t="s">
        <v>54</v>
      </c>
      <c r="B13" s="119">
        <v>-933333.33</v>
      </c>
      <c r="C13" s="119">
        <v>-933333.33</v>
      </c>
      <c r="D13" s="119">
        <v>-933333.33</v>
      </c>
      <c r="E13" s="119">
        <v>-933333.33</v>
      </c>
      <c r="F13" s="119">
        <v>-933333.33</v>
      </c>
      <c r="G13" s="119">
        <v>-933333.33</v>
      </c>
      <c r="H13" s="119">
        <v>-933333.33</v>
      </c>
      <c r="I13" s="119">
        <v>-933333.33</v>
      </c>
      <c r="J13" s="119">
        <v>-933333.33</v>
      </c>
      <c r="K13" s="119">
        <v>-933333.33</v>
      </c>
      <c r="L13" s="119"/>
      <c r="M13" s="119"/>
      <c r="N13" s="120">
        <f>SUM(B13:M13)</f>
        <v>-9333333.2999999989</v>
      </c>
      <c r="O13" s="115"/>
    </row>
    <row r="14" spans="1:19">
      <c r="A14" s="76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8"/>
      <c r="O14" s="106"/>
    </row>
    <row r="15" spans="1:19">
      <c r="A15" s="121" t="s">
        <v>55</v>
      </c>
      <c r="B15" s="83">
        <f>'[1]OBFBA Closing 2016'!B10</f>
        <v>0</v>
      </c>
      <c r="C15" s="83">
        <v>0</v>
      </c>
      <c r="D15" s="83">
        <v>0</v>
      </c>
      <c r="E15" s="83">
        <f>'[1]OBFBA Closing 2016'!E13</f>
        <v>0</v>
      </c>
      <c r="F15" s="83">
        <v>0</v>
      </c>
      <c r="G15" s="83">
        <f>'[1]OBFBA Closing 2016'!G13</f>
        <v>0</v>
      </c>
      <c r="H15" s="83">
        <f>'[1]OBFBA Closing 2016'!H13</f>
        <v>0</v>
      </c>
      <c r="I15" s="83">
        <f>'[1]OBFBA Closing 2016'!I13</f>
        <v>0</v>
      </c>
      <c r="J15" s="83">
        <f>'[1]OBFBA Closing 2016'!J13</f>
        <v>0</v>
      </c>
      <c r="K15" s="83">
        <f>'[1]OBFBA Closing 2016'!K13</f>
        <v>0</v>
      </c>
      <c r="L15" s="83">
        <f>'[1]OBFBA Closing 2016'!L13</f>
        <v>0</v>
      </c>
      <c r="M15" s="83">
        <f>'[1]OBFBA Closing 2016'!M13</f>
        <v>0</v>
      </c>
      <c r="N15" s="107">
        <f t="shared" ref="N15:N17" si="10">SUM(B15:M15)</f>
        <v>0</v>
      </c>
      <c r="O15" s="106"/>
      <c r="P15" s="104">
        <f>+I16</f>
        <v>0</v>
      </c>
      <c r="Q15" s="104">
        <v>0</v>
      </c>
      <c r="R15" s="104">
        <v>0</v>
      </c>
      <c r="S15" s="104">
        <f>+P15+Q15+R15</f>
        <v>0</v>
      </c>
    </row>
    <row r="16" spans="1:19">
      <c r="A16" s="121" t="s">
        <v>56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107">
        <f t="shared" si="10"/>
        <v>0</v>
      </c>
      <c r="O16" s="106"/>
      <c r="P16" s="104">
        <f t="shared" ref="P16:P17" si="11">+I17</f>
        <v>0</v>
      </c>
      <c r="Q16" s="104">
        <v>0</v>
      </c>
      <c r="R16" s="104">
        <v>0</v>
      </c>
      <c r="S16" s="104">
        <f>+P16+Q16+R16</f>
        <v>0</v>
      </c>
    </row>
    <row r="17" spans="1:19" ht="13.5" thickBot="1">
      <c r="A17" s="121" t="s">
        <v>57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f>'[1]OBFBA Closing 2016'!G15</f>
        <v>0</v>
      </c>
      <c r="H17" s="83">
        <f>'[1]OBFBA Closing 2016'!H15</f>
        <v>0</v>
      </c>
      <c r="I17" s="83">
        <f>'[1]OBFBA Closing 2016'!I15</f>
        <v>0</v>
      </c>
      <c r="J17" s="83">
        <f>'[1]OBFBA Closing 2016'!J15</f>
        <v>0</v>
      </c>
      <c r="K17" s="83">
        <f>'[1]OBFBA Closing 2016'!K15</f>
        <v>0</v>
      </c>
      <c r="L17" s="83">
        <f>'[1]OBFBA Closing 2016'!L15</f>
        <v>0</v>
      </c>
      <c r="M17" s="83">
        <f>'[1]OBFBA Closing 2016'!M15</f>
        <v>0</v>
      </c>
      <c r="N17" s="107">
        <f t="shared" si="10"/>
        <v>0</v>
      </c>
      <c r="O17" s="106"/>
      <c r="P17" s="158">
        <f t="shared" si="11"/>
        <v>0</v>
      </c>
      <c r="Q17" s="158">
        <v>0</v>
      </c>
      <c r="R17" s="158">
        <v>0</v>
      </c>
      <c r="S17" s="158">
        <f>+R17+Q17+P17</f>
        <v>0</v>
      </c>
    </row>
    <row r="18" spans="1:19" s="82" customFormat="1" ht="13.5" thickTop="1">
      <c r="A18" s="122" t="s">
        <v>58</v>
      </c>
      <c r="B18" s="116">
        <f t="shared" ref="B18" si="12">SUM(B15:B17)</f>
        <v>0</v>
      </c>
      <c r="C18" s="116">
        <f>SUM(C15:C17)</f>
        <v>0</v>
      </c>
      <c r="D18" s="116">
        <f>SUM(D15:D17)</f>
        <v>0</v>
      </c>
      <c r="E18" s="116">
        <f>SUM(E15:E17)</f>
        <v>0</v>
      </c>
      <c r="F18" s="116">
        <f>SUM(F15:F17)</f>
        <v>0</v>
      </c>
      <c r="G18" s="116">
        <f t="shared" ref="G18:L18" si="13">SUM(G15:G17)</f>
        <v>0</v>
      </c>
      <c r="H18" s="116">
        <f t="shared" si="13"/>
        <v>0</v>
      </c>
      <c r="I18" s="116">
        <f t="shared" si="13"/>
        <v>0</v>
      </c>
      <c r="J18" s="116">
        <f t="shared" si="13"/>
        <v>0</v>
      </c>
      <c r="K18" s="116">
        <f t="shared" si="13"/>
        <v>0</v>
      </c>
      <c r="L18" s="116">
        <f t="shared" si="13"/>
        <v>0</v>
      </c>
      <c r="M18" s="116">
        <f>SUM(M15:M17)</f>
        <v>0</v>
      </c>
      <c r="N18" s="114">
        <f>SUM(N15:N17)</f>
        <v>0</v>
      </c>
      <c r="O18" s="115"/>
      <c r="P18" s="103">
        <f>SUM(P15:P17)</f>
        <v>0</v>
      </c>
      <c r="Q18" s="103">
        <f>+Q15+Q16+Q17</f>
        <v>0</v>
      </c>
      <c r="R18" s="103">
        <f>+R15+R16+R17</f>
        <v>0</v>
      </c>
      <c r="S18" s="103">
        <f>+S15+S16+S17</f>
        <v>0</v>
      </c>
    </row>
    <row r="19" spans="1:19">
      <c r="A19" s="76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107"/>
      <c r="O19" s="106"/>
    </row>
    <row r="20" spans="1:19">
      <c r="A20" s="76" t="s">
        <v>75</v>
      </c>
      <c r="B20" s="83">
        <f>+SUM(B13:B17)</f>
        <v>-933333.33</v>
      </c>
      <c r="C20" s="83">
        <f t="shared" ref="C20:M20" si="14">+SUM(C13:C17)</f>
        <v>-933333.33</v>
      </c>
      <c r="D20" s="83">
        <f t="shared" si="14"/>
        <v>-933333.33</v>
      </c>
      <c r="E20" s="83">
        <f t="shared" si="14"/>
        <v>-933333.33</v>
      </c>
      <c r="F20" s="83">
        <f t="shared" si="14"/>
        <v>-933333.33</v>
      </c>
      <c r="G20" s="83">
        <f t="shared" si="14"/>
        <v>-933333.33</v>
      </c>
      <c r="H20" s="83">
        <f t="shared" si="14"/>
        <v>-933333.33</v>
      </c>
      <c r="I20" s="83">
        <f t="shared" si="14"/>
        <v>-933333.33</v>
      </c>
      <c r="J20" s="83">
        <f t="shared" si="14"/>
        <v>-933333.33</v>
      </c>
      <c r="K20" s="83">
        <f t="shared" si="14"/>
        <v>-933333.33</v>
      </c>
      <c r="L20" s="83">
        <f t="shared" si="14"/>
        <v>0</v>
      </c>
      <c r="M20" s="83">
        <f t="shared" si="14"/>
        <v>0</v>
      </c>
      <c r="N20" s="107"/>
      <c r="O20" s="106"/>
    </row>
    <row r="21" spans="1:19" ht="12.75" customHeight="1">
      <c r="A21" s="76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107"/>
      <c r="O21" s="106"/>
    </row>
    <row r="22" spans="1:19" s="82" customFormat="1">
      <c r="A22" s="118" t="s">
        <v>60</v>
      </c>
      <c r="B22" s="119">
        <f>+ROUND((B11+B11+B20)/2*B83/12,2)</f>
        <v>-140</v>
      </c>
      <c r="C22" s="119">
        <f t="shared" ref="C22:K22" si="15">+ROUND((C11+C11+C20)/2*C83/12,2)</f>
        <v>-548.39</v>
      </c>
      <c r="D22" s="119">
        <f t="shared" si="15"/>
        <v>-914.16</v>
      </c>
      <c r="E22" s="119">
        <f t="shared" si="15"/>
        <v>-1280.07</v>
      </c>
      <c r="F22" s="119">
        <f t="shared" si="15"/>
        <v>-1681.15</v>
      </c>
      <c r="G22" s="119">
        <f t="shared" si="15"/>
        <v>-2055.16</v>
      </c>
      <c r="H22" s="119">
        <f t="shared" si="15"/>
        <v>-2479.92</v>
      </c>
      <c r="I22" s="119">
        <f t="shared" si="15"/>
        <v>-2686.82</v>
      </c>
      <c r="J22" s="119">
        <f t="shared" si="15"/>
        <v>-3310.47</v>
      </c>
      <c r="K22" s="119">
        <f t="shared" si="15"/>
        <v>-3922.78</v>
      </c>
      <c r="L22" s="119">
        <f t="shared" ref="L22:M22" si="16">L20*L67/12</f>
        <v>0</v>
      </c>
      <c r="M22" s="119">
        <f t="shared" si="16"/>
        <v>0</v>
      </c>
      <c r="N22" s="123">
        <f>SUM(B22:M22)</f>
        <v>-19018.919999999998</v>
      </c>
      <c r="O22" s="115"/>
      <c r="P22" s="105"/>
      <c r="Q22" s="105"/>
      <c r="R22" s="105"/>
      <c r="S22" s="105"/>
    </row>
    <row r="23" spans="1:19" s="82" customForma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3"/>
      <c r="O23" s="115"/>
      <c r="P23" s="105"/>
      <c r="Q23" s="105"/>
      <c r="R23" s="105"/>
      <c r="S23" s="105"/>
    </row>
    <row r="24" spans="1:19" s="82" customFormat="1">
      <c r="A24" s="124" t="s">
        <v>78</v>
      </c>
      <c r="B24" s="125">
        <f>SUM(B11+B13+B18,B22)</f>
        <v>-933473.33</v>
      </c>
      <c r="C24" s="125">
        <f>SUM(C11+C13+C18,C22)</f>
        <v>-1867355.0499999998</v>
      </c>
      <c r="D24" s="125">
        <f>SUM(D11+D13+D18,D22)</f>
        <v>-2801602.54</v>
      </c>
      <c r="E24" s="125">
        <f>SUM(E11+E13+E18,E22)</f>
        <v>-3736215.94</v>
      </c>
      <c r="F24" s="125">
        <f t="shared" ref="F24:M24" si="17">SUM(F11+F13+F18,F22)</f>
        <v>-4671230.42</v>
      </c>
      <c r="G24" s="125">
        <f t="shared" si="17"/>
        <v>-5606618.9100000001</v>
      </c>
      <c r="H24" s="125">
        <f t="shared" si="17"/>
        <v>-6542432.1600000001</v>
      </c>
      <c r="I24" s="125">
        <f t="shared" si="17"/>
        <v>-7478452.3100000005</v>
      </c>
      <c r="J24" s="125">
        <f t="shared" si="17"/>
        <v>-8415096.1100000013</v>
      </c>
      <c r="K24" s="125">
        <f t="shared" si="17"/>
        <v>-9352352.2200000007</v>
      </c>
      <c r="L24" s="125">
        <f t="shared" si="17"/>
        <v>-9352352.2200000007</v>
      </c>
      <c r="M24" s="125">
        <f t="shared" si="17"/>
        <v>-9352352.2200000007</v>
      </c>
      <c r="N24" s="126">
        <f>SUM(N11,N13,N18,N22)</f>
        <v>-9352352.2199999988</v>
      </c>
      <c r="O24" s="115"/>
      <c r="P24" s="105"/>
      <c r="Q24" s="105"/>
      <c r="R24" s="105"/>
      <c r="S24" s="105"/>
    </row>
    <row r="25" spans="1:19" s="82" customFormat="1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23"/>
      <c r="O25" s="115"/>
      <c r="P25" s="105"/>
      <c r="Q25" s="105"/>
      <c r="R25" s="105"/>
      <c r="S25" s="105"/>
    </row>
    <row r="26" spans="1:19">
      <c r="A26" s="67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5"/>
    </row>
    <row r="27" spans="1:19">
      <c r="A27" s="76" t="s">
        <v>22</v>
      </c>
      <c r="B27" s="83">
        <v>-59530847.970593274</v>
      </c>
      <c r="C27" s="83">
        <f>+B42</f>
        <v>-59171570.06059327</v>
      </c>
      <c r="D27" s="83">
        <f>+C42</f>
        <v>-58754138.980593264</v>
      </c>
      <c r="E27" s="83">
        <f t="shared" ref="E27:M27" si="18">+D42</f>
        <v>-59436482.110593267</v>
      </c>
      <c r="F27" s="83">
        <f t="shared" si="18"/>
        <v>-59658448.950593263</v>
      </c>
      <c r="G27" s="83">
        <f t="shared" si="18"/>
        <v>-54887427.570593268</v>
      </c>
      <c r="H27" s="83">
        <f t="shared" si="18"/>
        <v>-54939246.320593268</v>
      </c>
      <c r="I27" s="83">
        <f t="shared" si="18"/>
        <v>-53554675.190593265</v>
      </c>
      <c r="J27" s="83">
        <f t="shared" si="18"/>
        <v>-53706273.440593265</v>
      </c>
      <c r="K27" s="83">
        <f t="shared" si="18"/>
        <v>-53579423.910593264</v>
      </c>
      <c r="L27" s="83">
        <f t="shared" si="18"/>
        <v>-53661717.030593261</v>
      </c>
      <c r="M27" s="83">
        <f t="shared" si="18"/>
        <v>-53661717.030593261</v>
      </c>
      <c r="N27" s="88">
        <f>B27</f>
        <v>-59530847.970593274</v>
      </c>
      <c r="O27" s="106"/>
    </row>
    <row r="28" spans="1:19" ht="14.25">
      <c r="A28" s="76" t="s">
        <v>53</v>
      </c>
      <c r="B28" s="111">
        <v>0</v>
      </c>
      <c r="C28" s="111">
        <f>-159510.09-223.92</f>
        <v>-159734.01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>
        <f>SUM(J28:M28)</f>
        <v>0</v>
      </c>
      <c r="O28" s="106"/>
    </row>
    <row r="29" spans="1:19" s="82" customFormat="1">
      <c r="A29" s="113" t="s">
        <v>48</v>
      </c>
      <c r="B29" s="116">
        <f>SUM(B27:B28)</f>
        <v>-59530847.970593274</v>
      </c>
      <c r="C29" s="116">
        <f>SUM(C27:C28)</f>
        <v>-59331304.070593268</v>
      </c>
      <c r="D29" s="116">
        <f>SUM(D27:D28)</f>
        <v>-58754138.980593264</v>
      </c>
      <c r="E29" s="116">
        <f>SUM(E27:E28)</f>
        <v>-59436482.110593267</v>
      </c>
      <c r="F29" s="116">
        <f t="shared" ref="F29:M29" si="19">SUM(F27:F28)</f>
        <v>-59658448.950593263</v>
      </c>
      <c r="G29" s="116">
        <f t="shared" si="19"/>
        <v>-54887427.570593268</v>
      </c>
      <c r="H29" s="116">
        <f t="shared" si="19"/>
        <v>-54939246.320593268</v>
      </c>
      <c r="I29" s="116">
        <f t="shared" si="19"/>
        <v>-53554675.190593265</v>
      </c>
      <c r="J29" s="116">
        <f t="shared" si="19"/>
        <v>-53706273.440593265</v>
      </c>
      <c r="K29" s="116">
        <f t="shared" si="19"/>
        <v>-53579423.910593264</v>
      </c>
      <c r="L29" s="116">
        <f t="shared" si="19"/>
        <v>-53661717.030593261</v>
      </c>
      <c r="M29" s="116">
        <f t="shared" si="19"/>
        <v>-53661717.030593261</v>
      </c>
      <c r="N29" s="117">
        <f>SUM(N27:N28)</f>
        <v>-59530847.970593274</v>
      </c>
      <c r="O29" s="115"/>
      <c r="P29" s="105" t="s">
        <v>76</v>
      </c>
      <c r="Q29" s="105"/>
      <c r="R29" s="105"/>
      <c r="S29" s="105"/>
    </row>
    <row r="30" spans="1:19">
      <c r="A30" s="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8"/>
      <c r="O30" s="106"/>
      <c r="P30" s="93" t="s">
        <v>64</v>
      </c>
      <c r="Q30" s="105">
        <v>2015</v>
      </c>
      <c r="R30" s="105">
        <v>2016</v>
      </c>
      <c r="S30" s="105" t="s">
        <v>65</v>
      </c>
    </row>
    <row r="31" spans="1:19" s="82" customFormat="1">
      <c r="A31" s="118" t="s">
        <v>54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  <c r="O31" s="115"/>
    </row>
    <row r="32" spans="1:19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8"/>
      <c r="O32" s="106"/>
    </row>
    <row r="33" spans="1:19">
      <c r="A33" s="121" t="s">
        <v>55</v>
      </c>
      <c r="B33" s="83">
        <f>'[1]OBFBA Closing 2016'!B26</f>
        <v>805860.84</v>
      </c>
      <c r="C33" s="83">
        <f>-26786.18+1171364.63</f>
        <v>1144578.45</v>
      </c>
      <c r="D33" s="83">
        <v>-9771</v>
      </c>
      <c r="E33" s="83">
        <f>'[1]OBFBA Closing 2016'!E29</f>
        <v>0</v>
      </c>
      <c r="F33" s="83">
        <f>-9920.18+5080886.31</f>
        <v>5070966.13</v>
      </c>
      <c r="G33" s="83">
        <f>-6313.61+589708.2</f>
        <v>583394.59</v>
      </c>
      <c r="H33" s="83">
        <f>1991609.85-19745.68</f>
        <v>1971864.1700000002</v>
      </c>
      <c r="I33" s="83">
        <f>712365.82-24326.79</f>
        <v>688039.02999999991</v>
      </c>
      <c r="J33" s="83">
        <v>855667.38</v>
      </c>
      <c r="K33" s="83">
        <f>642631.79-4013</f>
        <v>638618.79</v>
      </c>
      <c r="L33" s="83">
        <f>'[1]OBFBA Closing 2016'!L29</f>
        <v>0</v>
      </c>
      <c r="M33" s="83">
        <f>'[1]OBFBA Closing 2016'!M29</f>
        <v>0</v>
      </c>
      <c r="N33" s="107">
        <f t="shared" ref="N33:N35" si="20">SUM(B33:M33)</f>
        <v>11749218.379999999</v>
      </c>
      <c r="O33" s="106"/>
      <c r="P33" s="104">
        <f>+Q46</f>
        <v>14202297.949999999</v>
      </c>
      <c r="Q33" s="104">
        <f>+R46</f>
        <v>9138121.749999987</v>
      </c>
      <c r="R33" s="104">
        <f>+N33</f>
        <v>11749218.379999999</v>
      </c>
      <c r="S33" s="104">
        <f>+P33+Q33+R33</f>
        <v>35089638.079999983</v>
      </c>
    </row>
    <row r="34" spans="1:19">
      <c r="A34" s="121" t="s">
        <v>56</v>
      </c>
      <c r="B34" s="83">
        <f>'[1]OBFBA Closing 2016'!B33</f>
        <v>0</v>
      </c>
      <c r="C34" s="83">
        <v>26786.18</v>
      </c>
      <c r="D34" s="83">
        <f>'[1]OBFBA Closing 2016'!D33</f>
        <v>0</v>
      </c>
      <c r="E34" s="83">
        <f>'[1]OBFBA Closing 2016'!E33</f>
        <v>0</v>
      </c>
      <c r="F34" s="83">
        <v>9920.18</v>
      </c>
      <c r="G34" s="83">
        <v>6313.61</v>
      </c>
      <c r="H34" s="83">
        <v>19745.68</v>
      </c>
      <c r="I34" s="83">
        <v>24326.79</v>
      </c>
      <c r="J34" s="83">
        <f>'[1]OBFBA Closing 2016'!J33</f>
        <v>0</v>
      </c>
      <c r="K34" s="83">
        <v>4013</v>
      </c>
      <c r="L34" s="83">
        <f>'[1]OBFBA Closing 2016'!L33</f>
        <v>0</v>
      </c>
      <c r="M34" s="83">
        <f>'[1]OBFBA Closing 2016'!M33</f>
        <v>0</v>
      </c>
      <c r="N34" s="107">
        <f t="shared" si="20"/>
        <v>91105.44</v>
      </c>
      <c r="O34" s="106"/>
      <c r="P34" s="104">
        <f t="shared" ref="P34:Q35" si="21">+Q47</f>
        <v>16730.150000000001</v>
      </c>
      <c r="Q34" s="104">
        <f t="shared" si="21"/>
        <v>142779.94000000003</v>
      </c>
      <c r="R34" s="104">
        <f t="shared" ref="R34:R35" si="22">+N34</f>
        <v>91105.44</v>
      </c>
      <c r="S34" s="104">
        <f>+P34+Q34+R34</f>
        <v>250615.53000000003</v>
      </c>
    </row>
    <row r="35" spans="1:19" ht="13.5" thickBot="1">
      <c r="A35" s="121" t="s">
        <v>57</v>
      </c>
      <c r="B35" s="83">
        <f>'[1]OBFBA Closing 2016'!B28</f>
        <v>-428780.24</v>
      </c>
      <c r="C35" s="83">
        <v>-571079</v>
      </c>
      <c r="D35" s="83">
        <v>-649431</v>
      </c>
      <c r="E35" s="83">
        <v>-198648.65</v>
      </c>
      <c r="F35" s="83">
        <v>-286960.34000000003</v>
      </c>
      <c r="G35" s="83">
        <v>-619566.01</v>
      </c>
      <c r="H35" s="83">
        <v>-584892.4</v>
      </c>
      <c r="I35" s="83">
        <v>-843409.66</v>
      </c>
      <c r="J35" s="83">
        <v>-706471.32</v>
      </c>
      <c r="K35" s="83">
        <v>-701247.72</v>
      </c>
      <c r="L35" s="83">
        <f>'[1]OBFBA Closing 2016'!L31</f>
        <v>0</v>
      </c>
      <c r="M35" s="83">
        <f>'[1]OBFBA Closing 2016'!M31</f>
        <v>0</v>
      </c>
      <c r="N35" s="107">
        <f t="shared" si="20"/>
        <v>-5590486.3399999999</v>
      </c>
      <c r="O35" s="106"/>
      <c r="P35" s="158">
        <f t="shared" si="21"/>
        <v>-1717947.53</v>
      </c>
      <c r="Q35" s="158">
        <f t="shared" si="21"/>
        <v>-5587811.2299999995</v>
      </c>
      <c r="R35" s="158">
        <f t="shared" si="22"/>
        <v>-5590486.3399999999</v>
      </c>
      <c r="S35" s="158">
        <f>+R35+Q35+P35</f>
        <v>-12896245.1</v>
      </c>
    </row>
    <row r="36" spans="1:19" s="82" customFormat="1" ht="13.5" thickTop="1">
      <c r="A36" s="122" t="s">
        <v>58</v>
      </c>
      <c r="B36" s="116">
        <f t="shared" ref="B36" si="23">SUM(B33:B35)</f>
        <v>377080.6</v>
      </c>
      <c r="C36" s="116">
        <f>SUM(C33:C35)</f>
        <v>600285.62999999989</v>
      </c>
      <c r="D36" s="116">
        <f>SUM(D33:D35)</f>
        <v>-659202</v>
      </c>
      <c r="E36" s="116">
        <f>SUM(E33:E35)</f>
        <v>-198648.65</v>
      </c>
      <c r="F36" s="116">
        <f>SUM(F33:F35)</f>
        <v>4793925.97</v>
      </c>
      <c r="G36" s="116">
        <f t="shared" ref="G36:L36" si="24">SUM(G33:G35)</f>
        <v>-29857.810000000056</v>
      </c>
      <c r="H36" s="116">
        <f t="shared" si="24"/>
        <v>1406717.4500000002</v>
      </c>
      <c r="I36" s="116">
        <f t="shared" si="24"/>
        <v>-131043.84000000008</v>
      </c>
      <c r="J36" s="116">
        <f t="shared" si="24"/>
        <v>149196.06000000006</v>
      </c>
      <c r="K36" s="116">
        <f t="shared" si="24"/>
        <v>-58615.929999999935</v>
      </c>
      <c r="L36" s="116">
        <f t="shared" si="24"/>
        <v>0</v>
      </c>
      <c r="M36" s="116">
        <f>SUM(M33:M35)</f>
        <v>0</v>
      </c>
      <c r="N36" s="114">
        <f>SUM(N33:N35)</f>
        <v>6249837.4799999986</v>
      </c>
      <c r="O36" s="115"/>
      <c r="P36" s="103">
        <f>SUM(P33:P35)</f>
        <v>12501080.57</v>
      </c>
      <c r="Q36" s="103">
        <f>+Q33+Q34+Q35</f>
        <v>3693090.4599999869</v>
      </c>
      <c r="R36" s="103">
        <f>+R33+R34+R35</f>
        <v>6249837.4799999986</v>
      </c>
      <c r="S36" s="103">
        <f>+S33+S34+S35</f>
        <v>22444008.509999983</v>
      </c>
    </row>
    <row r="37" spans="1:19">
      <c r="A37" s="76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107"/>
      <c r="O37" s="106"/>
    </row>
    <row r="38" spans="1:19" ht="13.5" thickBot="1">
      <c r="A38" s="76" t="s">
        <v>75</v>
      </c>
      <c r="B38" s="83">
        <f>+SUM(B33:B35)</f>
        <v>377080.6</v>
      </c>
      <c r="C38" s="83">
        <f t="shared" ref="C38:M38" si="25">+SUM(C33:C35)</f>
        <v>600285.62999999989</v>
      </c>
      <c r="D38" s="83">
        <f t="shared" si="25"/>
        <v>-659202</v>
      </c>
      <c r="E38" s="83">
        <f t="shared" si="25"/>
        <v>-198648.65</v>
      </c>
      <c r="F38" s="83">
        <f t="shared" si="25"/>
        <v>4793925.97</v>
      </c>
      <c r="G38" s="83">
        <f t="shared" si="25"/>
        <v>-29857.810000000056</v>
      </c>
      <c r="H38" s="83">
        <f t="shared" si="25"/>
        <v>1406717.4500000002</v>
      </c>
      <c r="I38" s="83">
        <f t="shared" si="25"/>
        <v>-131043.84000000008</v>
      </c>
      <c r="J38" s="83">
        <f t="shared" si="25"/>
        <v>149196.06000000006</v>
      </c>
      <c r="K38" s="83">
        <f t="shared" si="25"/>
        <v>-58615.929999999935</v>
      </c>
      <c r="L38" s="83">
        <f t="shared" si="25"/>
        <v>0</v>
      </c>
      <c r="M38" s="83">
        <f t="shared" si="25"/>
        <v>0</v>
      </c>
      <c r="N38" s="107"/>
      <c r="O38" s="106"/>
    </row>
    <row r="39" spans="1:19" ht="12.75" customHeight="1" thickBot="1">
      <c r="A39" s="76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107"/>
      <c r="O39" s="106"/>
      <c r="P39" s="161" t="s">
        <v>66</v>
      </c>
      <c r="Q39" s="162" t="s">
        <v>67</v>
      </c>
      <c r="R39" s="162" t="s">
        <v>68</v>
      </c>
      <c r="S39" s="163" t="s">
        <v>69</v>
      </c>
    </row>
    <row r="40" spans="1:19" s="82" customFormat="1">
      <c r="A40" s="118" t="s">
        <v>60</v>
      </c>
      <c r="B40" s="119">
        <f>+ROUND((B29+B29+B38)/2*B83/12,2)</f>
        <v>-17802.689999999999</v>
      </c>
      <c r="C40" s="119">
        <f t="shared" ref="C40:K40" si="26">+ROUND((C29+C29+C38)/2*C83/12,2)</f>
        <v>-23120.54</v>
      </c>
      <c r="D40" s="119">
        <f t="shared" si="26"/>
        <v>-23141.13</v>
      </c>
      <c r="E40" s="119">
        <f t="shared" si="26"/>
        <v>-23318.19</v>
      </c>
      <c r="F40" s="119">
        <f t="shared" si="26"/>
        <v>-22904.59</v>
      </c>
      <c r="G40" s="119">
        <f t="shared" si="26"/>
        <v>-21960.94</v>
      </c>
      <c r="H40" s="119">
        <f t="shared" si="26"/>
        <v>-22146.32</v>
      </c>
      <c r="I40" s="119">
        <f t="shared" si="26"/>
        <v>-20554.41</v>
      </c>
      <c r="J40" s="119">
        <f t="shared" si="26"/>
        <v>-22346.53</v>
      </c>
      <c r="K40" s="119">
        <f t="shared" si="26"/>
        <v>-23677.19</v>
      </c>
      <c r="L40" s="119">
        <f t="shared" ref="L40:M40" si="27">L38*L83/12</f>
        <v>0</v>
      </c>
      <c r="M40" s="119">
        <f t="shared" si="27"/>
        <v>0</v>
      </c>
      <c r="N40" s="123">
        <f>SUM(B40:M40)</f>
        <v>-220972.53</v>
      </c>
      <c r="O40" s="115"/>
      <c r="P40" s="164" t="s">
        <v>70</v>
      </c>
      <c r="Q40" s="165">
        <v>14202297.949999999</v>
      </c>
      <c r="R40" s="165">
        <v>9138121.749999987</v>
      </c>
      <c r="S40" s="166">
        <f>R40+Q40</f>
        <v>23340419.699999988</v>
      </c>
    </row>
    <row r="41" spans="1:19" s="82" customForma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3"/>
      <c r="O41" s="115"/>
      <c r="P41" s="167"/>
      <c r="Q41" s="168"/>
      <c r="R41" s="168"/>
      <c r="S41" s="180"/>
    </row>
    <row r="42" spans="1:19" s="82" customFormat="1">
      <c r="A42" s="124" t="s">
        <v>61</v>
      </c>
      <c r="B42" s="125">
        <f t="shared" ref="B42:M42" si="28">SUM(B29+B31+B36,B40)</f>
        <v>-59171570.06059327</v>
      </c>
      <c r="C42" s="125">
        <f t="shared" si="28"/>
        <v>-58754138.980593264</v>
      </c>
      <c r="D42" s="125">
        <f t="shared" si="28"/>
        <v>-59436482.110593267</v>
      </c>
      <c r="E42" s="125">
        <f t="shared" si="28"/>
        <v>-59658448.950593263</v>
      </c>
      <c r="F42" s="125">
        <f t="shared" si="28"/>
        <v>-54887427.570593268</v>
      </c>
      <c r="G42" s="125">
        <f t="shared" si="28"/>
        <v>-54939246.320593268</v>
      </c>
      <c r="H42" s="125">
        <f t="shared" si="28"/>
        <v>-53554675.190593265</v>
      </c>
      <c r="I42" s="125">
        <f t="shared" si="28"/>
        <v>-53706273.440593265</v>
      </c>
      <c r="J42" s="125">
        <f t="shared" si="28"/>
        <v>-53579423.910593264</v>
      </c>
      <c r="K42" s="125">
        <f t="shared" si="28"/>
        <v>-53661717.030593261</v>
      </c>
      <c r="L42" s="125">
        <f t="shared" si="28"/>
        <v>-53661717.030593261</v>
      </c>
      <c r="M42" s="125">
        <f t="shared" si="28"/>
        <v>-53661717.030593261</v>
      </c>
      <c r="N42" s="126">
        <f>SUM(N29,N31,N36,N40)</f>
        <v>-53501983.020593278</v>
      </c>
      <c r="O42" s="115"/>
      <c r="P42" s="167" t="s">
        <v>71</v>
      </c>
      <c r="Q42" s="168">
        <v>16730.150000000001</v>
      </c>
      <c r="R42" s="169">
        <v>142779.94000000003</v>
      </c>
      <c r="S42" s="170">
        <f>R42+Q42</f>
        <v>159510.09000000003</v>
      </c>
    </row>
    <row r="43" spans="1:19">
      <c r="A43" s="76"/>
      <c r="B43" s="83"/>
      <c r="C43" s="83"/>
      <c r="D43" s="83"/>
      <c r="E43" s="83"/>
      <c r="M43" s="83"/>
      <c r="N43" s="107"/>
      <c r="O43" s="106"/>
    </row>
    <row r="44" spans="1:19" ht="13.5" thickBot="1">
      <c r="A44" s="67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7"/>
    </row>
    <row r="45" spans="1:19" ht="64.5" thickBot="1">
      <c r="A45" s="76" t="s">
        <v>22</v>
      </c>
      <c r="B45" s="83">
        <v>-23218159.487539809</v>
      </c>
      <c r="C45" s="83">
        <f>+B61</f>
        <v>-4524282.641407568</v>
      </c>
      <c r="D45" s="83">
        <f>+C61</f>
        <v>-5011413.4814075679</v>
      </c>
      <c r="E45" s="83">
        <f t="shared" ref="E45:H45" si="29">+D61</f>
        <v>-5242453.141407568</v>
      </c>
      <c r="F45" s="83">
        <f t="shared" si="29"/>
        <v>-5367440.8814075682</v>
      </c>
      <c r="G45" s="83">
        <f t="shared" si="29"/>
        <v>-5519337.101407568</v>
      </c>
      <c r="H45" s="83">
        <f t="shared" si="29"/>
        <v>-6099511.5114075672</v>
      </c>
      <c r="I45" s="83">
        <f t="shared" ref="I45" si="30">+H61</f>
        <v>-6298490.2814075677</v>
      </c>
      <c r="J45" s="83">
        <f t="shared" ref="J45:K45" si="31">+I61</f>
        <v>-6598892.2914075674</v>
      </c>
      <c r="K45" s="83">
        <f t="shared" si="31"/>
        <v>-6815112.3414075673</v>
      </c>
      <c r="L45" s="83"/>
      <c r="M45" s="83"/>
      <c r="N45" s="88">
        <f>B45</f>
        <v>-23218159.487539809</v>
      </c>
      <c r="P45" s="161" t="s">
        <v>66</v>
      </c>
      <c r="Q45" s="162" t="s">
        <v>67</v>
      </c>
      <c r="R45" s="162" t="s">
        <v>68</v>
      </c>
      <c r="S45" s="163" t="s">
        <v>69</v>
      </c>
    </row>
    <row r="46" spans="1:19" ht="14.25">
      <c r="A46" s="76" t="s">
        <v>53</v>
      </c>
      <c r="B46" s="111">
        <f>'[1]OBFBA Closing 2016'!B11+'[1]OBFBA Closing 2016'!B12</f>
        <v>18948636.776132241</v>
      </c>
      <c r="C46" s="111">
        <f>-178036.07-334.8</f>
        <v>-178370.87</v>
      </c>
      <c r="D46" s="111">
        <v>0</v>
      </c>
      <c r="E46" s="111">
        <v>0</v>
      </c>
      <c r="F46" s="111">
        <v>0</v>
      </c>
      <c r="G46" s="111"/>
      <c r="H46" s="111"/>
      <c r="I46" s="111"/>
      <c r="J46" s="111"/>
      <c r="K46" s="111"/>
      <c r="L46" s="111"/>
      <c r="M46" s="111">
        <f>SUM('[1]OBFBA Closing 2016'!M11:M12)</f>
        <v>0</v>
      </c>
      <c r="N46" s="88">
        <f>+B46</f>
        <v>18948636.776132241</v>
      </c>
      <c r="O46" s="106"/>
      <c r="P46" s="164" t="s">
        <v>70</v>
      </c>
      <c r="Q46" s="165">
        <v>14202297.949999999</v>
      </c>
      <c r="R46" s="165">
        <v>9138121.749999987</v>
      </c>
      <c r="S46" s="166">
        <f>R46+Q46</f>
        <v>23340419.699999988</v>
      </c>
    </row>
    <row r="47" spans="1:19" s="82" customFormat="1">
      <c r="A47" s="113" t="s">
        <v>48</v>
      </c>
      <c r="B47" s="116">
        <f>SUM(B45:B46)</f>
        <v>-4269522.7114075683</v>
      </c>
      <c r="C47" s="116">
        <f>SUM(C45:C46)</f>
        <v>-4702653.5114075681</v>
      </c>
      <c r="D47" s="116">
        <f>SUM(D45:D46)</f>
        <v>-5011413.4814075679</v>
      </c>
      <c r="E47" s="116">
        <f>SUM(E45:E46)</f>
        <v>-5242453.141407568</v>
      </c>
      <c r="F47" s="116">
        <f>SUM(F45:F46)</f>
        <v>-5367440.8814075682</v>
      </c>
      <c r="G47" s="116">
        <f t="shared" ref="G47:M47" si="32">SUM(G45:G46)</f>
        <v>-5519337.101407568</v>
      </c>
      <c r="H47" s="116">
        <f t="shared" si="32"/>
        <v>-6099511.5114075672</v>
      </c>
      <c r="I47" s="116">
        <f t="shared" si="32"/>
        <v>-6298490.2814075677</v>
      </c>
      <c r="J47" s="116">
        <f t="shared" si="32"/>
        <v>-6598892.2914075674</v>
      </c>
      <c r="K47" s="116">
        <f t="shared" si="32"/>
        <v>-6815112.3414075673</v>
      </c>
      <c r="L47" s="116">
        <f t="shared" si="32"/>
        <v>0</v>
      </c>
      <c r="M47" s="116">
        <f t="shared" si="32"/>
        <v>0</v>
      </c>
      <c r="N47" s="117">
        <f>SUM(N45:N46)</f>
        <v>-4269522.7114075683</v>
      </c>
      <c r="O47" s="115"/>
      <c r="P47" s="167" t="s">
        <v>71</v>
      </c>
      <c r="Q47" s="168">
        <v>16730.150000000001</v>
      </c>
      <c r="R47" s="169">
        <v>142779.94000000003</v>
      </c>
      <c r="S47" s="170">
        <f>R47+Q47</f>
        <v>159510.09000000003</v>
      </c>
    </row>
    <row r="48" spans="1:19" ht="26.25" thickBot="1">
      <c r="A48" s="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8"/>
      <c r="P48" s="171" t="s">
        <v>72</v>
      </c>
      <c r="Q48" s="172">
        <v>-1717947.53</v>
      </c>
      <c r="R48" s="173">
        <f>S48-Q48</f>
        <v>-5587811.2299999995</v>
      </c>
      <c r="S48" s="174">
        <v>-7305758.7599999998</v>
      </c>
    </row>
    <row r="49" spans="1:19" s="82" customFormat="1" ht="13.5" thickBot="1">
      <c r="A49" s="118" t="s">
        <v>54</v>
      </c>
      <c r="B49" s="119">
        <v>0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20">
        <v>0</v>
      </c>
      <c r="P49" s="171" t="s">
        <v>73</v>
      </c>
      <c r="Q49" s="175">
        <f>SUM(Q46:Q48)</f>
        <v>12501080.57</v>
      </c>
      <c r="R49" s="175">
        <f>SUM(R46:R48)</f>
        <v>3693090.4599999869</v>
      </c>
      <c r="S49" s="176">
        <f>SUM(S46:S48)</f>
        <v>16194171.029999988</v>
      </c>
    </row>
    <row r="50" spans="1:19">
      <c r="A50" s="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8"/>
    </row>
    <row r="51" spans="1:19">
      <c r="A51" s="121" t="s">
        <v>55</v>
      </c>
      <c r="B51" s="83">
        <f>'[1]OBFBA Closing 2016'!B23</f>
        <v>0</v>
      </c>
      <c r="C51" s="83">
        <f>'[1]OBFBA Closing 2016'!C23</f>
        <v>0</v>
      </c>
      <c r="D51" s="83">
        <f>'[1]OBFBA Closing 2016'!D23</f>
        <v>0</v>
      </c>
      <c r="E51" s="83">
        <f>'[1]OBFBA Closing 2016'!E23</f>
        <v>0</v>
      </c>
      <c r="F51" s="83">
        <f>'[1]OBFBA Closing 2016'!F23</f>
        <v>0</v>
      </c>
      <c r="G51" s="83">
        <v>-394872.43</v>
      </c>
      <c r="H51" s="83">
        <v>-5678.3</v>
      </c>
      <c r="I51" s="83">
        <v>-71429.039999999994</v>
      </c>
      <c r="J51" s="83">
        <f>'[1]OBFBA Closing 2016'!J23</f>
        <v>0</v>
      </c>
      <c r="K51" s="83">
        <f>'[1]OBFBA Closing 2016'!K23</f>
        <v>0</v>
      </c>
      <c r="L51" s="83">
        <f>'[1]OBFBA Closing 2016'!L23</f>
        <v>0</v>
      </c>
      <c r="M51" s="83">
        <f>'[1]OBFBA Closing 2016'!M23</f>
        <v>0</v>
      </c>
      <c r="N51" s="107">
        <f>SUM(B51:M51)</f>
        <v>-471979.76999999996</v>
      </c>
    </row>
    <row r="52" spans="1:19" s="82" customFormat="1">
      <c r="A52" s="121" t="s">
        <v>56</v>
      </c>
      <c r="B52" s="83">
        <f>'[1]OBFBA Closing 2016'!B27</f>
        <v>0</v>
      </c>
      <c r="C52" s="83">
        <f>'[1]OBFBA Closing 2016'!C27</f>
        <v>0</v>
      </c>
      <c r="D52" s="83">
        <f>'[1]OBFBA Closing 2016'!D27</f>
        <v>0</v>
      </c>
      <c r="E52" s="83">
        <f>'[1]OBFBA Closing 2016'!E27</f>
        <v>0</v>
      </c>
      <c r="F52" s="83">
        <f>'[1]OBFBA Closing 2016'!F27</f>
        <v>0</v>
      </c>
      <c r="G52" s="83">
        <f>'[1]OBFBA Closing 2016'!G27</f>
        <v>0</v>
      </c>
      <c r="H52" s="83">
        <v>5678.3</v>
      </c>
      <c r="I52" s="83">
        <v>71429.039999999994</v>
      </c>
      <c r="J52" s="83">
        <f>'[1]OBFBA Closing 2016'!J27</f>
        <v>0</v>
      </c>
      <c r="K52" s="83">
        <f>'[1]OBFBA Closing 2016'!K27</f>
        <v>0</v>
      </c>
      <c r="L52" s="83">
        <f>'[1]OBFBA Closing 2016'!L27</f>
        <v>0</v>
      </c>
      <c r="M52" s="83">
        <f>'[1]OBFBA Closing 2016'!M27</f>
        <v>0</v>
      </c>
      <c r="N52" s="107">
        <f t="shared" ref="N52:N53" si="33">SUM(B52:M52)</f>
        <v>77107.34</v>
      </c>
      <c r="O52" s="115"/>
    </row>
    <row r="53" spans="1:19">
      <c r="A53" s="121" t="s">
        <v>57</v>
      </c>
      <c r="B53" s="83">
        <f>'[1]OBFBA Closing 2016'!B22</f>
        <v>-253441.06</v>
      </c>
      <c r="C53" s="83">
        <v>-306858</v>
      </c>
      <c r="D53" s="83">
        <v>-229032</v>
      </c>
      <c r="E53" s="83">
        <v>-122910.38</v>
      </c>
      <c r="F53" s="83">
        <v>-149719.29999999999</v>
      </c>
      <c r="G53" s="83">
        <v>-182978.67</v>
      </c>
      <c r="H53" s="83">
        <v>-196448.03</v>
      </c>
      <c r="I53" s="83">
        <v>-297930.49</v>
      </c>
      <c r="J53" s="83">
        <v>-213426.05</v>
      </c>
      <c r="K53" s="83">
        <v>-279739.48</v>
      </c>
      <c r="L53" s="83">
        <f>'[1]OBFBA Closing 2016'!L25</f>
        <v>0</v>
      </c>
      <c r="M53" s="83">
        <f>'[1]OBFBA Closing 2016'!M25</f>
        <v>0</v>
      </c>
      <c r="N53" s="107">
        <f t="shared" si="33"/>
        <v>-2232483.46</v>
      </c>
      <c r="O53" s="106"/>
    </row>
    <row r="54" spans="1:19" s="82" customFormat="1">
      <c r="A54" s="122" t="s">
        <v>58</v>
      </c>
      <c r="B54" s="116">
        <f t="shared" ref="B54" si="34">SUM(B51:B53)</f>
        <v>-253441.06</v>
      </c>
      <c r="C54" s="116">
        <f>SUM(C51:C53)</f>
        <v>-306858</v>
      </c>
      <c r="D54" s="116">
        <f>SUM(D51:D53)</f>
        <v>-229032</v>
      </c>
      <c r="E54" s="116">
        <f>SUM(E51:E53)</f>
        <v>-122910.38</v>
      </c>
      <c r="F54" s="116">
        <f>SUM(F51:F53)</f>
        <v>-149719.29999999999</v>
      </c>
      <c r="G54" s="116">
        <f t="shared" ref="G54:M54" si="35">SUM(G51:G53)</f>
        <v>-577851.1</v>
      </c>
      <c r="H54" s="116">
        <f t="shared" si="35"/>
        <v>-196448.03</v>
      </c>
      <c r="I54" s="116">
        <f t="shared" si="35"/>
        <v>-297930.49</v>
      </c>
      <c r="J54" s="116">
        <f t="shared" si="35"/>
        <v>-213426.05</v>
      </c>
      <c r="K54" s="116">
        <f t="shared" si="35"/>
        <v>-279739.48</v>
      </c>
      <c r="L54" s="116">
        <f t="shared" si="35"/>
        <v>0</v>
      </c>
      <c r="M54" s="116">
        <f t="shared" si="35"/>
        <v>0</v>
      </c>
      <c r="N54" s="114">
        <f>SUM(N51:N53)</f>
        <v>-2627355.8899999997</v>
      </c>
      <c r="O54" s="127"/>
    </row>
    <row r="55" spans="1:19">
      <c r="A55" s="76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107"/>
    </row>
    <row r="56" spans="1:19" hidden="1">
      <c r="A56" s="121" t="s">
        <v>59</v>
      </c>
      <c r="B56" s="83">
        <f>(B45+(B47+B54))/2</f>
        <v>-13870561.629473688</v>
      </c>
      <c r="C56" s="83">
        <f>(B45+(C47+C54))/2</f>
        <v>-14113835.499473689</v>
      </c>
      <c r="D56" s="83">
        <f>(C45+(D47+D54))/2</f>
        <v>-4882364.0614075679</v>
      </c>
      <c r="E56" s="83">
        <f>(D45+(E47+E54))/2</f>
        <v>-5188388.5014075674</v>
      </c>
      <c r="F56" s="83">
        <f>(E45+(F47+F54))/2</f>
        <v>-5379806.6614075676</v>
      </c>
      <c r="G56" s="83">
        <f t="shared" ref="G56:L56" si="36">(F45+(G47+G54))/2</f>
        <v>-5732314.5414075684</v>
      </c>
      <c r="H56" s="83">
        <f t="shared" si="36"/>
        <v>-5907648.3214075677</v>
      </c>
      <c r="I56" s="83">
        <f t="shared" si="36"/>
        <v>-6347966.141407568</v>
      </c>
      <c r="J56" s="83">
        <f t="shared" si="36"/>
        <v>-6555404.3114075679</v>
      </c>
      <c r="K56" s="83">
        <f t="shared" si="36"/>
        <v>-6846872.0564075671</v>
      </c>
      <c r="L56" s="83">
        <f t="shared" si="36"/>
        <v>-3407556.1707037836</v>
      </c>
      <c r="M56" s="83"/>
      <c r="N56" s="107">
        <f>SUM(B56:L56)</f>
        <v>-78232717.895911694</v>
      </c>
    </row>
    <row r="57" spans="1:19" hidden="1">
      <c r="A57" s="76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07"/>
    </row>
    <row r="58" spans="1:19">
      <c r="A58" s="76" t="s">
        <v>75</v>
      </c>
      <c r="B58" s="83">
        <f>+SUM(B49:B53)</f>
        <v>-253441.06</v>
      </c>
      <c r="C58" s="83">
        <f t="shared" ref="C58:M58" si="37">+SUM(C49:C53)</f>
        <v>-306858</v>
      </c>
      <c r="D58" s="83">
        <f t="shared" si="37"/>
        <v>-229032</v>
      </c>
      <c r="E58" s="83">
        <f t="shared" si="37"/>
        <v>-122910.38</v>
      </c>
      <c r="F58" s="83">
        <f t="shared" si="37"/>
        <v>-149719.29999999999</v>
      </c>
      <c r="G58" s="83">
        <f t="shared" si="37"/>
        <v>-577851.1</v>
      </c>
      <c r="H58" s="83">
        <f t="shared" si="37"/>
        <v>-196448.03</v>
      </c>
      <c r="I58" s="83">
        <f t="shared" si="37"/>
        <v>-297930.49</v>
      </c>
      <c r="J58" s="83">
        <f t="shared" si="37"/>
        <v>-213426.05</v>
      </c>
      <c r="K58" s="83">
        <f t="shared" si="37"/>
        <v>-279739.48</v>
      </c>
      <c r="L58" s="83">
        <f t="shared" si="37"/>
        <v>0</v>
      </c>
      <c r="M58" s="83">
        <f t="shared" si="37"/>
        <v>0</v>
      </c>
      <c r="N58" s="107"/>
    </row>
    <row r="59" spans="1:19">
      <c r="A59" s="7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07"/>
    </row>
    <row r="60" spans="1:19" s="82" customFormat="1">
      <c r="A60" s="118" t="s">
        <v>60</v>
      </c>
      <c r="B60" s="119">
        <f>+ROUND((B47+B47+B58)/2*B83/12,2)</f>
        <v>-1318.87</v>
      </c>
      <c r="C60" s="119">
        <f t="shared" ref="C60:K60" si="38">+ROUND((C47+C47+C58)/2*C83/12,2)</f>
        <v>-1901.97</v>
      </c>
      <c r="D60" s="119">
        <f t="shared" si="38"/>
        <v>-2007.66</v>
      </c>
      <c r="E60" s="119">
        <f t="shared" si="38"/>
        <v>-2077.36</v>
      </c>
      <c r="F60" s="119">
        <f t="shared" si="38"/>
        <v>-2176.92</v>
      </c>
      <c r="G60" s="119">
        <f t="shared" si="38"/>
        <v>-2323.31</v>
      </c>
      <c r="H60" s="119">
        <f t="shared" si="38"/>
        <v>-2530.7399999999998</v>
      </c>
      <c r="I60" s="119">
        <f t="shared" si="38"/>
        <v>-2471.52</v>
      </c>
      <c r="J60" s="119">
        <f t="shared" si="38"/>
        <v>-2794</v>
      </c>
      <c r="K60" s="119">
        <f t="shared" si="38"/>
        <v>-3071.78</v>
      </c>
      <c r="L60" s="119">
        <v>0</v>
      </c>
      <c r="M60" s="119">
        <v>0</v>
      </c>
      <c r="N60" s="123">
        <f>SUM(B60:M60)</f>
        <v>-22674.129999999997</v>
      </c>
      <c r="O60" s="115"/>
    </row>
    <row r="61" spans="1:19">
      <c r="A61" s="128" t="s">
        <v>62</v>
      </c>
      <c r="B61" s="129">
        <f>SUM(B47+B49+B54,B60)</f>
        <v>-4524282.641407568</v>
      </c>
      <c r="C61" s="129">
        <f>SUM(C47+C49+C54,C60)</f>
        <v>-5011413.4814075679</v>
      </c>
      <c r="D61" s="129">
        <f>SUM(D47+D49+D54,D60)</f>
        <v>-5242453.141407568</v>
      </c>
      <c r="E61" s="129">
        <f>SUM(E47+E49+E54,E60)</f>
        <v>-5367440.8814075682</v>
      </c>
      <c r="F61" s="129">
        <f t="shared" ref="F61:M61" si="39">SUM(F47+F49+F54,F60)</f>
        <v>-5519337.101407568</v>
      </c>
      <c r="G61" s="129">
        <f t="shared" si="39"/>
        <v>-6099511.5114075672</v>
      </c>
      <c r="H61" s="129">
        <f t="shared" si="39"/>
        <v>-6298490.2814075677</v>
      </c>
      <c r="I61" s="129">
        <f t="shared" si="39"/>
        <v>-6598892.2914075674</v>
      </c>
      <c r="J61" s="129">
        <f t="shared" si="39"/>
        <v>-6815112.3414075673</v>
      </c>
      <c r="K61" s="129">
        <f t="shared" si="39"/>
        <v>-7097923.601407568</v>
      </c>
      <c r="L61" s="129">
        <f t="shared" si="39"/>
        <v>0</v>
      </c>
      <c r="M61" s="129">
        <f t="shared" si="39"/>
        <v>0</v>
      </c>
      <c r="N61" s="130">
        <f>SUM(N47,N49,N54,N60)</f>
        <v>-6919552.7314075679</v>
      </c>
      <c r="O61" s="106"/>
    </row>
    <row r="62" spans="1:19">
      <c r="A62" s="87"/>
      <c r="I62" s="95"/>
      <c r="J62" s="95"/>
      <c r="K62" s="95"/>
      <c r="L62" s="95"/>
      <c r="M62" s="95"/>
      <c r="N62" s="107"/>
    </row>
    <row r="63" spans="1:19" ht="13.5" thickBot="1">
      <c r="A63" s="7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78"/>
    </row>
    <row r="64" spans="1:19" ht="13.5" thickBot="1">
      <c r="N64" s="84"/>
    </row>
    <row r="65" spans="1:16">
      <c r="A65" s="131" t="s">
        <v>49</v>
      </c>
      <c r="B65" s="132"/>
      <c r="C65" s="132"/>
      <c r="D65" s="132"/>
      <c r="E65" s="132"/>
      <c r="F65" s="132"/>
      <c r="G65" s="133"/>
      <c r="H65" s="133"/>
      <c r="I65" s="132"/>
      <c r="J65" s="132"/>
      <c r="K65" s="132"/>
      <c r="L65" s="132"/>
      <c r="M65" s="132"/>
      <c r="N65" s="134"/>
    </row>
    <row r="66" spans="1:16">
      <c r="A66" s="135" t="s">
        <v>22</v>
      </c>
      <c r="B66" s="136">
        <f t="shared" ref="B66:M67" si="40">+B9+B27+B45</f>
        <v>-82749007.458133087</v>
      </c>
      <c r="C66" s="136">
        <f t="shared" si="40"/>
        <v>-64629326.03200084</v>
      </c>
      <c r="D66" s="136">
        <f t="shared" si="40"/>
        <v>-65632907.512000829</v>
      </c>
      <c r="E66" s="136">
        <f t="shared" si="40"/>
        <v>-67480537.79200083</v>
      </c>
      <c r="F66" s="136">
        <f t="shared" si="40"/>
        <v>-68762105.772000834</v>
      </c>
      <c r="G66" s="136">
        <f t="shared" si="40"/>
        <v>-65077995.092000835</v>
      </c>
      <c r="H66" s="136">
        <f t="shared" si="40"/>
        <v>-66645376.742000833</v>
      </c>
      <c r="I66" s="136">
        <f t="shared" si="40"/>
        <v>-66395597.632000834</v>
      </c>
      <c r="J66" s="136">
        <f t="shared" si="40"/>
        <v>-67783618.04200083</v>
      </c>
      <c r="K66" s="136">
        <f t="shared" si="40"/>
        <v>-68809632.362000823</v>
      </c>
      <c r="L66" s="136">
        <f t="shared" si="40"/>
        <v>-63014069.25059326</v>
      </c>
      <c r="M66" s="136">
        <f t="shared" si="40"/>
        <v>-63014069.25059326</v>
      </c>
      <c r="N66" s="137">
        <f>B66</f>
        <v>-82749007.458133087</v>
      </c>
    </row>
    <row r="67" spans="1:16" ht="14.25">
      <c r="A67" s="135" t="s">
        <v>53</v>
      </c>
      <c r="B67" s="136">
        <f t="shared" si="40"/>
        <v>18948636.776132241</v>
      </c>
      <c r="C67" s="136">
        <f t="shared" si="40"/>
        <v>-338104.88</v>
      </c>
      <c r="D67" s="136">
        <f t="shared" si="40"/>
        <v>0</v>
      </c>
      <c r="E67" s="136">
        <f t="shared" si="40"/>
        <v>0</v>
      </c>
      <c r="F67" s="136">
        <f t="shared" si="40"/>
        <v>0</v>
      </c>
      <c r="G67" s="136">
        <f t="shared" si="40"/>
        <v>0</v>
      </c>
      <c r="H67" s="138"/>
      <c r="I67" s="138"/>
      <c r="J67" s="136">
        <f>J28+J46</f>
        <v>0</v>
      </c>
      <c r="K67" s="138"/>
      <c r="L67" s="138"/>
      <c r="M67" s="136">
        <f>M28+M46</f>
        <v>0</v>
      </c>
      <c r="N67" s="139">
        <f>SUM(B67:M67)</f>
        <v>18610531.896132242</v>
      </c>
      <c r="O67" s="106"/>
    </row>
    <row r="68" spans="1:16" s="82" customFormat="1">
      <c r="A68" s="140" t="s">
        <v>48</v>
      </c>
      <c r="B68" s="141">
        <f>SUM(B66:B67)</f>
        <v>-63800370.682000846</v>
      </c>
      <c r="C68" s="141">
        <f t="shared" ref="C68:F68" si="41">SUM(C66:C67)</f>
        <v>-64967430.912000842</v>
      </c>
      <c r="D68" s="141">
        <f t="shared" si="41"/>
        <v>-65632907.512000829</v>
      </c>
      <c r="E68" s="141">
        <f t="shared" si="41"/>
        <v>-67480537.79200083</v>
      </c>
      <c r="F68" s="141">
        <f t="shared" si="41"/>
        <v>-68762105.772000834</v>
      </c>
      <c r="G68" s="141">
        <f>SUM(G66:G67)</f>
        <v>-65077995.092000835</v>
      </c>
      <c r="H68" s="141">
        <f t="shared" ref="H68:M68" si="42">SUM(H66:H67)</f>
        <v>-66645376.742000833</v>
      </c>
      <c r="I68" s="141">
        <f t="shared" si="42"/>
        <v>-66395597.632000834</v>
      </c>
      <c r="J68" s="141">
        <f t="shared" si="42"/>
        <v>-67783618.04200083</v>
      </c>
      <c r="K68" s="141">
        <f t="shared" si="42"/>
        <v>-68809632.362000823</v>
      </c>
      <c r="L68" s="141">
        <f t="shared" si="42"/>
        <v>-63014069.25059326</v>
      </c>
      <c r="M68" s="141">
        <f t="shared" si="42"/>
        <v>-63014069.25059326</v>
      </c>
      <c r="N68" s="142">
        <f>SUM(N66:N67)</f>
        <v>-64138475.562000841</v>
      </c>
      <c r="O68" s="115"/>
    </row>
    <row r="69" spans="1:16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7"/>
    </row>
    <row r="70" spans="1:16" s="82" customFormat="1">
      <c r="A70" s="143" t="s">
        <v>54</v>
      </c>
      <c r="B70" s="144">
        <f t="shared" ref="B70:J70" si="43">+B13+B31+B49</f>
        <v>-933333.33</v>
      </c>
      <c r="C70" s="144">
        <f t="shared" si="43"/>
        <v>-933333.33</v>
      </c>
      <c r="D70" s="144">
        <f t="shared" si="43"/>
        <v>-933333.33</v>
      </c>
      <c r="E70" s="144">
        <f t="shared" si="43"/>
        <v>-933333.33</v>
      </c>
      <c r="F70" s="144">
        <f t="shared" si="43"/>
        <v>-933333.33</v>
      </c>
      <c r="G70" s="144">
        <f t="shared" si="43"/>
        <v>-933333.33</v>
      </c>
      <c r="H70" s="144">
        <f t="shared" si="43"/>
        <v>-933333.33</v>
      </c>
      <c r="I70" s="144">
        <f t="shared" si="43"/>
        <v>-933333.33</v>
      </c>
      <c r="J70" s="144">
        <f t="shared" si="43"/>
        <v>-933333.33</v>
      </c>
      <c r="K70" s="144">
        <f t="shared" ref="K70" si="44">+K13+K31+K49</f>
        <v>-933333.33</v>
      </c>
      <c r="L70" s="144">
        <f t="shared" ref="L70:M70" si="45">L31+L49</f>
        <v>0</v>
      </c>
      <c r="M70" s="144">
        <f t="shared" si="45"/>
        <v>0</v>
      </c>
      <c r="N70" s="145">
        <f>SUM(B70:M70)</f>
        <v>-9333333.2999999989</v>
      </c>
    </row>
    <row r="71" spans="1:16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7"/>
    </row>
    <row r="72" spans="1:16">
      <c r="A72" s="146" t="s">
        <v>55</v>
      </c>
      <c r="B72" s="136">
        <f t="shared" ref="B72:H74" si="46">+B51+B33+B15</f>
        <v>805860.84</v>
      </c>
      <c r="C72" s="136">
        <f t="shared" si="46"/>
        <v>1144578.45</v>
      </c>
      <c r="D72" s="136">
        <f t="shared" si="46"/>
        <v>-9771</v>
      </c>
      <c r="E72" s="136">
        <f t="shared" si="46"/>
        <v>0</v>
      </c>
      <c r="F72" s="136">
        <f t="shared" si="46"/>
        <v>5070966.13</v>
      </c>
      <c r="G72" s="136">
        <f t="shared" si="46"/>
        <v>188522.15999999997</v>
      </c>
      <c r="H72" s="136">
        <f t="shared" si="46"/>
        <v>1966185.87</v>
      </c>
      <c r="I72" s="136">
        <f t="shared" ref="I72:M73" si="47">I33+I51</f>
        <v>616609.98999999987</v>
      </c>
      <c r="J72" s="136">
        <f t="shared" si="47"/>
        <v>855667.38</v>
      </c>
      <c r="K72" s="136">
        <f t="shared" ref="K72" si="48">K33+K51</f>
        <v>638618.79</v>
      </c>
      <c r="L72" s="136">
        <f t="shared" si="47"/>
        <v>0</v>
      </c>
      <c r="M72" s="136">
        <f t="shared" si="47"/>
        <v>0</v>
      </c>
      <c r="N72" s="147">
        <f>SUM(B72:M72)</f>
        <v>11277238.609999999</v>
      </c>
    </row>
    <row r="73" spans="1:16" s="82" customFormat="1">
      <c r="A73" s="146" t="s">
        <v>56</v>
      </c>
      <c r="B73" s="136">
        <f t="shared" si="46"/>
        <v>0</v>
      </c>
      <c r="C73" s="136">
        <f t="shared" si="46"/>
        <v>26786.18</v>
      </c>
      <c r="D73" s="136">
        <f t="shared" si="46"/>
        <v>0</v>
      </c>
      <c r="E73" s="136">
        <f t="shared" si="46"/>
        <v>0</v>
      </c>
      <c r="F73" s="136">
        <f t="shared" si="46"/>
        <v>9920.18</v>
      </c>
      <c r="G73" s="136">
        <f t="shared" si="46"/>
        <v>6313.61</v>
      </c>
      <c r="H73" s="136">
        <f t="shared" si="46"/>
        <v>25423.98</v>
      </c>
      <c r="I73" s="136">
        <f t="shared" si="47"/>
        <v>95755.829999999987</v>
      </c>
      <c r="J73" s="136">
        <f t="shared" si="47"/>
        <v>0</v>
      </c>
      <c r="K73" s="136">
        <f t="shared" ref="K73" si="49">K34+K52</f>
        <v>4013</v>
      </c>
      <c r="L73" s="136">
        <f t="shared" si="47"/>
        <v>0</v>
      </c>
      <c r="M73" s="136">
        <f t="shared" si="47"/>
        <v>0</v>
      </c>
      <c r="N73" s="147">
        <f>SUM(B73:M73)</f>
        <v>168212.77999999997</v>
      </c>
      <c r="O73" s="115"/>
    </row>
    <row r="74" spans="1:16">
      <c r="A74" s="146" t="s">
        <v>57</v>
      </c>
      <c r="B74" s="136">
        <f t="shared" si="46"/>
        <v>-682221.3</v>
      </c>
      <c r="C74" s="136">
        <f t="shared" si="46"/>
        <v>-877937</v>
      </c>
      <c r="D74" s="136">
        <f t="shared" si="46"/>
        <v>-878463</v>
      </c>
      <c r="E74" s="136">
        <f t="shared" si="46"/>
        <v>-321559.03000000003</v>
      </c>
      <c r="F74" s="136">
        <f t="shared" si="46"/>
        <v>-436679.64</v>
      </c>
      <c r="G74" s="136">
        <f t="shared" si="46"/>
        <v>-802544.68</v>
      </c>
      <c r="H74" s="136">
        <f t="shared" si="46"/>
        <v>-781340.43</v>
      </c>
      <c r="I74" s="136">
        <f>I35+I53</f>
        <v>-1141340.1499999999</v>
      </c>
      <c r="J74" s="136">
        <f>J35+J53</f>
        <v>-919897.36999999988</v>
      </c>
      <c r="K74" s="136">
        <f>K35+K53</f>
        <v>-980987.2</v>
      </c>
      <c r="L74" s="136">
        <f>L35+L53</f>
        <v>0</v>
      </c>
      <c r="M74" s="136">
        <f>M35+M53</f>
        <v>0</v>
      </c>
      <c r="N74" s="147">
        <f>SUM(B74:M74)</f>
        <v>-7822969.8000000007</v>
      </c>
      <c r="O74" s="106"/>
    </row>
    <row r="75" spans="1:16" s="82" customFormat="1">
      <c r="A75" s="148" t="s">
        <v>58</v>
      </c>
      <c r="B75" s="141">
        <f>SUM(B72:B74)</f>
        <v>123639.53999999992</v>
      </c>
      <c r="C75" s="141">
        <f t="shared" ref="C75:F75" si="50">SUM(C72:C74)</f>
        <v>293427.62999999989</v>
      </c>
      <c r="D75" s="141">
        <f t="shared" si="50"/>
        <v>-888234</v>
      </c>
      <c r="E75" s="141">
        <f t="shared" si="50"/>
        <v>-321559.03000000003</v>
      </c>
      <c r="F75" s="141">
        <f t="shared" si="50"/>
        <v>4644206.67</v>
      </c>
      <c r="G75" s="141">
        <f>SUM(G72:G74)</f>
        <v>-607708.91000000015</v>
      </c>
      <c r="H75" s="141">
        <f t="shared" ref="H75:M75" si="51">SUM(H72:H74)</f>
        <v>1210269.42</v>
      </c>
      <c r="I75" s="141">
        <f t="shared" si="51"/>
        <v>-428974.33000000007</v>
      </c>
      <c r="J75" s="141">
        <f t="shared" si="51"/>
        <v>-64229.989999999874</v>
      </c>
      <c r="K75" s="141">
        <f t="shared" ref="K75" si="52">SUM(K72:K74)</f>
        <v>-338355.40999999992</v>
      </c>
      <c r="L75" s="141">
        <f t="shared" si="51"/>
        <v>0</v>
      </c>
      <c r="M75" s="141">
        <f t="shared" si="51"/>
        <v>0</v>
      </c>
      <c r="N75" s="149">
        <f>SUM(N72:N74)</f>
        <v>3622481.589999998</v>
      </c>
      <c r="O75" s="127"/>
    </row>
    <row r="76" spans="1:16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47"/>
    </row>
    <row r="77" spans="1:16" hidden="1">
      <c r="A77" s="146" t="s">
        <v>59</v>
      </c>
      <c r="B77" s="136">
        <f>(B66+(B68+B75))/2</f>
        <v>-73212869.300066963</v>
      </c>
      <c r="C77" s="136">
        <f t="shared" ref="C77:F77" si="53">(C66+(C68+C75))/2</f>
        <v>-64651664.65700084</v>
      </c>
      <c r="D77" s="136">
        <f t="shared" si="53"/>
        <v>-66077024.512000829</v>
      </c>
      <c r="E77" s="136">
        <f t="shared" si="53"/>
        <v>-67641317.307000831</v>
      </c>
      <c r="F77" s="136">
        <f t="shared" si="53"/>
        <v>-66440002.437000833</v>
      </c>
      <c r="G77" s="136">
        <f>(G66+(G68+G75))/2</f>
        <v>-65381849.54700084</v>
      </c>
      <c r="H77" s="136">
        <f t="shared" ref="H77:M77" si="54">(G66+(H68+H75))/2</f>
        <v>-65256551.207000837</v>
      </c>
      <c r="I77" s="136">
        <f t="shared" si="54"/>
        <v>-66734974.352000833</v>
      </c>
      <c r="J77" s="136">
        <f t="shared" si="54"/>
        <v>-67121722.832000822</v>
      </c>
      <c r="K77" s="136">
        <f t="shared" si="54"/>
        <v>-68465802.907000825</v>
      </c>
      <c r="L77" s="136">
        <f t="shared" si="54"/>
        <v>-65911850.806297041</v>
      </c>
      <c r="M77" s="136">
        <f t="shared" si="54"/>
        <v>-63014069.25059326</v>
      </c>
      <c r="N77" s="147">
        <f>SUM(B77:M77)</f>
        <v>-799909699.11496472</v>
      </c>
    </row>
    <row r="78" spans="1:16" hidden="1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47"/>
    </row>
    <row r="79" spans="1:16" s="82" customFormat="1">
      <c r="A79" s="143" t="s">
        <v>60</v>
      </c>
      <c r="B79" s="144">
        <f t="shared" ref="B79:J79" si="55">B40+B60+B22</f>
        <v>-19261.559999999998</v>
      </c>
      <c r="C79" s="144">
        <f t="shared" si="55"/>
        <v>-25570.9</v>
      </c>
      <c r="D79" s="144">
        <f t="shared" si="55"/>
        <v>-26062.95</v>
      </c>
      <c r="E79" s="144">
        <f t="shared" si="55"/>
        <v>-26675.62</v>
      </c>
      <c r="F79" s="144">
        <f t="shared" si="55"/>
        <v>-26762.660000000003</v>
      </c>
      <c r="G79" s="144">
        <f t="shared" si="55"/>
        <v>-26339.41</v>
      </c>
      <c r="H79" s="144">
        <f t="shared" si="55"/>
        <v>-27156.979999999996</v>
      </c>
      <c r="I79" s="144">
        <f t="shared" si="55"/>
        <v>-25712.75</v>
      </c>
      <c r="J79" s="144">
        <f t="shared" si="55"/>
        <v>-28451</v>
      </c>
      <c r="K79" s="144">
        <f t="shared" ref="K79" si="56">K40+K60+K22</f>
        <v>-30671.749999999996</v>
      </c>
      <c r="L79" s="144">
        <f t="shared" ref="L79:M79" si="57">L40+L60</f>
        <v>0</v>
      </c>
      <c r="M79" s="144">
        <f t="shared" si="57"/>
        <v>0</v>
      </c>
      <c r="N79" s="150">
        <f>SUM(B79:M79)</f>
        <v>-262665.58</v>
      </c>
      <c r="O79" s="115"/>
    </row>
    <row r="80" spans="1:16" ht="13.5" thickBot="1">
      <c r="A80" s="151" t="s">
        <v>63</v>
      </c>
      <c r="B80" s="152">
        <f>SUM(B68+B70+B75,B79)</f>
        <v>-64629326.032000847</v>
      </c>
      <c r="C80" s="152">
        <f t="shared" ref="C80:F80" si="58">SUM(C68+C70+C75,C79)</f>
        <v>-65632907.512000836</v>
      </c>
      <c r="D80" s="152">
        <f t="shared" si="58"/>
        <v>-67480537.79200083</v>
      </c>
      <c r="E80" s="152">
        <f t="shared" si="58"/>
        <v>-68762105.772000834</v>
      </c>
      <c r="F80" s="152">
        <f t="shared" si="58"/>
        <v>-65077995.092000827</v>
      </c>
      <c r="G80" s="152">
        <f>SUM(G68+G70+G75,G79)</f>
        <v>-66645376.742000833</v>
      </c>
      <c r="H80" s="152">
        <f t="shared" ref="H80:M80" si="59">SUM(H68+H70+H75,H79)</f>
        <v>-66395597.632000826</v>
      </c>
      <c r="I80" s="152">
        <f t="shared" si="59"/>
        <v>-67783618.04200083</v>
      </c>
      <c r="J80" s="152">
        <f t="shared" si="59"/>
        <v>-68809632.362000823</v>
      </c>
      <c r="K80" s="152">
        <f t="shared" si="59"/>
        <v>-70111992.852000818</v>
      </c>
      <c r="L80" s="152">
        <f t="shared" si="59"/>
        <v>-63014069.25059326</v>
      </c>
      <c r="M80" s="152">
        <f t="shared" si="59"/>
        <v>-63014069.25059326</v>
      </c>
      <c r="N80" s="153">
        <f>SUM(N68,N70,N75,N79)</f>
        <v>-70111992.852000833</v>
      </c>
      <c r="O80" s="106"/>
      <c r="P80" s="106"/>
    </row>
    <row r="81" spans="1:14">
      <c r="A81" s="108"/>
      <c r="B81" s="95"/>
      <c r="C81" s="95"/>
      <c r="D81" s="95"/>
      <c r="E81" s="95"/>
      <c r="F81" s="95"/>
      <c r="G81" s="95"/>
      <c r="H81" s="106"/>
      <c r="I81" s="106"/>
      <c r="J81" s="106"/>
      <c r="K81" s="106"/>
      <c r="L81" s="106"/>
      <c r="M81" s="106"/>
      <c r="N81" s="95"/>
    </row>
    <row r="82" spans="1:14">
      <c r="A82" s="108"/>
      <c r="H82" s="106"/>
      <c r="I82" s="106"/>
      <c r="J82" s="106"/>
      <c r="K82" s="106"/>
      <c r="L82" s="106"/>
      <c r="M82" s="106"/>
      <c r="N82" s="95"/>
    </row>
    <row r="83" spans="1:14" s="154" customFormat="1">
      <c r="A83" s="154" t="s">
        <v>50</v>
      </c>
      <c r="B83" s="155">
        <v>3.5999999999999999E-3</v>
      </c>
      <c r="C83" s="155">
        <v>4.7000000000000002E-3</v>
      </c>
      <c r="D83" s="155">
        <v>4.7000000000000002E-3</v>
      </c>
      <c r="E83" s="155">
        <v>4.7000000000000002E-3</v>
      </c>
      <c r="F83" s="155">
        <v>4.7999999999999996E-3</v>
      </c>
      <c r="G83" s="155">
        <v>4.7999999999999996E-3</v>
      </c>
      <c r="H83" s="155">
        <v>4.8999999999999998E-3</v>
      </c>
      <c r="I83" s="155">
        <v>4.5999999999999999E-3</v>
      </c>
      <c r="J83" s="155">
        <v>5.0000000000000001E-3</v>
      </c>
      <c r="K83" s="155">
        <v>5.3E-3</v>
      </c>
      <c r="L83" s="156"/>
      <c r="M83" s="156"/>
      <c r="N83" s="15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C8E39E-8041-4B4F-B1C5-1C75AF765831}"/>
</file>

<file path=customXml/itemProps2.xml><?xml version="1.0" encoding="utf-8"?>
<ds:datastoreItem xmlns:ds="http://schemas.openxmlformats.org/officeDocument/2006/customXml" ds:itemID="{689CF1BB-0336-4AF9-82D2-9F9A89FF5432}"/>
</file>

<file path=customXml/itemProps3.xml><?xml version="1.0" encoding="utf-8"?>
<ds:datastoreItem xmlns:ds="http://schemas.openxmlformats.org/officeDocument/2006/customXml" ds:itemID="{133AC935-8E7D-4E83-842C-B59F1FF9EE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'Table E-1'!Print_Area</vt:lpstr>
      <vt:lpstr>'Table E-2'!Print_Area</vt:lpstr>
      <vt:lpstr>'Table E-3'!Print_Area</vt:lpstr>
      <vt:lpstr>'Table E-4'!Print_Area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Steven Loi</cp:lastModifiedBy>
  <cp:lastPrinted>2016-06-20T14:50:43Z</cp:lastPrinted>
  <dcterms:created xsi:type="dcterms:W3CDTF">2002-02-21T22:40:26Z</dcterms:created>
  <dcterms:modified xsi:type="dcterms:W3CDTF">2021-07-01T14:43:43Z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</Properties>
</file>