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thanami_semprautilities_com/Documents/documents/PPP Monthly Report/2023/"/>
    </mc:Choice>
  </mc:AlternateContent>
  <xr:revisionPtr revIDLastSave="49" documentId="8_{2BB7CE58-0955-468F-80D7-A19858570591}" xr6:coauthVersionLast="47" xr6:coauthVersionMax="47" xr10:uidLastSave="{B16FD05E-124A-46AB-9501-9B0A535871D5}"/>
  <bookViews>
    <workbookView xWindow="-120" yWindow="-120" windowWidth="29040" windowHeight="15840" tabRatio="773" activeTab="2" xr2:uid="{00000000-000D-0000-FFFF-FFFF00000000}"/>
  </bookViews>
  <sheets>
    <sheet name="Table G-1" sheetId="7" r:id="rId1"/>
    <sheet name="Table G-2" sheetId="6" r:id="rId2"/>
    <sheet name="Table G-3" sheetId="5" r:id="rId3"/>
    <sheet name="Table G-4" sheetId="8" r:id="rId4"/>
    <sheet name="Table G-5" sheetId="9" r:id="rId5"/>
  </sheets>
  <definedNames>
    <definedName name="_xlnm.Print_Area" localSheetId="2">'Table G-3'!$A$1:$O$33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5" l="1"/>
  <c r="E16" i="5"/>
  <c r="F16" i="5"/>
  <c r="G16" i="5"/>
  <c r="H16" i="5"/>
  <c r="I16" i="5"/>
  <c r="J16" i="5"/>
  <c r="K16" i="5"/>
  <c r="L16" i="5"/>
  <c r="M16" i="5"/>
  <c r="C16" i="5"/>
  <c r="C431" i="6"/>
  <c r="C375" i="6"/>
  <c r="C300" i="6"/>
  <c r="C232" i="6"/>
  <c r="D153" i="6"/>
  <c r="E153" i="6"/>
  <c r="F153" i="6"/>
  <c r="G153" i="6"/>
  <c r="H153" i="6"/>
  <c r="I153" i="6"/>
  <c r="J153" i="6"/>
  <c r="K153" i="6"/>
  <c r="L153" i="6"/>
  <c r="M153" i="6"/>
  <c r="D227" i="6"/>
  <c r="E227" i="6"/>
  <c r="F227" i="6"/>
  <c r="G227" i="6"/>
  <c r="H227" i="6"/>
  <c r="I227" i="6"/>
  <c r="J227" i="6"/>
  <c r="K227" i="6"/>
  <c r="L227" i="6"/>
  <c r="M227" i="6"/>
  <c r="C227" i="6"/>
  <c r="C158" i="6"/>
  <c r="C80" i="6"/>
  <c r="C8" i="6"/>
  <c r="C10" i="5"/>
  <c r="B16" i="5" l="1"/>
  <c r="B431" i="6"/>
  <c r="B375" i="6"/>
  <c r="B300" i="6"/>
  <c r="B232" i="6"/>
  <c r="B227" i="6"/>
  <c r="B158" i="6"/>
  <c r="B80" i="6"/>
  <c r="B8" i="6"/>
  <c r="N206" i="6" l="1"/>
  <c r="N120" i="6"/>
  <c r="N146" i="6"/>
  <c r="N119" i="6"/>
  <c r="M20" i="5"/>
  <c r="L20" i="5"/>
  <c r="K20" i="5"/>
  <c r="J20" i="5"/>
  <c r="I20" i="5"/>
  <c r="H20" i="5"/>
  <c r="G20" i="5"/>
  <c r="F20" i="5"/>
  <c r="E20" i="5"/>
  <c r="D20" i="5"/>
  <c r="C74" i="6"/>
  <c r="D74" i="6"/>
  <c r="E74" i="6"/>
  <c r="F74" i="6"/>
  <c r="G74" i="6"/>
  <c r="H74" i="6"/>
  <c r="I74" i="6"/>
  <c r="J74" i="6"/>
  <c r="K74" i="6"/>
  <c r="L74" i="6"/>
  <c r="M74" i="6"/>
  <c r="B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C41" i="6"/>
  <c r="D41" i="6"/>
  <c r="E41" i="6"/>
  <c r="F41" i="6"/>
  <c r="G41" i="6"/>
  <c r="H41" i="6"/>
  <c r="I41" i="6"/>
  <c r="J41" i="6"/>
  <c r="K41" i="6"/>
  <c r="L41" i="6"/>
  <c r="M41" i="6"/>
  <c r="B41" i="6"/>
  <c r="N9" i="6"/>
  <c r="B12" i="5"/>
  <c r="D12" i="5"/>
  <c r="B14" i="5"/>
  <c r="C14" i="5"/>
  <c r="D14" i="5"/>
  <c r="B17" i="5"/>
  <c r="C17" i="5"/>
  <c r="D17" i="5"/>
  <c r="D19" i="5"/>
  <c r="D21" i="5"/>
  <c r="D22" i="5"/>
  <c r="D23" i="5"/>
  <c r="C191" i="6"/>
  <c r="D225" i="6"/>
  <c r="B225" i="6"/>
  <c r="C225" i="6"/>
  <c r="N20" i="5" l="1"/>
  <c r="N74" i="6"/>
  <c r="C76" i="6"/>
  <c r="C159" i="6"/>
  <c r="N41" i="6"/>
  <c r="J8" i="6"/>
  <c r="H8" i="6"/>
  <c r="H76" i="6" s="1"/>
  <c r="I8" i="6"/>
  <c r="K8" i="6"/>
  <c r="K76" i="6" s="1"/>
  <c r="G8" i="6"/>
  <c r="G76" i="6" s="1"/>
  <c r="D8" i="6"/>
  <c r="D76" i="6" s="1"/>
  <c r="L8" i="6"/>
  <c r="L76" i="6" s="1"/>
  <c r="E8" i="6"/>
  <c r="E76" i="6" s="1"/>
  <c r="M8" i="6"/>
  <c r="M76" i="6" s="1"/>
  <c r="I76" i="6"/>
  <c r="F8" i="6"/>
  <c r="F76" i="6" s="1"/>
  <c r="B76" i="6"/>
  <c r="J76" i="6"/>
  <c r="D151" i="6"/>
  <c r="E151" i="6"/>
  <c r="F151" i="6"/>
  <c r="G151" i="6"/>
  <c r="H151" i="6"/>
  <c r="I151" i="6"/>
  <c r="J151" i="6"/>
  <c r="K151" i="6"/>
  <c r="L151" i="6"/>
  <c r="M151" i="6"/>
  <c r="B151" i="6"/>
  <c r="C151" i="6"/>
  <c r="C114" i="6"/>
  <c r="N8" i="6" l="1"/>
  <c r="N76" i="6"/>
  <c r="C153" i="6"/>
  <c r="M15" i="9"/>
  <c r="L15" i="9"/>
  <c r="K15" i="9"/>
  <c r="J15" i="9"/>
  <c r="I15" i="9"/>
  <c r="H15" i="9"/>
  <c r="G15" i="9"/>
  <c r="F15" i="9"/>
  <c r="E15" i="9"/>
  <c r="D15" i="9"/>
  <c r="C15" i="9"/>
  <c r="B15" i="9"/>
  <c r="N14" i="9"/>
  <c r="N13" i="9"/>
  <c r="N12" i="9"/>
  <c r="N11" i="9"/>
  <c r="N10" i="9"/>
  <c r="N15" i="9" l="1"/>
  <c r="E14" i="5" l="1"/>
  <c r="F14" i="5"/>
  <c r="G14" i="5"/>
  <c r="H14" i="5"/>
  <c r="I14" i="5"/>
  <c r="J14" i="5"/>
  <c r="K14" i="5"/>
  <c r="L14" i="5"/>
  <c r="M14" i="5"/>
  <c r="B13" i="8"/>
  <c r="N18" i="5" l="1"/>
  <c r="M225" i="6" l="1"/>
  <c r="L225" i="6"/>
  <c r="K225" i="6"/>
  <c r="J225" i="6"/>
  <c r="J158" i="6" s="1"/>
  <c r="I225" i="6"/>
  <c r="H225" i="6"/>
  <c r="G225" i="6"/>
  <c r="F225" i="6"/>
  <c r="F158" i="6" s="1"/>
  <c r="E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M191" i="6"/>
  <c r="M158" i="6" s="1"/>
  <c r="L191" i="6"/>
  <c r="K191" i="6"/>
  <c r="J191" i="6"/>
  <c r="I191" i="6"/>
  <c r="H191" i="6"/>
  <c r="G191" i="6"/>
  <c r="F191" i="6"/>
  <c r="E191" i="6"/>
  <c r="E158" i="6" s="1"/>
  <c r="D191" i="6"/>
  <c r="D158" i="6" s="1"/>
  <c r="B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B263" i="6"/>
  <c r="B294" i="6"/>
  <c r="G158" i="6" l="1"/>
  <c r="K158" i="6"/>
  <c r="I158" i="6"/>
  <c r="N191" i="6"/>
  <c r="N225" i="6"/>
  <c r="D159" i="6"/>
  <c r="H158" i="6"/>
  <c r="L158" i="6"/>
  <c r="N111" i="6"/>
  <c r="N148" i="6"/>
  <c r="B114" i="6"/>
  <c r="N133" i="6"/>
  <c r="N98" i="6"/>
  <c r="N159" i="6" l="1"/>
  <c r="N158" i="6"/>
  <c r="E17" i="5"/>
  <c r="F17" i="5"/>
  <c r="G17" i="5"/>
  <c r="H17" i="5"/>
  <c r="I17" i="5"/>
  <c r="J17" i="5"/>
  <c r="K17" i="5"/>
  <c r="L17" i="5"/>
  <c r="M17" i="5"/>
  <c r="E19" i="5"/>
  <c r="F19" i="5"/>
  <c r="G19" i="5"/>
  <c r="H19" i="5"/>
  <c r="I19" i="5"/>
  <c r="J19" i="5"/>
  <c r="K19" i="5"/>
  <c r="L19" i="5"/>
  <c r="M19" i="5"/>
  <c r="E21" i="5"/>
  <c r="F21" i="5"/>
  <c r="G21" i="5"/>
  <c r="H21" i="5"/>
  <c r="I21" i="5"/>
  <c r="J21" i="5"/>
  <c r="K21" i="5"/>
  <c r="L21" i="5"/>
  <c r="M21" i="5"/>
  <c r="E22" i="5"/>
  <c r="F22" i="5"/>
  <c r="G22" i="5"/>
  <c r="H22" i="5"/>
  <c r="I22" i="5"/>
  <c r="J22" i="5"/>
  <c r="K22" i="5"/>
  <c r="L22" i="5"/>
  <c r="M22" i="5"/>
  <c r="N150" i="6"/>
  <c r="N149" i="6"/>
  <c r="N144" i="6"/>
  <c r="N143" i="6"/>
  <c r="N142" i="6"/>
  <c r="N141" i="6"/>
  <c r="N140" i="6"/>
  <c r="N139" i="6"/>
  <c r="N138" i="6"/>
  <c r="N137" i="6"/>
  <c r="N136" i="6"/>
  <c r="N135" i="6"/>
  <c r="N134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45" i="6"/>
  <c r="N118" i="6"/>
  <c r="N117" i="6"/>
  <c r="M114" i="6"/>
  <c r="L114" i="6"/>
  <c r="K114" i="6"/>
  <c r="K80" i="6" s="1"/>
  <c r="J114" i="6"/>
  <c r="J80" i="6" s="1"/>
  <c r="I114" i="6"/>
  <c r="H114" i="6"/>
  <c r="G114" i="6"/>
  <c r="G80" i="6" s="1"/>
  <c r="F114" i="6"/>
  <c r="F80" i="6" s="1"/>
  <c r="E114" i="6"/>
  <c r="D114" i="6"/>
  <c r="N113" i="6"/>
  <c r="N112" i="6"/>
  <c r="N108" i="6"/>
  <c r="N107" i="6"/>
  <c r="N106" i="6"/>
  <c r="N105" i="6"/>
  <c r="N104" i="6"/>
  <c r="N103" i="6"/>
  <c r="N102" i="6"/>
  <c r="N101" i="6"/>
  <c r="N100" i="6"/>
  <c r="N99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109" i="6"/>
  <c r="N84" i="6"/>
  <c r="N83" i="6"/>
  <c r="N81" i="6"/>
  <c r="N21" i="5" l="1"/>
  <c r="N227" i="6"/>
  <c r="N151" i="6"/>
  <c r="I80" i="6"/>
  <c r="M80" i="6"/>
  <c r="N19" i="5"/>
  <c r="N114" i="6"/>
  <c r="B153" i="6"/>
  <c r="D80" i="6"/>
  <c r="H80" i="6"/>
  <c r="L80" i="6"/>
  <c r="E80" i="6"/>
  <c r="G263" i="6"/>
  <c r="N80" i="6" l="1"/>
  <c r="N153" i="6" s="1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37" i="6"/>
  <c r="C368" i="6"/>
  <c r="D368" i="6"/>
  <c r="E368" i="6"/>
  <c r="F368" i="6"/>
  <c r="G368" i="6"/>
  <c r="H368" i="6"/>
  <c r="I368" i="6"/>
  <c r="J368" i="6"/>
  <c r="K368" i="6"/>
  <c r="L368" i="6"/>
  <c r="M368" i="6"/>
  <c r="B368" i="6"/>
  <c r="N303" i="6"/>
  <c r="F294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66" i="6"/>
  <c r="N368" i="6" l="1"/>
  <c r="N294" i="6"/>
  <c r="E263" i="6" l="1"/>
  <c r="D263" i="6"/>
  <c r="E294" i="6"/>
  <c r="G294" i="6"/>
  <c r="G232" i="6" s="1"/>
  <c r="H294" i="6"/>
  <c r="I294" i="6"/>
  <c r="J294" i="6"/>
  <c r="K294" i="6"/>
  <c r="L294" i="6"/>
  <c r="M294" i="6"/>
  <c r="D294" i="6"/>
  <c r="D232" i="6" l="1"/>
  <c r="E232" i="6"/>
  <c r="B425" i="6" l="1"/>
  <c r="B400" i="6"/>
  <c r="D334" i="6"/>
  <c r="D300" i="6" s="1"/>
  <c r="E334" i="6"/>
  <c r="E300" i="6" s="1"/>
  <c r="F334" i="6"/>
  <c r="F300" i="6" s="1"/>
  <c r="G334" i="6"/>
  <c r="G300" i="6" s="1"/>
  <c r="H334" i="6"/>
  <c r="H300" i="6" s="1"/>
  <c r="I334" i="6"/>
  <c r="I300" i="6" s="1"/>
  <c r="J334" i="6"/>
  <c r="J300" i="6" s="1"/>
  <c r="K334" i="6"/>
  <c r="K300" i="6" s="1"/>
  <c r="L334" i="6"/>
  <c r="L300" i="6" s="1"/>
  <c r="M334" i="6"/>
  <c r="M300" i="6" s="1"/>
  <c r="B334" i="6"/>
  <c r="C334" i="6"/>
  <c r="M22" i="8" l="1"/>
  <c r="L22" i="8"/>
  <c r="K22" i="8"/>
  <c r="J22" i="8"/>
  <c r="I22" i="8"/>
  <c r="H22" i="8"/>
  <c r="G22" i="8"/>
  <c r="F22" i="8"/>
  <c r="E22" i="8"/>
  <c r="D22" i="8"/>
  <c r="C22" i="8"/>
  <c r="B22" i="8"/>
  <c r="N20" i="8"/>
  <c r="N18" i="8"/>
  <c r="N22" i="8" l="1"/>
  <c r="C294" i="6"/>
  <c r="M263" i="6"/>
  <c r="M232" i="6" s="1"/>
  <c r="L263" i="6"/>
  <c r="L232" i="6" s="1"/>
  <c r="K263" i="6"/>
  <c r="K232" i="6" s="1"/>
  <c r="J263" i="6"/>
  <c r="J232" i="6" s="1"/>
  <c r="I263" i="6"/>
  <c r="I232" i="6" s="1"/>
  <c r="H263" i="6"/>
  <c r="H232" i="6" s="1"/>
  <c r="F263" i="6"/>
  <c r="F232" i="6" s="1"/>
  <c r="C263" i="6"/>
  <c r="B296" i="6"/>
  <c r="N256" i="6"/>
  <c r="N255" i="6"/>
  <c r="N254" i="6"/>
  <c r="N253" i="6"/>
  <c r="N252" i="6"/>
  <c r="N251" i="6"/>
  <c r="N250" i="6"/>
  <c r="N262" i="6"/>
  <c r="N249" i="6"/>
  <c r="N261" i="6"/>
  <c r="N248" i="6"/>
  <c r="N247" i="6"/>
  <c r="N246" i="6"/>
  <c r="N245" i="6"/>
  <c r="N244" i="6"/>
  <c r="N260" i="6"/>
  <c r="N259" i="6"/>
  <c r="N243" i="6"/>
  <c r="N258" i="6"/>
  <c r="N242" i="6"/>
  <c r="N241" i="6"/>
  <c r="N240" i="6"/>
  <c r="N239" i="6"/>
  <c r="N238" i="6"/>
  <c r="N237" i="6"/>
  <c r="N236" i="6"/>
  <c r="N257" i="6"/>
  <c r="N235" i="6"/>
  <c r="N233" i="6"/>
  <c r="J296" i="6" l="1"/>
  <c r="N263" i="6"/>
  <c r="F296" i="6"/>
  <c r="D296" i="6"/>
  <c r="H296" i="6"/>
  <c r="L296" i="6"/>
  <c r="M296" i="6"/>
  <c r="E296" i="6"/>
  <c r="I296" i="6"/>
  <c r="C296" i="6"/>
  <c r="K296" i="6"/>
  <c r="G296" i="6"/>
  <c r="N333" i="6"/>
  <c r="N332" i="6"/>
  <c r="N331" i="6"/>
  <c r="N330" i="6"/>
  <c r="N329" i="6"/>
  <c r="N328" i="6"/>
  <c r="N327" i="6"/>
  <c r="N326" i="6"/>
  <c r="N325" i="6"/>
  <c r="N232" i="6" l="1"/>
  <c r="N296" i="6" s="1"/>
  <c r="M425" i="6"/>
  <c r="L425" i="6"/>
  <c r="K425" i="6"/>
  <c r="J425" i="6"/>
  <c r="I425" i="6"/>
  <c r="H425" i="6"/>
  <c r="G425" i="6"/>
  <c r="F425" i="6"/>
  <c r="E425" i="6"/>
  <c r="D425" i="6"/>
  <c r="C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M400" i="6"/>
  <c r="L400" i="6"/>
  <c r="L375" i="6" s="1"/>
  <c r="K400" i="6"/>
  <c r="J400" i="6"/>
  <c r="I400" i="6"/>
  <c r="H400" i="6"/>
  <c r="G400" i="6"/>
  <c r="F400" i="6"/>
  <c r="E400" i="6"/>
  <c r="D400" i="6"/>
  <c r="D375" i="6" s="1"/>
  <c r="C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6" i="6"/>
  <c r="H375" i="6" l="1"/>
  <c r="E375" i="6"/>
  <c r="E427" i="6" s="1"/>
  <c r="I375" i="6"/>
  <c r="M375" i="6"/>
  <c r="M427" i="6" s="1"/>
  <c r="F375" i="6"/>
  <c r="F427" i="6" s="1"/>
  <c r="J375" i="6"/>
  <c r="J427" i="6" s="1"/>
  <c r="G375" i="6"/>
  <c r="G427" i="6" s="1"/>
  <c r="K375" i="6"/>
  <c r="K427" i="6" s="1"/>
  <c r="D427" i="6"/>
  <c r="H427" i="6"/>
  <c r="I427" i="6"/>
  <c r="L427" i="6"/>
  <c r="N425" i="6"/>
  <c r="N400" i="6"/>
  <c r="C427" i="6"/>
  <c r="N375" i="6" l="1"/>
  <c r="N427" i="6" s="1"/>
  <c r="B427" i="6"/>
  <c r="N22" i="5" l="1"/>
  <c r="N324" i="6" l="1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1" i="6"/>
  <c r="N334" i="6" l="1"/>
  <c r="J370" i="6"/>
  <c r="L370" i="6"/>
  <c r="C370" i="6"/>
  <c r="E370" i="6"/>
  <c r="I370" i="6"/>
  <c r="M370" i="6"/>
  <c r="B370" i="6"/>
  <c r="G370" i="6"/>
  <c r="K370" i="6"/>
  <c r="F370" i="6"/>
  <c r="H370" i="6" l="1"/>
  <c r="N300" i="6"/>
  <c r="N370" i="6" s="1"/>
  <c r="D370" i="6"/>
  <c r="C20" i="7"/>
  <c r="C12" i="5" s="1"/>
  <c r="C485" i="6" l="1"/>
  <c r="D485" i="6"/>
  <c r="E485" i="6"/>
  <c r="F485" i="6"/>
  <c r="G485" i="6"/>
  <c r="H485" i="6"/>
  <c r="I485" i="6"/>
  <c r="J485" i="6"/>
  <c r="K485" i="6"/>
  <c r="L485" i="6"/>
  <c r="M485" i="6"/>
  <c r="B485" i="6"/>
  <c r="N484" i="6"/>
  <c r="B458" i="6"/>
  <c r="C458" i="6"/>
  <c r="D458" i="6"/>
  <c r="E458" i="6"/>
  <c r="F458" i="6"/>
  <c r="G458" i="6"/>
  <c r="H458" i="6"/>
  <c r="I458" i="6"/>
  <c r="J458" i="6"/>
  <c r="K458" i="6"/>
  <c r="L458" i="6"/>
  <c r="M458" i="6"/>
  <c r="N457" i="6"/>
  <c r="M431" i="6" l="1"/>
  <c r="I431" i="6"/>
  <c r="J431" i="6"/>
  <c r="F431" i="6"/>
  <c r="E431" i="6"/>
  <c r="L431" i="6"/>
  <c r="D431" i="6"/>
  <c r="H431" i="6"/>
  <c r="K431" i="6"/>
  <c r="K487" i="6" s="1"/>
  <c r="G431" i="6"/>
  <c r="N19" i="7" l="1"/>
  <c r="N17" i="7"/>
  <c r="N18" i="7"/>
  <c r="C487" i="6" l="1"/>
  <c r="N24" i="5" l="1"/>
  <c r="N483" i="6" l="1"/>
  <c r="N456" i="6"/>
  <c r="M487" i="6" l="1"/>
  <c r="N482" i="6" l="1"/>
  <c r="N455" i="6"/>
  <c r="J487" i="6" l="1"/>
  <c r="G487" i="6" l="1"/>
  <c r="H487" i="6"/>
  <c r="I487" i="6"/>
  <c r="L487" i="6"/>
  <c r="F487" i="6"/>
  <c r="N479" i="6"/>
  <c r="N481" i="6"/>
  <c r="N454" i="6"/>
  <c r="N453" i="6"/>
  <c r="E20" i="7" l="1"/>
  <c r="E12" i="5" s="1"/>
  <c r="F20" i="7"/>
  <c r="F12" i="5" s="1"/>
  <c r="G20" i="7"/>
  <c r="G12" i="5" s="1"/>
  <c r="H20" i="7"/>
  <c r="H12" i="5" s="1"/>
  <c r="I20" i="7"/>
  <c r="I12" i="5" s="1"/>
  <c r="J20" i="7"/>
  <c r="J12" i="5" s="1"/>
  <c r="K20" i="7"/>
  <c r="K12" i="5" s="1"/>
  <c r="L20" i="7"/>
  <c r="L12" i="5" s="1"/>
  <c r="M20" i="7"/>
  <c r="M12" i="5" s="1"/>
  <c r="D20" i="7"/>
  <c r="B20" i="7" l="1"/>
  <c r="N13" i="5" l="1"/>
  <c r="N480" i="6" l="1"/>
  <c r="N452" i="6"/>
  <c r="N478" i="6"/>
  <c r="N451" i="6"/>
  <c r="N477" i="6" l="1"/>
  <c r="N450" i="6"/>
  <c r="N476" i="6" l="1"/>
  <c r="N449" i="6"/>
  <c r="E487" i="6" l="1"/>
  <c r="M13" i="8"/>
  <c r="M23" i="5" s="1"/>
  <c r="L13" i="8"/>
  <c r="L23" i="5" s="1"/>
  <c r="K13" i="8"/>
  <c r="K23" i="5" s="1"/>
  <c r="J13" i="8"/>
  <c r="J23" i="5" s="1"/>
  <c r="I13" i="8"/>
  <c r="I23" i="5" s="1"/>
  <c r="H13" i="8"/>
  <c r="H23" i="5" s="1"/>
  <c r="G13" i="8"/>
  <c r="G23" i="5" s="1"/>
  <c r="F13" i="8"/>
  <c r="F23" i="5" s="1"/>
  <c r="E13" i="8"/>
  <c r="E23" i="5" s="1"/>
  <c r="D13" i="8"/>
  <c r="C13" i="8"/>
  <c r="N11" i="8"/>
  <c r="N9" i="8"/>
  <c r="M534" i="6"/>
  <c r="L534" i="6"/>
  <c r="K534" i="6"/>
  <c r="J534" i="6"/>
  <c r="I534" i="6"/>
  <c r="H534" i="6"/>
  <c r="G534" i="6"/>
  <c r="F534" i="6"/>
  <c r="E534" i="6"/>
  <c r="D534" i="6"/>
  <c r="C534" i="6"/>
  <c r="B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M513" i="6"/>
  <c r="L513" i="6"/>
  <c r="K513" i="6"/>
  <c r="J513" i="6"/>
  <c r="I513" i="6"/>
  <c r="H513" i="6"/>
  <c r="G513" i="6"/>
  <c r="F513" i="6"/>
  <c r="E513" i="6"/>
  <c r="D513" i="6"/>
  <c r="C513" i="6"/>
  <c r="B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32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A3" i="5"/>
  <c r="A3" i="6"/>
  <c r="A3" i="8"/>
  <c r="N11" i="5"/>
  <c r="N15" i="5"/>
  <c r="N8" i="7"/>
  <c r="N9" i="7"/>
  <c r="N10" i="7"/>
  <c r="N11" i="7"/>
  <c r="N12" i="7"/>
  <c r="N13" i="7"/>
  <c r="N15" i="7"/>
  <c r="N16" i="7"/>
  <c r="C492" i="6" l="1"/>
  <c r="G492" i="6"/>
  <c r="G536" i="6" s="1"/>
  <c r="K492" i="6"/>
  <c r="K536" i="6" s="1"/>
  <c r="D492" i="6"/>
  <c r="D536" i="6" s="1"/>
  <c r="H492" i="6"/>
  <c r="H536" i="6" s="1"/>
  <c r="L492" i="6"/>
  <c r="L536" i="6" s="1"/>
  <c r="N23" i="5"/>
  <c r="E492" i="6"/>
  <c r="E536" i="6" s="1"/>
  <c r="B492" i="6"/>
  <c r="B536" i="6"/>
  <c r="I492" i="6"/>
  <c r="I536" i="6" s="1"/>
  <c r="M492" i="6"/>
  <c r="M536" i="6" s="1"/>
  <c r="F492" i="6"/>
  <c r="F536" i="6" s="1"/>
  <c r="J492" i="6"/>
  <c r="J536" i="6" s="1"/>
  <c r="N485" i="6"/>
  <c r="N458" i="6"/>
  <c r="D487" i="6"/>
  <c r="B487" i="6"/>
  <c r="B25" i="5" s="1"/>
  <c r="C536" i="6"/>
  <c r="C25" i="5" s="1"/>
  <c r="N534" i="6"/>
  <c r="N14" i="5"/>
  <c r="N17" i="5"/>
  <c r="N513" i="6"/>
  <c r="N12" i="5"/>
  <c r="N20" i="7"/>
  <c r="D25" i="5" l="1"/>
  <c r="E10" i="5" s="1"/>
  <c r="E25" i="5" s="1"/>
  <c r="F10" i="5" s="1"/>
  <c r="F25" i="5" s="1"/>
  <c r="G10" i="5" s="1"/>
  <c r="G25" i="5" s="1"/>
  <c r="H10" i="5" s="1"/>
  <c r="H25" i="5" s="1"/>
  <c r="I10" i="5" s="1"/>
  <c r="I25" i="5" s="1"/>
  <c r="J10" i="5" s="1"/>
  <c r="J25" i="5" s="1"/>
  <c r="K10" i="5" s="1"/>
  <c r="K25" i="5" s="1"/>
  <c r="L10" i="5" s="1"/>
  <c r="L25" i="5" s="1"/>
  <c r="M10" i="5" s="1"/>
  <c r="M25" i="5" s="1"/>
  <c r="N492" i="6"/>
  <c r="N536" i="6" s="1"/>
  <c r="N431" i="6"/>
  <c r="N487" i="6" s="1"/>
  <c r="N16" i="5" l="1"/>
  <c r="N13" i="8" l="1"/>
</calcChain>
</file>

<file path=xl/sharedStrings.xml><?xml version="1.0" encoding="utf-8"?>
<sst xmlns="http://schemas.openxmlformats.org/spreadsheetml/2006/main" count="750" uniqueCount="258">
  <si>
    <t xml:space="preserve"> </t>
  </si>
  <si>
    <t>Rate Schedule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</si>
  <si>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</si>
  <si>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</si>
  <si>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</si>
  <si>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</si>
  <si>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</si>
  <si>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</si>
  <si>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</si>
  <si>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</si>
  <si>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</si>
  <si>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</si>
  <si>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</si>
  <si>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</si>
  <si>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TOTAL</t>
  </si>
  <si>
    <t>Total</t>
  </si>
  <si>
    <t xml:space="preserve">     Interest Accrued</t>
  </si>
  <si>
    <t xml:space="preserve">     Beginning Balance</t>
  </si>
  <si>
    <t>Table G-1</t>
  </si>
  <si>
    <t>Table G-2</t>
  </si>
  <si>
    <t>Table G-3</t>
  </si>
  <si>
    <t>Table G-4</t>
  </si>
  <si>
    <t>Net Receipts from BOE</t>
  </si>
  <si>
    <t>Not Applicable</t>
  </si>
  <si>
    <t>Sept</t>
  </si>
  <si>
    <t>Nov</t>
  </si>
  <si>
    <t>Dec</t>
  </si>
  <si>
    <t xml:space="preserve">   Subtotal</t>
  </si>
  <si>
    <t>Program Implementation Costs--Non-IOU Programs</t>
  </si>
  <si>
    <r>
      <t>IOU</t>
    </r>
    <r>
      <rPr>
        <sz val="10"/>
        <rFont val="Arial"/>
        <family val="2"/>
      </rPr>
      <t xml:space="preserve"> Program Adminstration--Non-IOU Programs</t>
    </r>
  </si>
  <si>
    <t>SoCalGas</t>
  </si>
  <si>
    <t>Notes:</t>
  </si>
  <si>
    <t xml:space="preserve">   and for the costs paid to the non-IOU programs in the reporting utility's service territory.</t>
  </si>
  <si>
    <t>CORE RESIDENTIAL (NON  CARE)</t>
  </si>
  <si>
    <t>CORE C&amp;I (NON CARE)</t>
  </si>
  <si>
    <t>GAS AIR CONDITIONING (NON CARE)</t>
  </si>
  <si>
    <t>CORE GAS ENGINE (NON CARE)</t>
  </si>
  <si>
    <t>NONCORE C&amp;I (NON CARE)</t>
  </si>
  <si>
    <t>CORE RESIDENTIAL (CARE)</t>
  </si>
  <si>
    <t>CORE C&amp;I (CARE)</t>
  </si>
  <si>
    <t>GAS AIR CONDITIONING (CARE)</t>
  </si>
  <si>
    <r>
      <t>SoCalGas</t>
    </r>
    <r>
      <rPr>
        <b/>
        <sz val="12"/>
        <rFont val="Arial"/>
        <family val="2"/>
      </rPr>
      <t xml:space="preserve"> Gas PGC Funds Monthly Collections for Energy Efficiency by Rate Schedule </t>
    </r>
  </si>
  <si>
    <r>
      <t>SoCalGas Gas</t>
    </r>
    <r>
      <rPr>
        <b/>
        <sz val="12"/>
        <rFont val="Arial"/>
        <family val="2"/>
      </rPr>
      <t xml:space="preserve"> PGC Funds Monthly Payments for Energy Efficiency by Program Implementer </t>
    </r>
  </si>
  <si>
    <r>
      <t>SoCalGas</t>
    </r>
    <r>
      <rPr>
        <b/>
        <sz val="12"/>
        <rFont val="Arial"/>
        <family val="2"/>
      </rPr>
      <t xml:space="preserve"> Status of Gas PGC Funds</t>
    </r>
  </si>
  <si>
    <r>
      <t>SoCalGas</t>
    </r>
    <r>
      <rPr>
        <b/>
        <sz val="12"/>
        <rFont val="Arial"/>
        <family val="2"/>
      </rPr>
      <t xml:space="preserve"> Gas PGC Funds Monthly Payments to and Receipts from State Board of Equalization (BOE) for Energy Efficiency</t>
    </r>
  </si>
  <si>
    <t>(1) This section was revised per discussions with the Energy Division (11/19).  The information provided in this format will not parallel how Balancing Accounts are tracked.</t>
  </si>
  <si>
    <t>Less:  Uncoll  @ .3636%</t>
  </si>
  <si>
    <t xml:space="preserve">      Amortization from Prior Cycles</t>
  </si>
  <si>
    <t>Prior Period Adjustment</t>
  </si>
  <si>
    <t xml:space="preserve">Oct </t>
  </si>
  <si>
    <t xml:space="preserve">     Prior Period Adj/OBF Return</t>
  </si>
  <si>
    <t xml:space="preserve">Program Implementer (PY 2010-2012) </t>
  </si>
  <si>
    <t>#3P-Xc01 -  Gas Cooling Retrofit</t>
  </si>
  <si>
    <t>#3P-Xc02 -  SaveGas – Hot Water Control</t>
  </si>
  <si>
    <t>#3P-Xc03 -  Upstream High Efficiency Gas Water Heater</t>
  </si>
  <si>
    <t>#3P-Xc04 -  California Sustainability Alliance</t>
  </si>
  <si>
    <t>#3P-Xc05 -  Portfolio of the Future (PoF)</t>
  </si>
  <si>
    <t>#3P-Xc06 -  Energy Efficient Ethnic Outreach</t>
  </si>
  <si>
    <t>#3P-NRes1 -  Steam Trap and Compressed Air Survey</t>
  </si>
  <si>
    <t>#3P-NRes2 -  Energy Challenger</t>
  </si>
  <si>
    <t>#3P-NRes3 -  Small Industrial Facility Upgrades</t>
  </si>
  <si>
    <t>#3P-NRes4 - Program for Resource Efficiency in P</t>
  </si>
  <si>
    <t>#3P-Res01 -  On Demand Efficiency</t>
  </si>
  <si>
    <t>#3P-Res02 -  HERS Rater Training Advancement</t>
  </si>
  <si>
    <t>#3P-Res03 -  Multifamily Home Tune-Up</t>
  </si>
  <si>
    <t>#3P-Res04 -  Multifamily Solar Pool Heating</t>
  </si>
  <si>
    <t>#3P-Res05 -  Community Language Effic Outreach</t>
  </si>
  <si>
    <t>#3P-Res06 -  Multifamily Direct Therm Savings</t>
  </si>
  <si>
    <t>#3P-Res07 -  LivingWise™</t>
  </si>
  <si>
    <t>#3P-Res09 -  Manufactured Mobile Home</t>
  </si>
  <si>
    <t>3P-Energy Challenger</t>
  </si>
  <si>
    <t>3P-Small Industrial Facility Upgrades</t>
  </si>
  <si>
    <t>3P-PREPS</t>
  </si>
  <si>
    <t>3P-On Demand Efficiency</t>
  </si>
  <si>
    <t>3P-HERS Rater Training Advancement</t>
  </si>
  <si>
    <t>3P-MF Home Tune-Up</t>
  </si>
  <si>
    <t>3P-CLEO</t>
  </si>
  <si>
    <t>3P-MF Direct Therm Savings</t>
  </si>
  <si>
    <t>3P-LivingWise</t>
  </si>
  <si>
    <t>3P-Manufactured Mobile Home</t>
  </si>
  <si>
    <t>3P-SaveGas</t>
  </si>
  <si>
    <t>3P-CA Sustainability Alliance</t>
  </si>
  <si>
    <t>3P-PoF</t>
  </si>
  <si>
    <t>3P-PACE</t>
  </si>
  <si>
    <t>3P-Innov Dsign Enrg Eff</t>
  </si>
  <si>
    <t xml:space="preserve">     Program Expenses</t>
  </si>
  <si>
    <t>3P- IDEEA365 Insnt Rebate</t>
  </si>
  <si>
    <t xml:space="preserve">3P- IDEEA365 Water Loss Cntl </t>
  </si>
  <si>
    <t xml:space="preserve">3P IDEAA365 COMM SUS </t>
  </si>
  <si>
    <t xml:space="preserve">3P IDEEA365 ENERGY ADV </t>
  </si>
  <si>
    <r>
      <t>Demand-Side Management Bal Acct (DSMBA)</t>
    </r>
    <r>
      <rPr>
        <b/>
        <vertAlign val="superscript"/>
        <sz val="10"/>
        <rFont val="Arial"/>
        <family val="2"/>
      </rPr>
      <t xml:space="preserve">1 </t>
    </r>
  </si>
  <si>
    <t>Add: Amortization from prior period</t>
  </si>
  <si>
    <t xml:space="preserve">     Collection(Rates)(PPP Rev+Amort) </t>
  </si>
  <si>
    <t>3P IDEEA365 Connect</t>
  </si>
  <si>
    <t>3P IDEEA365 ODE Housing</t>
  </si>
  <si>
    <t>3P IDEEA365 HBEEP</t>
  </si>
  <si>
    <t xml:space="preserve">3P IDEEA365 CLEAR ICE </t>
  </si>
  <si>
    <t>3P IDEEA365 ON REMISE OZONE LAUNDRY</t>
  </si>
  <si>
    <t>3P IDEEA365 ON PREMISE OZONE LAUNDRY</t>
  </si>
  <si>
    <t>PPP Remittance</t>
  </si>
  <si>
    <t>PPP Reimbursement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</si>
  <si>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(2013 - 2017)</t>
    </r>
  </si>
  <si>
    <t xml:space="preserve">Program Implementer (PY 2013-2017) </t>
  </si>
  <si>
    <t xml:space="preserve">Program Implementer (PY 2018)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</si>
  <si>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(2018)</t>
    </r>
  </si>
  <si>
    <t xml:space="preserve">      PPP Remittance</t>
  </si>
  <si>
    <t xml:space="preserve">      PPP Reimbursements</t>
  </si>
  <si>
    <t xml:space="preserve">Program Implementer (PY 2019)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</si>
  <si>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(2019)</t>
    </r>
  </si>
  <si>
    <t>IND-Small Industrial Facility Upgrades</t>
  </si>
  <si>
    <t>PUB-K-12 Performance Program</t>
  </si>
  <si>
    <t>RES-On Demand Efficiency</t>
  </si>
  <si>
    <t>WE&amp;T-HERS Rater Training Advancement</t>
  </si>
  <si>
    <t>RES-CLEO</t>
  </si>
  <si>
    <t>RES-MF Direct Therm Savings</t>
  </si>
  <si>
    <t>RES-LivingWise</t>
  </si>
  <si>
    <t>RES-Manufactured Mobile Home</t>
  </si>
  <si>
    <t>SOL-Innovative Designs for Energy Efficiency Activities (IDEEA365)</t>
  </si>
  <si>
    <t>COM-SW-Instant Rebates! Foodservice POS</t>
  </si>
  <si>
    <t>COM-On-Premise Ozone Laundry</t>
  </si>
  <si>
    <t>COM-Direct Install Program</t>
  </si>
  <si>
    <t>COM-HOPPS-CRR Program</t>
  </si>
  <si>
    <t>RES-HOPPS-CWHMBS Program</t>
  </si>
  <si>
    <t>COM-AB793-CEMTL Program</t>
  </si>
  <si>
    <t>RES-AB793-REMTS Program</t>
  </si>
  <si>
    <t>PUB-Direct Install Program</t>
  </si>
  <si>
    <t>RES-Direct Install Program</t>
  </si>
  <si>
    <t>IND-Direct Install Program</t>
  </si>
  <si>
    <t>AG-Direct Install Program</t>
  </si>
  <si>
    <t>RES-Behavioral Program</t>
  </si>
  <si>
    <t>COM-Lodging Program</t>
  </si>
  <si>
    <t>COM-Mixed Use Building Program</t>
  </si>
  <si>
    <t>RES-Home Intel Program</t>
  </si>
  <si>
    <t>RES-Marketplace</t>
  </si>
  <si>
    <t>RES-EE Kits</t>
  </si>
  <si>
    <t>RES-Pasadena Home Upgrade</t>
  </si>
  <si>
    <t>RES-Burbank Home Upgrade</t>
  </si>
  <si>
    <t>COM-LADWP Direct Install</t>
  </si>
  <si>
    <t>COM-Pasadena Direct Install</t>
  </si>
  <si>
    <t>RES-LADWP HVAC</t>
  </si>
  <si>
    <t xml:space="preserve">Program Implementer (PY 2020) </t>
  </si>
  <si>
    <t>RES Single Family</t>
  </si>
  <si>
    <t>RES Multi Family</t>
  </si>
  <si>
    <t>COM SMB</t>
  </si>
  <si>
    <t>PUB Sector Small/Medium</t>
  </si>
  <si>
    <t>RES SW-New Construction</t>
  </si>
  <si>
    <t>WE&amp;T SW-K-12 Connections</t>
  </si>
  <si>
    <t xml:space="preserve">•  Program Implementation Costs section is for the detailed reporting of the costs paid to the other  IOU's adminstering programs in the reporting utility's service territory </t>
  </si>
  <si>
    <t>•  IOU Porgram Admisntration section is for the deatiled administrative cost of managing each non-IOU program in the reporting utility's service territory.</t>
  </si>
  <si>
    <t xml:space="preserve">•  Line "SocalGas" is for the reporting IOU. </t>
  </si>
  <si>
    <t xml:space="preserve">Program Implementer (PY 2021) 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</si>
  <si>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(2020)</t>
    </r>
  </si>
  <si>
    <t>RES-Retail Partnering</t>
  </si>
  <si>
    <t>MH Solic (manufacturing)</t>
  </si>
  <si>
    <t xml:space="preserve">Program Implementer (PY 2022) </t>
  </si>
  <si>
    <t>RES-Community Language Efficiency Outreach-Direct Install</t>
  </si>
  <si>
    <t>COM-S/M Com EE Program</t>
  </si>
  <si>
    <t>RES-Residential Advanced Clean Energy</t>
  </si>
  <si>
    <t>RES-Comprehensive MH Program (Synergy)</t>
  </si>
  <si>
    <t>RES-Residential MH Program (Staples)</t>
  </si>
  <si>
    <t>PUB-Public Direct Install Program</t>
  </si>
  <si>
    <t>COM-C-BEST</t>
  </si>
  <si>
    <t>RES-MF Space and Water Heating Controls</t>
  </si>
  <si>
    <t>RES-Multi-Family Energy Alliance</t>
  </si>
  <si>
    <t>AG-Agriculture Energy Efficiency Program</t>
  </si>
  <si>
    <t>COM-Service RCx Large Commercial Program</t>
  </si>
  <si>
    <t>COM-Large Commercial Program</t>
  </si>
  <si>
    <t>PUB-Large Solicitation</t>
  </si>
  <si>
    <t>COM-SW-Point of Sale Food Service</t>
  </si>
  <si>
    <t>COM-SW-Midstream Commercial Water Heating</t>
  </si>
  <si>
    <t>ET-SW-Emerging Technologies, Gas</t>
  </si>
  <si>
    <t>COM-SW-Upstream HVAC</t>
  </si>
  <si>
    <t>PUB-SW-Institutional Partnership: UC/CSU/CCC</t>
  </si>
  <si>
    <t>C&amp;S-SW-Appliance Standards Advocacy</t>
  </si>
  <si>
    <t>C&amp;S-SW-Building Codes Advocacy</t>
  </si>
  <si>
    <t>C&amp;S-SW-Federal Codes Advocacy</t>
  </si>
  <si>
    <t>RES Multi Family (Solicitation)</t>
  </si>
  <si>
    <t>PUB-SW-Institutional Partnership: DGS &amp; DoC</t>
  </si>
  <si>
    <t>RES-SW-Plug Load and Appliance</t>
  </si>
  <si>
    <t xml:space="preserve"> Small and Medium Commercial Energy Efficiency </t>
  </si>
  <si>
    <t>RESIDENTIAL ACE PROGRAM</t>
  </si>
  <si>
    <t>Comprehensive Manufactured Home</t>
  </si>
  <si>
    <t xml:space="preserve">SoCalGas Residential Manufactured Home </t>
  </si>
  <si>
    <t>PUB-Public Direct Install</t>
  </si>
  <si>
    <t>Commercial Building Energy Solutions &amp; Technology (C-BEST)</t>
  </si>
  <si>
    <t xml:space="preserve">Res MF Space and Water Heating Controls (SAWH)-Solic </t>
  </si>
  <si>
    <t xml:space="preserve">Res Multifamily Energy Alliance (MEA) </t>
  </si>
  <si>
    <t>AGRICULTURE EE PROGRAM</t>
  </si>
  <si>
    <t xml:space="preserve">Service RCx+ Program </t>
  </si>
  <si>
    <t xml:space="preserve">Large Commercial Program </t>
  </si>
  <si>
    <t xml:space="preserve"> IND-Small Industrial Facility Upgrades</t>
  </si>
  <si>
    <t xml:space="preserve"> WE&amp;T-HERS Rater Training Advancement</t>
  </si>
  <si>
    <t xml:space="preserve"> RES-LivingWise</t>
  </si>
  <si>
    <t xml:space="preserve"> RES-AB793-REMTS Program</t>
  </si>
  <si>
    <t xml:space="preserve"> RES-Behavioral Program</t>
  </si>
  <si>
    <t xml:space="preserve"> RES-Marketplace</t>
  </si>
  <si>
    <t xml:space="preserve"> RES-Retail Partnering</t>
  </si>
  <si>
    <t xml:space="preserve"> RES-EE Kits</t>
  </si>
  <si>
    <t xml:space="preserve"> RES-Pasadena Home Upgrade</t>
  </si>
  <si>
    <t xml:space="preserve"> RES-Burbank Home Upgrade</t>
  </si>
  <si>
    <t xml:space="preserve"> COM-LADWP Direct Install</t>
  </si>
  <si>
    <t xml:space="preserve"> COM-Pasadena Direct Install</t>
  </si>
  <si>
    <t xml:space="preserve"> RES Multi Family (Solicitation)</t>
  </si>
  <si>
    <t xml:space="preserve"> RES-Community Language Efficiency Outreach-Direct Install</t>
  </si>
  <si>
    <t xml:space="preserve"> PUB-SW-Institutional Partnership: DGS &amp; DoC</t>
  </si>
  <si>
    <t xml:space="preserve"> RES-SW-Plug Load and Appliance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</si>
  <si>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(2021)</t>
    </r>
  </si>
  <si>
    <t xml:space="preserve">2022 Gas PGC Funds </t>
  </si>
  <si>
    <t>Table G-5</t>
  </si>
  <si>
    <t>Status of School Energy Efficiency Stimulus Program Balancing Account</t>
  </si>
  <si>
    <r>
      <t xml:space="preserve">SEESP Balancing Account </t>
    </r>
    <r>
      <rPr>
        <sz val="10"/>
        <rFont val="Arial"/>
        <family val="2"/>
      </rPr>
      <t>[1]</t>
    </r>
  </si>
  <si>
    <t xml:space="preserve">     Collections</t>
  </si>
  <si>
    <t xml:space="preserve">     Transfers from EE Balancing Account</t>
  </si>
  <si>
    <t xml:space="preserve">     Disbursements to CEC</t>
  </si>
  <si>
    <t xml:space="preserve">     Interest Accrued </t>
  </si>
  <si>
    <t xml:space="preserve">     Month Ending Balance</t>
  </si>
  <si>
    <t>[1] The SEESP balancing account is authorized in Advice 4374-G/6070-E, Joint Tier 1 Advice Letter to Fund the School Energy Efficiency Stimulus Program in Compliance with Decision 21-01-004, effective February 1, 2021; as well as PG&amp;E's Advice 4375-G/6071-E, Advice Letter Summarizing Establishment of Balancing Accounts to Record Funding Amounts Allocated to the School Energy Efficiency Stimulus Program in Compliance with Decision 21-01-004, effective January 14, 2021.</t>
  </si>
  <si>
    <t>RES-SW-New Construction</t>
  </si>
  <si>
    <t>Calendar Year 2023</t>
  </si>
  <si>
    <t xml:space="preserve">2023 Gas PGC Funds </t>
  </si>
  <si>
    <t>3P-RES-Home Upgrade Program</t>
  </si>
  <si>
    <t>3P-IND-SEM</t>
  </si>
  <si>
    <t>3P-IND-Small Industrial Facility Upgrades</t>
  </si>
  <si>
    <t>3P-WE&amp;T-HERS Rater Training Advancement</t>
  </si>
  <si>
    <t>3P-RES-LivingWise</t>
  </si>
  <si>
    <t>3P-RES-Behavioral Program</t>
  </si>
  <si>
    <t>3P-RES-Marketplace</t>
  </si>
  <si>
    <t>3P-RES-Retail Partnering</t>
  </si>
  <si>
    <t>3P-RES-EE Kits</t>
  </si>
  <si>
    <t>3P-RES-Pasadena Home Upgrade</t>
  </si>
  <si>
    <t>3P-RES-Burbank Home Upgrade</t>
  </si>
  <si>
    <t>3P-RES-Community Language Efficiency Outreach-Direct Install</t>
  </si>
  <si>
    <t>3P-COM-Small and Medium Commercial EE Program</t>
  </si>
  <si>
    <t>3P-RES-Residential Advanced Clean Energy</t>
  </si>
  <si>
    <t>3P-RES-Comprehensive MH Program (Synergy)</t>
  </si>
  <si>
    <t>3P-RES-Residential MH Program (Staples Energy)</t>
  </si>
  <si>
    <t>3P-PUB-Public Direct Install Program</t>
  </si>
  <si>
    <t>3P-COM-Commercial Building Energy Solutions &amp; Technology</t>
  </si>
  <si>
    <t>3P-RES-Multifamily Energy Alliance</t>
  </si>
  <si>
    <t>3P-AG-Agriculture Energy Efficiency Program</t>
  </si>
  <si>
    <t>3P-COM-Service RCx+ Program</t>
  </si>
  <si>
    <t>3P-COM-Large Commercial Program</t>
  </si>
  <si>
    <t>3P-COM-Behavioral Program</t>
  </si>
  <si>
    <t>3P-PUB-Large Sector Program</t>
  </si>
  <si>
    <t>3P-CC-Outreach Solicitation - Residential</t>
  </si>
  <si>
    <t xml:space="preserve">3P-CC-Nonresident Energy Advisor </t>
  </si>
  <si>
    <t>3P-COM-SW-Point of Sale Food Service</t>
  </si>
  <si>
    <t>3P-COM-SW-Midstream Comm Water Heat</t>
  </si>
  <si>
    <t>3P-ET-SW-Emerging Technologies, Gas</t>
  </si>
  <si>
    <t>3P-RES-SW-New Construction</t>
  </si>
  <si>
    <r>
      <t xml:space="preserve">     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(2022)</t>
    </r>
  </si>
  <si>
    <t>(2) Incremental commitments are reflected on a monthly basis.  For program cycles prior to 2023, estimated commitments are considered encumbered funds.</t>
  </si>
  <si>
    <r>
      <t xml:space="preserve">      Incremental Commitments</t>
    </r>
    <r>
      <rPr>
        <vertAlign val="superscript"/>
        <sz val="10"/>
        <rFont val="Arial"/>
        <family val="2"/>
      </rPr>
      <t xml:space="preserve"> 2 </t>
    </r>
    <r>
      <rPr>
        <sz val="10"/>
        <rFont val="Arial"/>
        <family val="2"/>
      </rPr>
      <t>(2023)</t>
    </r>
  </si>
  <si>
    <t>WE&amp;T-SW-WE&amp;T Career and Workforce Readiness</t>
  </si>
  <si>
    <t>WE&amp;T-SW-WE&amp;T Career Connections</t>
  </si>
  <si>
    <t xml:space="preserve"> COM-SW-Upstream HVAC</t>
  </si>
  <si>
    <t>Encing Balance</t>
  </si>
  <si>
    <t xml:space="preserve">Program Implementer (PY 2023)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</si>
</sst>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0_-;#,##0.00\-;&quot; &quot;"/>
  </numFmts>
  <fonts count="3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7"/>
      <name val="Arial"/>
      <family val="2"/>
    </font>
    <font>
      <sz val="10"/>
      <name val="Helv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164" fontId="9" fillId="0" borderId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3" fillId="0" borderId="0"/>
    <xf numFmtId="0" fontId="11" fillId="0" borderId="0"/>
    <xf numFmtId="0" fontId="31" fillId="0" borderId="0"/>
    <xf numFmtId="0" fontId="11" fillId="23" borderId="7" applyNumberFormat="0" applyFont="0" applyAlignment="0" applyProtection="0"/>
    <xf numFmtId="0" fontId="26" fillId="20" borderId="8" applyNumberFormat="0" applyAlignment="0" applyProtection="0"/>
    <xf numFmtId="4" fontId="12" fillId="24" borderId="8" applyNumberFormat="0" applyProtection="0">
      <alignment vertical="center"/>
    </xf>
    <xf numFmtId="4" fontId="12" fillId="25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43" fontId="2" fillId="0" borderId="0" xfId="29" applyFont="1"/>
    <xf numFmtId="43" fontId="0" fillId="0" borderId="0" xfId="29" applyFont="1"/>
    <xf numFmtId="43" fontId="6" fillId="0" borderId="0" xfId="29" applyFont="1"/>
    <xf numFmtId="43" fontId="2" fillId="0" borderId="0" xfId="29" quotePrefix="1" applyFont="1"/>
    <xf numFmtId="43" fontId="0" fillId="0" borderId="10" xfId="29" applyFont="1" applyBorder="1"/>
    <xf numFmtId="43" fontId="0" fillId="0" borderId="11" xfId="29" applyFont="1" applyBorder="1" applyAlignment="1">
      <alignment horizontal="center"/>
    </xf>
    <xf numFmtId="43" fontId="3" fillId="0" borderId="12" xfId="29" applyFont="1" applyBorder="1" applyAlignment="1">
      <alignment horizontal="center"/>
    </xf>
    <xf numFmtId="43" fontId="2" fillId="0" borderId="13" xfId="29" applyFont="1" applyBorder="1"/>
    <xf numFmtId="43" fontId="3" fillId="0" borderId="14" xfId="29" applyFont="1" applyBorder="1" applyAlignment="1">
      <alignment horizontal="center"/>
    </xf>
    <xf numFmtId="43" fontId="3" fillId="0" borderId="15" xfId="29" applyFont="1" applyFill="1" applyBorder="1" applyAlignment="1">
      <alignment horizontal="center"/>
    </xf>
    <xf numFmtId="43" fontId="2" fillId="0" borderId="16" xfId="29" applyFont="1" applyBorder="1"/>
    <xf numFmtId="43" fontId="3" fillId="0" borderId="16" xfId="29" applyFont="1" applyBorder="1"/>
    <xf numFmtId="43" fontId="4" fillId="0" borderId="0" xfId="29" applyFont="1"/>
    <xf numFmtId="43" fontId="0" fillId="0" borderId="17" xfId="29" applyFont="1" applyBorder="1"/>
    <xf numFmtId="43" fontId="0" fillId="0" borderId="16" xfId="29" applyFont="1" applyBorder="1"/>
    <xf numFmtId="43" fontId="0" fillId="0" borderId="0" xfId="29" applyFont="1" applyBorder="1"/>
    <xf numFmtId="43" fontId="1" fillId="0" borderId="0" xfId="29"/>
    <xf numFmtId="43" fontId="4" fillId="0" borderId="16" xfId="29" applyFont="1" applyBorder="1"/>
    <xf numFmtId="43" fontId="2" fillId="0" borderId="19" xfId="29" applyFont="1" applyBorder="1" applyAlignment="1">
      <alignment horizontal="right"/>
    </xf>
    <xf numFmtId="43" fontId="0" fillId="0" borderId="20" xfId="29" applyFont="1" applyBorder="1"/>
    <xf numFmtId="43" fontId="3" fillId="0" borderId="13" xfId="29" applyFont="1" applyBorder="1"/>
    <xf numFmtId="43" fontId="7" fillId="0" borderId="16" xfId="29" applyFont="1" applyBorder="1"/>
    <xf numFmtId="43" fontId="3" fillId="0" borderId="19" xfId="29" applyFont="1" applyBorder="1" applyAlignment="1">
      <alignment horizontal="left"/>
    </xf>
    <xf numFmtId="0" fontId="3" fillId="0" borderId="16" xfId="0" applyFont="1" applyBorder="1"/>
    <xf numFmtId="0" fontId="0" fillId="0" borderId="16" xfId="0" applyBorder="1"/>
    <xf numFmtId="0" fontId="10" fillId="0" borderId="0" xfId="0" applyFont="1"/>
    <xf numFmtId="0" fontId="0" fillId="0" borderId="16" xfId="0" applyBorder="1" applyAlignment="1">
      <alignment horizontal="left"/>
    </xf>
    <xf numFmtId="165" fontId="0" fillId="0" borderId="0" xfId="29" applyNumberFormat="1" applyFont="1"/>
    <xf numFmtId="165" fontId="4" fillId="0" borderId="0" xfId="29" applyNumberFormat="1" applyFont="1" applyBorder="1"/>
    <xf numFmtId="165" fontId="0" fillId="0" borderId="11" xfId="29" applyNumberFormat="1" applyFont="1" applyBorder="1" applyAlignment="1">
      <alignment horizontal="center"/>
    </xf>
    <xf numFmtId="165" fontId="3" fillId="0" borderId="14" xfId="29" applyNumberFormat="1" applyFont="1" applyBorder="1" applyAlignment="1">
      <alignment horizontal="center"/>
    </xf>
    <xf numFmtId="165" fontId="0" fillId="0" borderId="21" xfId="29" applyNumberFormat="1" applyFont="1" applyBorder="1"/>
    <xf numFmtId="165" fontId="3" fillId="0" borderId="12" xfId="29" applyNumberFormat="1" applyFont="1" applyBorder="1" applyAlignment="1">
      <alignment horizontal="center"/>
    </xf>
    <xf numFmtId="165" fontId="3" fillId="0" borderId="15" xfId="29" applyNumberFormat="1" applyFont="1" applyFill="1" applyBorder="1" applyAlignment="1">
      <alignment horizontal="center"/>
    </xf>
    <xf numFmtId="165" fontId="0" fillId="0" borderId="17" xfId="29" applyNumberFormat="1" applyFont="1" applyBorder="1"/>
    <xf numFmtId="165" fontId="0" fillId="0" borderId="20" xfId="29" applyNumberFormat="1" applyFont="1" applyBorder="1"/>
    <xf numFmtId="165" fontId="3" fillId="0" borderId="0" xfId="29" applyNumberFormat="1" applyFont="1" applyBorder="1" applyAlignment="1">
      <alignment horizontal="center"/>
    </xf>
    <xf numFmtId="165" fontId="4" fillId="0" borderId="0" xfId="29" applyNumberFormat="1" applyFont="1"/>
    <xf numFmtId="165" fontId="0" fillId="0" borderId="0" xfId="29" applyNumberFormat="1" applyFont="1" applyBorder="1"/>
    <xf numFmtId="165" fontId="0" fillId="0" borderId="14" xfId="29" applyNumberFormat="1" applyFont="1" applyBorder="1"/>
    <xf numFmtId="165" fontId="0" fillId="0" borderId="0" xfId="0" applyNumberFormat="1"/>
    <xf numFmtId="165" fontId="3" fillId="0" borderId="21" xfId="29" applyNumberFormat="1" applyFont="1" applyBorder="1" applyAlignment="1">
      <alignment horizontal="left"/>
    </xf>
    <xf numFmtId="165" fontId="3" fillId="0" borderId="17" xfId="29" applyNumberFormat="1" applyFont="1" applyFill="1" applyBorder="1" applyAlignment="1">
      <alignment horizontal="center"/>
    </xf>
    <xf numFmtId="165" fontId="3" fillId="0" borderId="20" xfId="29" applyNumberFormat="1" applyFont="1" applyBorder="1" applyAlignment="1">
      <alignment horizontal="left"/>
    </xf>
    <xf numFmtId="165" fontId="1" fillId="0" borderId="0" xfId="29" applyNumberFormat="1"/>
    <xf numFmtId="165" fontId="4" fillId="0" borderId="17" xfId="29" applyNumberFormat="1" applyFont="1" applyBorder="1"/>
    <xf numFmtId="165" fontId="0" fillId="0" borderId="15" xfId="29" applyNumberFormat="1" applyFont="1" applyBorder="1"/>
    <xf numFmtId="16" fontId="3" fillId="0" borderId="14" xfId="0" quotePrefix="1" applyNumberFormat="1" applyFont="1" applyBorder="1" applyAlignment="1">
      <alignment horizontal="center"/>
    </xf>
    <xf numFmtId="43" fontId="0" fillId="0" borderId="0" xfId="0" applyNumberFormat="1"/>
    <xf numFmtId="43" fontId="3" fillId="0" borderId="17" xfId="29" applyFont="1" applyFill="1" applyBorder="1" applyAlignment="1">
      <alignment horizontal="center"/>
    </xf>
    <xf numFmtId="43" fontId="30" fillId="0" borderId="0" xfId="29" applyFont="1"/>
    <xf numFmtId="43" fontId="30" fillId="0" borderId="0" xfId="29" applyFont="1" applyBorder="1"/>
    <xf numFmtId="0" fontId="30" fillId="0" borderId="0" xfId="0" applyFont="1" applyAlignment="1">
      <alignment horizontal="left"/>
    </xf>
    <xf numFmtId="0" fontId="30" fillId="0" borderId="0" xfId="0" applyFont="1"/>
    <xf numFmtId="165" fontId="30" fillId="0" borderId="0" xfId="29" applyNumberFormat="1" applyFont="1" applyBorder="1"/>
    <xf numFmtId="0" fontId="30" fillId="0" borderId="0" xfId="0" applyFont="1" applyAlignment="1">
      <alignment horizontal="center"/>
    </xf>
    <xf numFmtId="0" fontId="32" fillId="0" borderId="0" xfId="43" applyFont="1"/>
    <xf numFmtId="166" fontId="4" fillId="0" borderId="0" xfId="0" applyNumberFormat="1" applyFont="1"/>
    <xf numFmtId="0" fontId="3" fillId="0" borderId="13" xfId="0" applyFont="1" applyBorder="1"/>
    <xf numFmtId="41" fontId="11" fillId="0" borderId="14" xfId="29" applyNumberFormat="1" applyFont="1" applyBorder="1"/>
    <xf numFmtId="0" fontId="1" fillId="0" borderId="16" xfId="0" applyFont="1" applyBorder="1"/>
    <xf numFmtId="0" fontId="13" fillId="0" borderId="0" xfId="43" applyFont="1"/>
    <xf numFmtId="43" fontId="1" fillId="0" borderId="16" xfId="29" applyFont="1" applyBorder="1"/>
    <xf numFmtId="43" fontId="1" fillId="0" borderId="0" xfId="29" quotePrefix="1" applyFont="1"/>
    <xf numFmtId="43" fontId="1" fillId="0" borderId="18" xfId="29" applyFont="1" applyBorder="1"/>
    <xf numFmtId="43" fontId="1" fillId="0" borderId="0" xfId="29" applyFont="1"/>
    <xf numFmtId="43" fontId="30" fillId="0" borderId="0" xfId="0" applyNumberFormat="1" applyFont="1"/>
    <xf numFmtId="165" fontId="0" fillId="0" borderId="0" xfId="29" applyNumberFormat="1" applyFont="1" applyFill="1"/>
    <xf numFmtId="43" fontId="0" fillId="0" borderId="0" xfId="29" applyFont="1" applyFill="1"/>
    <xf numFmtId="43" fontId="0" fillId="0" borderId="0" xfId="29" applyFont="1" applyFill="1" applyBorder="1"/>
    <xf numFmtId="0" fontId="35" fillId="0" borderId="0" xfId="51" applyFont="1"/>
    <xf numFmtId="43" fontId="36" fillId="0" borderId="0" xfId="30" applyFont="1" applyFill="1"/>
    <xf numFmtId="0" fontId="1" fillId="0" borderId="0" xfId="51" applyFont="1"/>
    <xf numFmtId="43" fontId="37" fillId="0" borderId="0" xfId="30" applyFont="1" applyFill="1"/>
    <xf numFmtId="43" fontId="1" fillId="0" borderId="0" xfId="51" applyNumberFormat="1" applyFont="1"/>
    <xf numFmtId="11" fontId="1" fillId="0" borderId="0" xfId="51" applyNumberFormat="1" applyFont="1"/>
    <xf numFmtId="6" fontId="2" fillId="0" borderId="0" xfId="51" quotePrefix="1" applyNumberFormat="1" applyFont="1"/>
    <xf numFmtId="0" fontId="37" fillId="0" borderId="0" xfId="51" applyFont="1"/>
    <xf numFmtId="10" fontId="36" fillId="0" borderId="0" xfId="52" applyNumberFormat="1" applyFont="1" applyFill="1"/>
    <xf numFmtId="0" fontId="1" fillId="0" borderId="10" xfId="51" applyFont="1" applyBorder="1"/>
    <xf numFmtId="43" fontId="36" fillId="0" borderId="11" xfId="30" applyFont="1" applyFill="1" applyBorder="1" applyAlignment="1">
      <alignment horizontal="center"/>
    </xf>
    <xf numFmtId="0" fontId="1" fillId="0" borderId="11" xfId="51" applyFont="1" applyBorder="1" applyAlignment="1">
      <alignment horizontal="center"/>
    </xf>
    <xf numFmtId="43" fontId="3" fillId="0" borderId="12" xfId="30" applyFont="1" applyFill="1" applyBorder="1" applyAlignment="1">
      <alignment horizontal="center"/>
    </xf>
    <xf numFmtId="0" fontId="2" fillId="0" borderId="13" xfId="51" applyFont="1" applyBorder="1"/>
    <xf numFmtId="43" fontId="3" fillId="0" borderId="14" xfId="30" applyFont="1" applyFill="1" applyBorder="1" applyAlignment="1">
      <alignment horizontal="center"/>
    </xf>
    <xf numFmtId="0" fontId="3" fillId="0" borderId="14" xfId="51" applyFont="1" applyBorder="1" applyAlignment="1">
      <alignment horizontal="center"/>
    </xf>
    <xf numFmtId="43" fontId="3" fillId="0" borderId="15" xfId="30" applyFont="1" applyFill="1" applyBorder="1" applyAlignment="1">
      <alignment horizontal="center"/>
    </xf>
    <xf numFmtId="0" fontId="2" fillId="0" borderId="16" xfId="51" applyFont="1" applyBorder="1"/>
    <xf numFmtId="43" fontId="3" fillId="0" borderId="0" xfId="30" applyFont="1" applyFill="1" applyBorder="1" applyAlignment="1">
      <alignment horizontal="center"/>
    </xf>
    <xf numFmtId="0" fontId="3" fillId="0" borderId="0" xfId="51" applyFont="1" applyAlignment="1">
      <alignment horizontal="center"/>
    </xf>
    <xf numFmtId="43" fontId="3" fillId="0" borderId="17" xfId="30" applyFont="1" applyFill="1" applyBorder="1" applyAlignment="1">
      <alignment horizontal="center"/>
    </xf>
    <xf numFmtId="0" fontId="3" fillId="0" borderId="16" xfId="51" applyFont="1" applyBorder="1"/>
    <xf numFmtId="43" fontId="34" fillId="0" borderId="0" xfId="30" applyFont="1" applyFill="1"/>
    <xf numFmtId="43" fontId="34" fillId="0" borderId="17" xfId="30" applyFont="1" applyFill="1" applyBorder="1"/>
    <xf numFmtId="0" fontId="1" fillId="0" borderId="16" xfId="51" applyFont="1" applyBorder="1"/>
    <xf numFmtId="165" fontId="34" fillId="0" borderId="0" xfId="29" applyNumberFormat="1" applyFont="1" applyFill="1"/>
    <xf numFmtId="165" fontId="34" fillId="0" borderId="17" xfId="29" applyNumberFormat="1" applyFont="1" applyFill="1" applyBorder="1"/>
    <xf numFmtId="0" fontId="1" fillId="0" borderId="18" xfId="51" applyFont="1" applyBorder="1"/>
    <xf numFmtId="165" fontId="34" fillId="0" borderId="22" xfId="29" applyNumberFormat="1" applyFont="1" applyFill="1" applyBorder="1"/>
    <xf numFmtId="165" fontId="34" fillId="0" borderId="23" xfId="29" applyNumberFormat="1" applyFont="1" applyFill="1" applyBorder="1"/>
    <xf numFmtId="43" fontId="34" fillId="0" borderId="0" xfId="30" applyFont="1" applyFill="1" applyBorder="1"/>
    <xf numFmtId="0" fontId="38" fillId="0" borderId="0" xfId="51" applyFont="1"/>
    <xf numFmtId="0" fontId="1" fillId="0" borderId="18" xfId="0" applyFont="1" applyBorder="1"/>
    <xf numFmtId="165" fontId="0" fillId="0" borderId="22" xfId="29" applyNumberFormat="1" applyFont="1" applyBorder="1"/>
    <xf numFmtId="165" fontId="0" fillId="0" borderId="23" xfId="29" applyNumberFormat="1" applyFont="1" applyBorder="1"/>
    <xf numFmtId="0" fontId="34" fillId="0" borderId="0" xfId="0" applyFont="1" applyAlignment="1">
      <alignment horizontal="left" wrapText="1"/>
    </xf>
  </cellXfs>
  <cellStyles count="5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riel" xfId="25" xr:uid="{00000000-0005-0000-0000-000018000000}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Comma 2" xfId="30" xr:uid="{00000000-0005-0000-0000-00001D000000}"/>
    <cellStyle name="Currency 2" xfId="31" xr:uid="{00000000-0005-0000-0000-00001E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29000000}"/>
    <cellStyle name="Normal 3" xfId="42" xr:uid="{00000000-0005-0000-0000-00002A000000}"/>
    <cellStyle name="Normal 8" xfId="51" xr:uid="{41487BBD-9F80-4952-8DC2-38DFC74D61C3}"/>
    <cellStyle name="Normal_Sheet2" xfId="43" xr:uid="{00000000-0005-0000-0000-00002B000000}"/>
    <cellStyle name="Note" xfId="44" builtinId="10" customBuiltin="1"/>
    <cellStyle name="Output" xfId="45" builtinId="21" customBuiltin="1"/>
    <cellStyle name="Percent 2" xfId="52" xr:uid="{85B9CA43-9D3C-43E2-A6C8-FAA1E29BE83A}"/>
    <cellStyle name="SAPBEXaggData" xfId="46" xr:uid="{00000000-0005-0000-0000-00002F000000}"/>
    <cellStyle name="SAPBEXstdData" xfId="47" xr:uid="{00000000-0005-0000-0000-000030000000}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N22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9" sqref="C19"/>
    </sheetView>
  </sheetViews>
  <sheetFormatPr defaultColWidth="9.140625" defaultRowHeight="12.75" x14ac:dyDescent="0.2"/>
  <cols>
    <col min="1" max="1" width="33.42578125" style="2" customWidth="1"/>
    <col min="2" max="2" width="11.42578125" style="28" bestFit="1" customWidth="1"/>
    <col min="3" max="3" width="13.42578125" style="28" bestFit="1" customWidth="1"/>
    <col min="4" max="5" width="11.42578125" style="28" bestFit="1" customWidth="1"/>
    <col min="6" max="8" width="11.42578125" style="2" bestFit="1" customWidth="1"/>
    <col min="9" max="9" width="12.85546875" style="2" bestFit="1" customWidth="1"/>
    <col min="10" max="10" width="12.140625" style="28" bestFit="1" customWidth="1"/>
    <col min="11" max="11" width="11.42578125" style="28" bestFit="1" customWidth="1"/>
    <col min="12" max="12" width="11.42578125" style="2" bestFit="1" customWidth="1"/>
    <col min="13" max="13" width="12.85546875" style="2" bestFit="1" customWidth="1"/>
    <col min="14" max="14" width="12.85546875" style="28" bestFit="1" customWidth="1"/>
    <col min="15" max="16384" width="9.140625" style="2"/>
  </cols>
  <sheetData>
    <row r="1" spans="1:14" ht="15.75" x14ac:dyDescent="0.25">
      <c r="A1" s="1" t="s">
        <v>18</v>
      </c>
    </row>
    <row r="2" spans="1:14" ht="15.75" x14ac:dyDescent="0.25">
      <c r="A2" s="3" t="s">
        <v>41</v>
      </c>
    </row>
    <row r="3" spans="1:14" ht="15.75" x14ac:dyDescent="0.25">
      <c r="A3" s="1" t="s">
        <v>218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0"/>
      <c r="C6" s="30"/>
      <c r="D6" s="30"/>
      <c r="E6" s="30"/>
      <c r="F6" s="6"/>
      <c r="G6" s="6"/>
      <c r="H6" s="6"/>
      <c r="I6" s="6"/>
      <c r="J6" s="30"/>
      <c r="K6" s="30"/>
      <c r="L6" s="6"/>
      <c r="M6" s="6"/>
      <c r="N6" s="33" t="s">
        <v>0</v>
      </c>
    </row>
    <row r="7" spans="1:14" ht="16.5" thickBot="1" x14ac:dyDescent="0.3">
      <c r="A7" s="8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9" t="s">
        <v>6</v>
      </c>
      <c r="G7" s="9" t="s">
        <v>7</v>
      </c>
      <c r="H7" s="9" t="s">
        <v>8</v>
      </c>
      <c r="I7" s="9" t="s">
        <v>9</v>
      </c>
      <c r="J7" s="31" t="s">
        <v>10</v>
      </c>
      <c r="K7" s="31" t="s">
        <v>11</v>
      </c>
      <c r="L7" s="9" t="s">
        <v>12</v>
      </c>
      <c r="M7" s="9" t="s">
        <v>13</v>
      </c>
      <c r="N7" s="34" t="s">
        <v>14</v>
      </c>
    </row>
    <row r="8" spans="1:14" x14ac:dyDescent="0.2">
      <c r="A8" s="5"/>
      <c r="H8" s="17"/>
      <c r="I8" s="17"/>
      <c r="J8" s="45"/>
      <c r="K8" s="45"/>
      <c r="L8" s="17"/>
      <c r="M8" s="17"/>
      <c r="N8" s="35">
        <f>SUM(B8:M8)</f>
        <v>0</v>
      </c>
    </row>
    <row r="9" spans="1:14" x14ac:dyDescent="0.2">
      <c r="A9" s="18" t="s">
        <v>33</v>
      </c>
      <c r="B9" s="29">
        <v>6132441.1799999997</v>
      </c>
      <c r="C9" s="29">
        <v>7024717.46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5">
        <f t="shared" ref="N9:N19" si="0">SUM(B9:M9)</f>
        <v>13157158.640000001</v>
      </c>
    </row>
    <row r="10" spans="1:14" x14ac:dyDescent="0.2">
      <c r="A10" s="18" t="s">
        <v>34</v>
      </c>
      <c r="B10" s="29">
        <v>7819038.0499999998</v>
      </c>
      <c r="C10" s="29">
        <v>9631612.1600000001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5">
        <f t="shared" si="0"/>
        <v>17450650.210000001</v>
      </c>
    </row>
    <row r="11" spans="1:14" x14ac:dyDescent="0.2">
      <c r="A11" s="18" t="s">
        <v>35</v>
      </c>
      <c r="B11" s="29">
        <v>1345.52</v>
      </c>
      <c r="C11" s="29">
        <v>1536.65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5">
        <f t="shared" si="0"/>
        <v>2882.17</v>
      </c>
    </row>
    <row r="12" spans="1:14" x14ac:dyDescent="0.2">
      <c r="A12" s="18" t="s">
        <v>36</v>
      </c>
      <c r="B12" s="29">
        <v>52719.46</v>
      </c>
      <c r="C12" s="29">
        <v>30189.49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35">
        <f t="shared" si="0"/>
        <v>82908.95</v>
      </c>
    </row>
    <row r="13" spans="1:14" x14ac:dyDescent="0.2">
      <c r="A13" s="18" t="s">
        <v>37</v>
      </c>
      <c r="B13" s="29">
        <v>960493.47</v>
      </c>
      <c r="C13" s="29">
        <v>1215901.57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35">
        <f t="shared" si="0"/>
        <v>2176395.04</v>
      </c>
    </row>
    <row r="14" spans="1:14" x14ac:dyDescent="0.2">
      <c r="A14" s="1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5"/>
    </row>
    <row r="15" spans="1:14" x14ac:dyDescent="0.2">
      <c r="A15" s="18" t="s">
        <v>38</v>
      </c>
      <c r="B15" s="29">
        <v>2013513.73</v>
      </c>
      <c r="C15" s="29">
        <v>2357383.7400000002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5">
        <f t="shared" si="0"/>
        <v>4370897.4700000007</v>
      </c>
    </row>
    <row r="16" spans="1:14" x14ac:dyDescent="0.2">
      <c r="A16" s="18" t="s">
        <v>39</v>
      </c>
      <c r="B16" s="29">
        <v>29594.26</v>
      </c>
      <c r="C16" s="29">
        <v>35433.870000000003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35">
        <f t="shared" si="0"/>
        <v>65028.130000000005</v>
      </c>
    </row>
    <row r="17" spans="1:14" x14ac:dyDescent="0.2">
      <c r="A17" s="18" t="s">
        <v>40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5">
        <f t="shared" si="0"/>
        <v>0</v>
      </c>
    </row>
    <row r="18" spans="1:14" customFormat="1" x14ac:dyDescent="0.2">
      <c r="A18" s="25" t="s">
        <v>46</v>
      </c>
      <c r="B18" s="29">
        <v>-24059.51</v>
      </c>
      <c r="C18" s="29">
        <v>-20038.39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5">
        <f t="shared" si="0"/>
        <v>-44097.899999999994</v>
      </c>
    </row>
    <row r="19" spans="1:14" x14ac:dyDescent="0.2">
      <c r="A19" s="65" t="s">
        <v>91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5">
        <f t="shared" si="0"/>
        <v>0</v>
      </c>
    </row>
    <row r="20" spans="1:14" ht="16.5" thickBot="1" x14ac:dyDescent="0.3">
      <c r="A20" s="19" t="s">
        <v>15</v>
      </c>
      <c r="B20" s="32">
        <f>SUM(B8:B19)</f>
        <v>16985086.16</v>
      </c>
      <c r="C20" s="32">
        <f>SUM(C8:C19)</f>
        <v>20276736.550000001</v>
      </c>
      <c r="D20" s="32">
        <f>SUM(D8:D19)</f>
        <v>0</v>
      </c>
      <c r="E20" s="32">
        <f t="shared" ref="E20:M20" si="1">SUM(E8:E19)</f>
        <v>0</v>
      </c>
      <c r="F20" s="32">
        <f t="shared" si="1"/>
        <v>0</v>
      </c>
      <c r="G20" s="32">
        <f t="shared" si="1"/>
        <v>0</v>
      </c>
      <c r="H20" s="32">
        <f t="shared" si="1"/>
        <v>0</v>
      </c>
      <c r="I20" s="32">
        <f t="shared" si="1"/>
        <v>0</v>
      </c>
      <c r="J20" s="32">
        <f t="shared" si="1"/>
        <v>0</v>
      </c>
      <c r="K20" s="32">
        <f t="shared" si="1"/>
        <v>0</v>
      </c>
      <c r="L20" s="32">
        <f t="shared" si="1"/>
        <v>0</v>
      </c>
      <c r="M20" s="32">
        <f t="shared" si="1"/>
        <v>0</v>
      </c>
      <c r="N20" s="36">
        <f>SUM(B20:M20)</f>
        <v>37261822.710000001</v>
      </c>
    </row>
    <row r="21" spans="1:14" x14ac:dyDescent="0.2">
      <c r="I21" s="28"/>
    </row>
    <row r="22" spans="1:14" x14ac:dyDescent="0.2">
      <c r="A22" s="66"/>
      <c r="I22" s="28"/>
    </row>
  </sheetData>
  <phoneticPr fontId="0" type="noConversion"/>
  <pageMargins left="0.75" right="0.75" top="1" bottom="1" header="0.5" footer="0.5"/>
  <pageSetup scale="7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O541"/>
  <sheetViews>
    <sheetView zoomScaleNormal="100" workbookViewId="0">
      <selection activeCell="B227" sqref="B227:C227"/>
    </sheetView>
  </sheetViews>
  <sheetFormatPr defaultColWidth="9.140625" defaultRowHeight="12.75" x14ac:dyDescent="0.2"/>
  <cols>
    <col min="1" max="1" width="38.42578125" style="2" customWidth="1"/>
    <col min="2" max="2" width="12.85546875" style="28" customWidth="1"/>
    <col min="3" max="3" width="11.85546875" style="28" customWidth="1"/>
    <col min="4" max="7" width="12.85546875" style="28" customWidth="1"/>
    <col min="8" max="9" width="13.5703125" style="28" customWidth="1"/>
    <col min="10" max="10" width="12.140625" style="28" bestFit="1" customWidth="1"/>
    <col min="11" max="11" width="13.5703125" style="28" bestFit="1" customWidth="1"/>
    <col min="12" max="12" width="12.42578125" style="28" bestFit="1" customWidth="1"/>
    <col min="13" max="13" width="11.85546875" style="28" bestFit="1" customWidth="1"/>
    <col min="14" max="14" width="14.5703125" style="2" bestFit="1" customWidth="1"/>
    <col min="15" max="15" width="14" style="2" customWidth="1"/>
    <col min="16" max="16" width="14" style="2" bestFit="1" customWidth="1"/>
    <col min="17" max="16384" width="9.140625" style="2"/>
  </cols>
  <sheetData>
    <row r="1" spans="1:14" ht="15.75" x14ac:dyDescent="0.25">
      <c r="A1" s="1" t="s">
        <v>19</v>
      </c>
    </row>
    <row r="2" spans="1:14" ht="15.75" x14ac:dyDescent="0.25">
      <c r="A2" s="3" t="s">
        <v>42</v>
      </c>
    </row>
    <row r="3" spans="1:14" ht="15.75" x14ac:dyDescent="0.25">
      <c r="A3" s="1" t="str">
        <f>'Table G-1'!A3</f>
        <v>Calendar Year 2023</v>
      </c>
    </row>
    <row r="4" spans="1:14" ht="16.5" thickBot="1" x14ac:dyDescent="0.3">
      <c r="A4" s="4"/>
    </row>
    <row r="5" spans="1:14" x14ac:dyDescent="0.2">
      <c r="A5" s="5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7" t="s">
        <v>0</v>
      </c>
    </row>
    <row r="6" spans="1:14" ht="13.5" thickBot="1" x14ac:dyDescent="0.25">
      <c r="A6" s="21" t="s">
        <v>257</v>
      </c>
      <c r="B6" s="31" t="s">
        <v>2</v>
      </c>
      <c r="C6" s="31" t="s">
        <v>3</v>
      </c>
      <c r="D6" s="31" t="s">
        <v>4</v>
      </c>
      <c r="E6" s="31" t="s">
        <v>5</v>
      </c>
      <c r="F6" s="31" t="s">
        <v>6</v>
      </c>
      <c r="G6" s="31" t="s">
        <v>7</v>
      </c>
      <c r="H6" s="31" t="s">
        <v>8</v>
      </c>
      <c r="I6" s="31" t="s">
        <v>9</v>
      </c>
      <c r="J6" s="31" t="s">
        <v>10</v>
      </c>
      <c r="K6" s="31" t="s">
        <v>11</v>
      </c>
      <c r="L6" s="31" t="s">
        <v>12</v>
      </c>
      <c r="M6" s="31" t="s">
        <v>13</v>
      </c>
      <c r="N6" s="10" t="s">
        <v>14</v>
      </c>
    </row>
    <row r="7" spans="1:14" x14ac:dyDescent="0.2">
      <c r="A7" s="58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50"/>
    </row>
    <row r="8" spans="1:14" x14ac:dyDescent="0.2">
      <c r="A8" s="22" t="s">
        <v>30</v>
      </c>
      <c r="B8" s="28">
        <f>2450345.25-B41-B74</f>
        <v>2449722.25</v>
      </c>
      <c r="C8" s="28">
        <f>2548081.94-C41-C74</f>
        <v>1289374.4499999997</v>
      </c>
      <c r="D8" s="28">
        <f t="shared" ref="D8:M8" si="0">0-D41-D74</f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14">
        <f>SUM(B8:M8)</f>
        <v>3739096.6999999997</v>
      </c>
    </row>
    <row r="9" spans="1:14" x14ac:dyDescent="0.2">
      <c r="A9" s="15" t="s">
        <v>48</v>
      </c>
      <c r="N9" s="14">
        <f>SUM(B9:M9)</f>
        <v>0</v>
      </c>
    </row>
    <row r="10" spans="1:14" customFormat="1" x14ac:dyDescent="0.2">
      <c r="A10" t="s">
        <v>220</v>
      </c>
      <c r="B10" s="28">
        <v>14</v>
      </c>
      <c r="C10" s="28">
        <v>1678.3299999999997</v>
      </c>
      <c r="N10" s="14">
        <f t="shared" ref="N10:N41" si="1">SUM(B10:M10)</f>
        <v>1692.3299999999997</v>
      </c>
    </row>
    <row r="11" spans="1:14" customFormat="1" x14ac:dyDescent="0.2">
      <c r="A11" t="s">
        <v>221</v>
      </c>
      <c r="B11" s="28">
        <v>8</v>
      </c>
      <c r="C11" s="28">
        <v>715.71</v>
      </c>
      <c r="N11" s="14">
        <f t="shared" si="1"/>
        <v>723.71</v>
      </c>
    </row>
    <row r="12" spans="1:14" customFormat="1" x14ac:dyDescent="0.2">
      <c r="A12" t="s">
        <v>222</v>
      </c>
      <c r="B12" s="28">
        <v>8</v>
      </c>
      <c r="C12" s="28">
        <v>901.82999999999993</v>
      </c>
      <c r="N12" s="14">
        <f t="shared" si="1"/>
        <v>909.82999999999993</v>
      </c>
    </row>
    <row r="13" spans="1:14" customFormat="1" x14ac:dyDescent="0.2">
      <c r="A13" t="s">
        <v>223</v>
      </c>
      <c r="B13" s="28">
        <v>5</v>
      </c>
      <c r="C13" s="28">
        <v>30432.12</v>
      </c>
      <c r="N13" s="14">
        <f t="shared" si="1"/>
        <v>30437.119999999999</v>
      </c>
    </row>
    <row r="14" spans="1:14" customFormat="1" x14ac:dyDescent="0.2">
      <c r="A14" t="s">
        <v>224</v>
      </c>
      <c r="B14" s="28"/>
      <c r="C14" s="28"/>
      <c r="N14" s="14">
        <f t="shared" si="1"/>
        <v>0</v>
      </c>
    </row>
    <row r="15" spans="1:14" customFormat="1" x14ac:dyDescent="0.2">
      <c r="A15" t="s">
        <v>225</v>
      </c>
      <c r="B15" s="28">
        <v>5</v>
      </c>
      <c r="C15" s="28">
        <v>1579.7599999999998</v>
      </c>
      <c r="N15" s="14">
        <f t="shared" si="1"/>
        <v>1584.7599999999998</v>
      </c>
    </row>
    <row r="16" spans="1:14" customFormat="1" x14ac:dyDescent="0.2">
      <c r="A16" t="s">
        <v>226</v>
      </c>
      <c r="B16" s="28">
        <v>8</v>
      </c>
      <c r="C16" s="28">
        <v>1716.1000000000001</v>
      </c>
      <c r="N16" s="14">
        <f t="shared" si="1"/>
        <v>1724.1000000000001</v>
      </c>
    </row>
    <row r="17" spans="1:14" customFormat="1" x14ac:dyDescent="0.2">
      <c r="A17" t="s">
        <v>227</v>
      </c>
      <c r="B17" s="28">
        <v>11</v>
      </c>
      <c r="C17" s="28">
        <v>1555.3500000000001</v>
      </c>
      <c r="N17" s="14">
        <f t="shared" si="1"/>
        <v>1566.3500000000001</v>
      </c>
    </row>
    <row r="18" spans="1:14" customFormat="1" x14ac:dyDescent="0.2">
      <c r="A18" t="s">
        <v>228</v>
      </c>
      <c r="B18" s="28">
        <v>5</v>
      </c>
      <c r="C18" s="28">
        <v>636.13</v>
      </c>
      <c r="N18" s="14">
        <f t="shared" si="1"/>
        <v>641.13</v>
      </c>
    </row>
    <row r="19" spans="1:14" customFormat="1" x14ac:dyDescent="0.2">
      <c r="A19" t="s">
        <v>229</v>
      </c>
      <c r="B19" s="28">
        <v>5</v>
      </c>
      <c r="C19" s="28">
        <v>545.52</v>
      </c>
      <c r="N19" s="14">
        <f t="shared" si="1"/>
        <v>550.52</v>
      </c>
    </row>
    <row r="20" spans="1:14" customFormat="1" x14ac:dyDescent="0.2">
      <c r="A20" t="s">
        <v>230</v>
      </c>
      <c r="B20" s="28">
        <v>5</v>
      </c>
      <c r="C20" s="28">
        <v>545.52</v>
      </c>
      <c r="N20" s="14">
        <f t="shared" si="1"/>
        <v>550.52</v>
      </c>
    </row>
    <row r="21" spans="1:14" customFormat="1" x14ac:dyDescent="0.2">
      <c r="A21" t="s">
        <v>231</v>
      </c>
      <c r="B21" s="28">
        <v>8</v>
      </c>
      <c r="C21" s="28">
        <v>1176.1100000000004</v>
      </c>
      <c r="N21" s="14">
        <f t="shared" si="1"/>
        <v>1184.1100000000004</v>
      </c>
    </row>
    <row r="22" spans="1:14" customFormat="1" x14ac:dyDescent="0.2">
      <c r="A22" t="s">
        <v>232</v>
      </c>
      <c r="B22" s="28">
        <v>11</v>
      </c>
      <c r="C22" s="28">
        <v>1196.3499999999999</v>
      </c>
      <c r="N22" s="14">
        <f t="shared" si="1"/>
        <v>1207.3499999999999</v>
      </c>
    </row>
    <row r="23" spans="1:14" customFormat="1" x14ac:dyDescent="0.2">
      <c r="A23" t="s">
        <v>233</v>
      </c>
      <c r="B23" s="28">
        <v>5</v>
      </c>
      <c r="C23" s="28">
        <v>2182.04</v>
      </c>
      <c r="N23" s="14">
        <f t="shared" si="1"/>
        <v>2187.04</v>
      </c>
    </row>
    <row r="24" spans="1:14" customFormat="1" x14ac:dyDescent="0.2">
      <c r="A24" t="s">
        <v>234</v>
      </c>
      <c r="B24" s="28">
        <v>5</v>
      </c>
      <c r="C24" s="28">
        <v>1636.5199999999998</v>
      </c>
      <c r="N24" s="14">
        <f t="shared" si="1"/>
        <v>1641.5199999999998</v>
      </c>
    </row>
    <row r="25" spans="1:14" customFormat="1" x14ac:dyDescent="0.2">
      <c r="A25" t="s">
        <v>235</v>
      </c>
      <c r="B25" s="28">
        <v>5</v>
      </c>
      <c r="C25" s="28">
        <v>1636.5199999999998</v>
      </c>
      <c r="N25" s="14">
        <f t="shared" si="1"/>
        <v>1641.5199999999998</v>
      </c>
    </row>
    <row r="26" spans="1:14" customFormat="1" x14ac:dyDescent="0.2">
      <c r="A26" t="s">
        <v>236</v>
      </c>
      <c r="B26" s="28">
        <v>14</v>
      </c>
      <c r="C26" s="28">
        <v>2474.2099999999996</v>
      </c>
      <c r="N26" s="14">
        <f t="shared" si="1"/>
        <v>2488.2099999999996</v>
      </c>
    </row>
    <row r="27" spans="1:14" customFormat="1" x14ac:dyDescent="0.2">
      <c r="A27" t="s">
        <v>237</v>
      </c>
      <c r="B27" s="28">
        <v>11</v>
      </c>
      <c r="C27" s="28">
        <v>1196.3499999999999</v>
      </c>
      <c r="N27" s="14">
        <f t="shared" si="1"/>
        <v>1207.3499999999999</v>
      </c>
    </row>
    <row r="28" spans="1:14" customFormat="1" x14ac:dyDescent="0.2">
      <c r="A28" t="s">
        <v>238</v>
      </c>
      <c r="B28" s="28">
        <v>11</v>
      </c>
      <c r="C28" s="28">
        <v>1299.49</v>
      </c>
      <c r="N28" s="14">
        <f t="shared" si="1"/>
        <v>1310.49</v>
      </c>
    </row>
    <row r="29" spans="1:14" customFormat="1" x14ac:dyDescent="0.2">
      <c r="A29" t="s">
        <v>239</v>
      </c>
      <c r="B29" s="28">
        <v>11</v>
      </c>
      <c r="C29" s="28">
        <v>994.3</v>
      </c>
      <c r="N29" s="14">
        <f t="shared" si="1"/>
        <v>1005.3</v>
      </c>
    </row>
    <row r="30" spans="1:14" customFormat="1" x14ac:dyDescent="0.2">
      <c r="A30" t="s">
        <v>240</v>
      </c>
      <c r="B30" s="28">
        <v>5</v>
      </c>
      <c r="C30" s="28">
        <v>582.91</v>
      </c>
      <c r="N30" s="14">
        <f t="shared" si="1"/>
        <v>587.91</v>
      </c>
    </row>
    <row r="31" spans="1:14" customFormat="1" x14ac:dyDescent="0.2">
      <c r="A31" t="s">
        <v>241</v>
      </c>
      <c r="B31" s="28">
        <v>17</v>
      </c>
      <c r="C31" s="28">
        <v>17103.900000000005</v>
      </c>
      <c r="N31" s="14">
        <f t="shared" si="1"/>
        <v>17120.900000000005</v>
      </c>
    </row>
    <row r="32" spans="1:14" customFormat="1" x14ac:dyDescent="0.2">
      <c r="A32" t="s">
        <v>242</v>
      </c>
      <c r="B32" s="28"/>
      <c r="C32" s="28"/>
      <c r="N32" s="14">
        <f t="shared" si="1"/>
        <v>0</v>
      </c>
    </row>
    <row r="33" spans="1:14" customFormat="1" x14ac:dyDescent="0.2">
      <c r="A33" t="s">
        <v>243</v>
      </c>
      <c r="B33" s="28">
        <v>8</v>
      </c>
      <c r="C33" s="28">
        <v>1169.5700000000002</v>
      </c>
      <c r="N33" s="14">
        <f t="shared" si="1"/>
        <v>1177.5700000000002</v>
      </c>
    </row>
    <row r="34" spans="1:14" customFormat="1" x14ac:dyDescent="0.2">
      <c r="A34" t="s">
        <v>244</v>
      </c>
      <c r="B34" s="28">
        <v>5</v>
      </c>
      <c r="C34" s="28">
        <v>687.67000000000007</v>
      </c>
      <c r="N34" s="14">
        <f t="shared" si="1"/>
        <v>692.67000000000007</v>
      </c>
    </row>
    <row r="35" spans="1:14" customFormat="1" x14ac:dyDescent="0.2">
      <c r="A35" t="s">
        <v>245</v>
      </c>
      <c r="B35" s="28">
        <v>21</v>
      </c>
      <c r="C35" s="28">
        <v>2228.42</v>
      </c>
      <c r="N35" s="14">
        <f t="shared" si="1"/>
        <v>2249.42</v>
      </c>
    </row>
    <row r="36" spans="1:14" customFormat="1" x14ac:dyDescent="0.2">
      <c r="A36" t="s">
        <v>246</v>
      </c>
      <c r="B36" s="28">
        <v>1</v>
      </c>
      <c r="C36" s="28">
        <v>36497.15</v>
      </c>
      <c r="N36" s="14">
        <f t="shared" si="1"/>
        <v>36498.15</v>
      </c>
    </row>
    <row r="37" spans="1:14" customFormat="1" x14ac:dyDescent="0.2">
      <c r="A37" t="s">
        <v>247</v>
      </c>
      <c r="B37" s="28">
        <v>1</v>
      </c>
      <c r="C37" s="28">
        <v>29927.83</v>
      </c>
      <c r="N37" s="14">
        <f t="shared" si="1"/>
        <v>29928.83</v>
      </c>
    </row>
    <row r="38" spans="1:14" customFormat="1" x14ac:dyDescent="0.2">
      <c r="A38" t="s">
        <v>248</v>
      </c>
      <c r="B38" s="28">
        <v>1</v>
      </c>
      <c r="C38" s="28">
        <v>3779.22</v>
      </c>
      <c r="N38" s="14">
        <f t="shared" si="1"/>
        <v>3780.22</v>
      </c>
    </row>
    <row r="39" spans="1:14" customFormat="1" x14ac:dyDescent="0.2">
      <c r="A39" t="s">
        <v>249</v>
      </c>
      <c r="B39" s="28"/>
      <c r="C39" s="28"/>
      <c r="N39" s="14">
        <f t="shared" si="1"/>
        <v>0</v>
      </c>
    </row>
    <row r="40" spans="1:14" x14ac:dyDescent="0.2">
      <c r="A40" s="22" t="s">
        <v>29</v>
      </c>
      <c r="N40" s="14">
        <f t="shared" si="1"/>
        <v>0</v>
      </c>
    </row>
    <row r="41" spans="1:14" x14ac:dyDescent="0.2">
      <c r="A41" s="15" t="s">
        <v>27</v>
      </c>
      <c r="B41" s="28">
        <f>SUM(B10:B39)</f>
        <v>214</v>
      </c>
      <c r="C41" s="28">
        <f t="shared" ref="C41:M41" si="2">SUM(C10:C39)</f>
        <v>146074.93000000002</v>
      </c>
      <c r="D41" s="28">
        <f t="shared" si="2"/>
        <v>0</v>
      </c>
      <c r="E41" s="28">
        <f t="shared" si="2"/>
        <v>0</v>
      </c>
      <c r="F41" s="28">
        <f t="shared" si="2"/>
        <v>0</v>
      </c>
      <c r="G41" s="28">
        <f t="shared" si="2"/>
        <v>0</v>
      </c>
      <c r="H41" s="28">
        <f t="shared" si="2"/>
        <v>0</v>
      </c>
      <c r="I41" s="28">
        <f t="shared" si="2"/>
        <v>0</v>
      </c>
      <c r="J41" s="28">
        <f t="shared" si="2"/>
        <v>0</v>
      </c>
      <c r="K41" s="28">
        <f t="shared" si="2"/>
        <v>0</v>
      </c>
      <c r="L41" s="28">
        <f t="shared" si="2"/>
        <v>0</v>
      </c>
      <c r="M41" s="28">
        <f t="shared" si="2"/>
        <v>0</v>
      </c>
      <c r="N41" s="14">
        <f t="shared" si="1"/>
        <v>146288.93000000002</v>
      </c>
    </row>
    <row r="42" spans="1:14" x14ac:dyDescent="0.2">
      <c r="A42" s="15"/>
      <c r="N42" s="14"/>
    </row>
    <row r="43" spans="1:14" x14ac:dyDescent="0.2">
      <c r="A43" s="22" t="s">
        <v>28</v>
      </c>
      <c r="N43" s="14"/>
    </row>
    <row r="44" spans="1:14" customFormat="1" x14ac:dyDescent="0.2">
      <c r="A44" t="s">
        <v>220</v>
      </c>
      <c r="B44" s="28">
        <v>50</v>
      </c>
      <c r="C44" s="28">
        <v>16832.809999999998</v>
      </c>
      <c r="N44" s="14">
        <f t="shared" ref="N44:N73" si="3">SUM(B44:M44)</f>
        <v>16882.809999999998</v>
      </c>
    </row>
    <row r="45" spans="1:14" customFormat="1" x14ac:dyDescent="0.2">
      <c r="A45" t="s">
        <v>221</v>
      </c>
      <c r="B45" s="28">
        <v>11</v>
      </c>
      <c r="C45" s="28">
        <v>7215.6900000000014</v>
      </c>
      <c r="N45" s="14">
        <f t="shared" si="3"/>
        <v>7226.6900000000014</v>
      </c>
    </row>
    <row r="46" spans="1:14" customFormat="1" x14ac:dyDescent="0.2">
      <c r="A46" t="s">
        <v>222</v>
      </c>
      <c r="B46" s="28">
        <v>8</v>
      </c>
      <c r="C46" s="28">
        <v>2434.06</v>
      </c>
      <c r="N46" s="14">
        <f t="shared" si="3"/>
        <v>2442.06</v>
      </c>
    </row>
    <row r="47" spans="1:14" customFormat="1" x14ac:dyDescent="0.2">
      <c r="A47" t="s">
        <v>223</v>
      </c>
      <c r="B47" s="28">
        <v>0</v>
      </c>
      <c r="C47" s="28">
        <v>0</v>
      </c>
      <c r="N47" s="14">
        <f t="shared" si="3"/>
        <v>0</v>
      </c>
    </row>
    <row r="48" spans="1:14" customFormat="1" x14ac:dyDescent="0.2">
      <c r="A48" t="s">
        <v>224</v>
      </c>
      <c r="B48" s="28">
        <v>7</v>
      </c>
      <c r="C48" s="28">
        <v>210.83</v>
      </c>
      <c r="N48" s="14">
        <f t="shared" si="3"/>
        <v>217.83</v>
      </c>
    </row>
    <row r="49" spans="1:14" customFormat="1" x14ac:dyDescent="0.2">
      <c r="A49" t="s">
        <v>225</v>
      </c>
      <c r="B49" s="28">
        <v>16</v>
      </c>
      <c r="C49" s="28">
        <v>16346.41</v>
      </c>
      <c r="N49" s="14">
        <f t="shared" si="3"/>
        <v>16362.41</v>
      </c>
    </row>
    <row r="50" spans="1:14" customFormat="1" x14ac:dyDescent="0.2">
      <c r="A50" t="s">
        <v>226</v>
      </c>
      <c r="B50" s="28">
        <v>0</v>
      </c>
      <c r="C50" s="28">
        <v>1859.43</v>
      </c>
      <c r="N50" s="14">
        <f t="shared" si="3"/>
        <v>1859.43</v>
      </c>
    </row>
    <row r="51" spans="1:14" customFormat="1" x14ac:dyDescent="0.2">
      <c r="A51" t="s">
        <v>227</v>
      </c>
      <c r="B51" s="28">
        <v>5</v>
      </c>
      <c r="C51" s="28">
        <v>31398.340000000004</v>
      </c>
      <c r="N51" s="14">
        <f t="shared" si="3"/>
        <v>31403.340000000004</v>
      </c>
    </row>
    <row r="52" spans="1:14" customFormat="1" x14ac:dyDescent="0.2">
      <c r="A52" t="s">
        <v>228</v>
      </c>
      <c r="B52" s="28">
        <v>5</v>
      </c>
      <c r="C52" s="28">
        <v>167.14000000000001</v>
      </c>
      <c r="N52" s="14">
        <f t="shared" si="3"/>
        <v>172.14000000000001</v>
      </c>
    </row>
    <row r="53" spans="1:14" customFormat="1" x14ac:dyDescent="0.2">
      <c r="A53" t="s">
        <v>229</v>
      </c>
      <c r="B53" s="28">
        <v>5</v>
      </c>
      <c r="C53" s="28">
        <v>74.94</v>
      </c>
      <c r="N53" s="14">
        <f t="shared" si="3"/>
        <v>79.94</v>
      </c>
    </row>
    <row r="54" spans="1:14" customFormat="1" x14ac:dyDescent="0.2">
      <c r="A54" t="s">
        <v>230</v>
      </c>
      <c r="B54" s="28">
        <v>5</v>
      </c>
      <c r="C54" s="28">
        <v>74.94</v>
      </c>
      <c r="N54" s="14">
        <f t="shared" si="3"/>
        <v>79.94</v>
      </c>
    </row>
    <row r="55" spans="1:14" customFormat="1" x14ac:dyDescent="0.2">
      <c r="A55" t="s">
        <v>231</v>
      </c>
      <c r="B55" s="28">
        <v>17</v>
      </c>
      <c r="C55" s="28">
        <v>1201.7499999999998</v>
      </c>
      <c r="N55" s="14">
        <f t="shared" si="3"/>
        <v>1218.7499999999998</v>
      </c>
    </row>
    <row r="56" spans="1:14" customFormat="1" x14ac:dyDescent="0.2">
      <c r="A56" t="s">
        <v>232</v>
      </c>
      <c r="B56" s="28">
        <v>22</v>
      </c>
      <c r="C56" s="28">
        <v>4350.83</v>
      </c>
      <c r="N56" s="14">
        <f t="shared" si="3"/>
        <v>4372.83</v>
      </c>
    </row>
    <row r="57" spans="1:14" customFormat="1" x14ac:dyDescent="0.2">
      <c r="A57" t="s">
        <v>233</v>
      </c>
      <c r="B57" s="28">
        <v>12</v>
      </c>
      <c r="C57" s="28">
        <v>4366.87</v>
      </c>
      <c r="N57" s="14">
        <f t="shared" si="3"/>
        <v>4378.87</v>
      </c>
    </row>
    <row r="58" spans="1:14" customFormat="1" x14ac:dyDescent="0.2">
      <c r="A58" t="s">
        <v>234</v>
      </c>
      <c r="B58" s="28">
        <v>13</v>
      </c>
      <c r="C58" s="28">
        <v>2339.4499999999998</v>
      </c>
      <c r="N58" s="14">
        <f t="shared" si="3"/>
        <v>2352.4499999999998</v>
      </c>
    </row>
    <row r="59" spans="1:14" customFormat="1" x14ac:dyDescent="0.2">
      <c r="A59" t="s">
        <v>235</v>
      </c>
      <c r="B59" s="28">
        <v>10</v>
      </c>
      <c r="C59" s="28">
        <v>701.24</v>
      </c>
      <c r="N59" s="14">
        <f t="shared" si="3"/>
        <v>711.24</v>
      </c>
    </row>
    <row r="60" spans="1:14" customFormat="1" x14ac:dyDescent="0.2">
      <c r="A60" t="s">
        <v>236</v>
      </c>
      <c r="B60" s="28">
        <v>21</v>
      </c>
      <c r="C60" s="28">
        <v>42122.29</v>
      </c>
      <c r="N60" s="14">
        <f t="shared" si="3"/>
        <v>42143.29</v>
      </c>
    </row>
    <row r="61" spans="1:14" customFormat="1" x14ac:dyDescent="0.2">
      <c r="A61" t="s">
        <v>237</v>
      </c>
      <c r="B61" s="28">
        <v>16</v>
      </c>
      <c r="C61" s="28">
        <v>3249.33</v>
      </c>
      <c r="N61" s="14">
        <f t="shared" si="3"/>
        <v>3265.33</v>
      </c>
    </row>
    <row r="62" spans="1:14" customFormat="1" x14ac:dyDescent="0.2">
      <c r="A62" t="s">
        <v>238</v>
      </c>
      <c r="B62" s="28">
        <v>26</v>
      </c>
      <c r="C62" s="28">
        <v>20968.93</v>
      </c>
      <c r="N62" s="14">
        <f t="shared" si="3"/>
        <v>20994.93</v>
      </c>
    </row>
    <row r="63" spans="1:14" customFormat="1" x14ac:dyDescent="0.2">
      <c r="A63" t="s">
        <v>239</v>
      </c>
      <c r="B63" s="28">
        <v>31</v>
      </c>
      <c r="C63" s="28">
        <v>5494.71</v>
      </c>
      <c r="N63" s="14">
        <f t="shared" si="3"/>
        <v>5525.71</v>
      </c>
    </row>
    <row r="64" spans="1:14" customFormat="1" x14ac:dyDescent="0.2">
      <c r="A64" t="s">
        <v>240</v>
      </c>
      <c r="B64" s="28">
        <v>5</v>
      </c>
      <c r="C64" s="28">
        <v>3264.2699999999995</v>
      </c>
      <c r="N64" s="14">
        <f t="shared" si="3"/>
        <v>3269.2699999999995</v>
      </c>
    </row>
    <row r="65" spans="1:14" customFormat="1" x14ac:dyDescent="0.2">
      <c r="A65" t="s">
        <v>241</v>
      </c>
      <c r="B65" s="28">
        <v>38</v>
      </c>
      <c r="C65" s="28">
        <v>12624.809999999998</v>
      </c>
      <c r="N65" s="14">
        <f t="shared" si="3"/>
        <v>12662.809999999998</v>
      </c>
    </row>
    <row r="66" spans="1:14" customFormat="1" x14ac:dyDescent="0.2">
      <c r="A66" t="s">
        <v>242</v>
      </c>
      <c r="B66" s="28">
        <v>6</v>
      </c>
      <c r="C66" s="28">
        <v>29500.489999999994</v>
      </c>
      <c r="N66" s="14">
        <f t="shared" si="3"/>
        <v>29506.489999999994</v>
      </c>
    </row>
    <row r="67" spans="1:14" customFormat="1" x14ac:dyDescent="0.2">
      <c r="A67" t="s">
        <v>243</v>
      </c>
      <c r="B67" s="28">
        <v>8</v>
      </c>
      <c r="C67" s="28">
        <v>2995.66</v>
      </c>
      <c r="N67" s="14">
        <f t="shared" si="3"/>
        <v>3003.66</v>
      </c>
    </row>
    <row r="68" spans="1:14" customFormat="1" x14ac:dyDescent="0.2">
      <c r="A68" t="s">
        <v>244</v>
      </c>
      <c r="B68" s="28">
        <v>7</v>
      </c>
      <c r="C68" s="28">
        <v>117.63</v>
      </c>
      <c r="N68" s="14">
        <f t="shared" si="3"/>
        <v>124.63</v>
      </c>
    </row>
    <row r="69" spans="1:14" customFormat="1" x14ac:dyDescent="0.2">
      <c r="A69" t="s">
        <v>245</v>
      </c>
      <c r="B69" s="28">
        <v>24</v>
      </c>
      <c r="C69" s="28">
        <v>74851.940000000017</v>
      </c>
      <c r="N69" s="14">
        <f t="shared" si="3"/>
        <v>74875.940000000017</v>
      </c>
    </row>
    <row r="70" spans="1:14" customFormat="1" x14ac:dyDescent="0.2">
      <c r="A70" t="s">
        <v>246</v>
      </c>
      <c r="B70" s="28">
        <v>15</v>
      </c>
      <c r="C70" s="28">
        <v>348838.08</v>
      </c>
      <c r="N70" s="14">
        <f t="shared" si="3"/>
        <v>348853.08</v>
      </c>
    </row>
    <row r="71" spans="1:14" customFormat="1" x14ac:dyDescent="0.2">
      <c r="A71" t="s">
        <v>247</v>
      </c>
      <c r="B71" s="28">
        <v>19</v>
      </c>
      <c r="C71" s="28">
        <v>331518.97000000003</v>
      </c>
      <c r="N71" s="14">
        <f t="shared" si="3"/>
        <v>331537.97000000003</v>
      </c>
    </row>
    <row r="72" spans="1:14" customFormat="1" x14ac:dyDescent="0.2">
      <c r="A72" t="s">
        <v>248</v>
      </c>
      <c r="B72" s="28">
        <v>2</v>
      </c>
      <c r="C72" s="28">
        <v>147389.64000000001</v>
      </c>
      <c r="N72" s="14">
        <f t="shared" si="3"/>
        <v>147391.64000000001</v>
      </c>
    </row>
    <row r="73" spans="1:14" customFormat="1" x14ac:dyDescent="0.2">
      <c r="A73" t="s">
        <v>249</v>
      </c>
      <c r="B73" s="28">
        <v>5</v>
      </c>
      <c r="C73" s="28">
        <v>121.08000000000001</v>
      </c>
      <c r="N73" s="14">
        <f t="shared" si="3"/>
        <v>126.08000000000001</v>
      </c>
    </row>
    <row r="74" spans="1:14" x14ac:dyDescent="0.2">
      <c r="A74" s="15" t="s">
        <v>27</v>
      </c>
      <c r="B74" s="28">
        <f>SUM(B44:B73)</f>
        <v>409</v>
      </c>
      <c r="C74" s="28">
        <f t="shared" ref="C74:N74" si="4">SUM(C44:C73)</f>
        <v>1112632.56</v>
      </c>
      <c r="D74" s="28">
        <f t="shared" si="4"/>
        <v>0</v>
      </c>
      <c r="E74" s="28">
        <f t="shared" si="4"/>
        <v>0</v>
      </c>
      <c r="F74" s="28">
        <f t="shared" si="4"/>
        <v>0</v>
      </c>
      <c r="G74" s="28">
        <f t="shared" si="4"/>
        <v>0</v>
      </c>
      <c r="H74" s="28">
        <f t="shared" si="4"/>
        <v>0</v>
      </c>
      <c r="I74" s="28">
        <f t="shared" si="4"/>
        <v>0</v>
      </c>
      <c r="J74" s="28">
        <f t="shared" si="4"/>
        <v>0</v>
      </c>
      <c r="K74" s="28">
        <f t="shared" si="4"/>
        <v>0</v>
      </c>
      <c r="L74" s="28">
        <f t="shared" si="4"/>
        <v>0</v>
      </c>
      <c r="M74" s="28">
        <f t="shared" si="4"/>
        <v>0</v>
      </c>
      <c r="N74" s="28">
        <f t="shared" si="4"/>
        <v>1113041.56</v>
      </c>
    </row>
    <row r="75" spans="1:14" x14ac:dyDescent="0.2">
      <c r="A75" s="15"/>
      <c r="N75" s="14"/>
    </row>
    <row r="76" spans="1:14" ht="16.5" thickBot="1" x14ac:dyDescent="0.3">
      <c r="A76" s="19" t="s">
        <v>15</v>
      </c>
      <c r="B76" s="32">
        <f t="shared" ref="B76:M76" si="5">+B74+B41+B8</f>
        <v>2450345.25</v>
      </c>
      <c r="C76" s="32">
        <f t="shared" si="5"/>
        <v>2548081.9399999995</v>
      </c>
      <c r="D76" s="32">
        <f t="shared" si="5"/>
        <v>0</v>
      </c>
      <c r="E76" s="32">
        <f t="shared" si="5"/>
        <v>0</v>
      </c>
      <c r="F76" s="32">
        <f t="shared" si="5"/>
        <v>0</v>
      </c>
      <c r="G76" s="32">
        <f t="shared" si="5"/>
        <v>0</v>
      </c>
      <c r="H76" s="32">
        <f t="shared" si="5"/>
        <v>0</v>
      </c>
      <c r="I76" s="32">
        <f t="shared" si="5"/>
        <v>0</v>
      </c>
      <c r="J76" s="32">
        <f t="shared" si="5"/>
        <v>0</v>
      </c>
      <c r="K76" s="32">
        <f t="shared" si="5"/>
        <v>0</v>
      </c>
      <c r="L76" s="32">
        <f t="shared" si="5"/>
        <v>0</v>
      </c>
      <c r="M76" s="32">
        <f t="shared" si="5"/>
        <v>0</v>
      </c>
      <c r="N76" s="20">
        <f>+N74+N9+N41+N8</f>
        <v>4998427.1899999995</v>
      </c>
    </row>
    <row r="77" spans="1:14" x14ac:dyDescent="0.2">
      <c r="A77" s="5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7" t="s">
        <v>0</v>
      </c>
    </row>
    <row r="78" spans="1:14" ht="13.5" thickBot="1" x14ac:dyDescent="0.25">
      <c r="A78" s="21" t="s">
        <v>154</v>
      </c>
      <c r="B78" s="31" t="s">
        <v>2</v>
      </c>
      <c r="C78" s="31" t="s">
        <v>3</v>
      </c>
      <c r="D78" s="31" t="s">
        <v>4</v>
      </c>
      <c r="E78" s="31" t="s">
        <v>5</v>
      </c>
      <c r="F78" s="31" t="s">
        <v>6</v>
      </c>
      <c r="G78" s="31" t="s">
        <v>7</v>
      </c>
      <c r="H78" s="31" t="s">
        <v>8</v>
      </c>
      <c r="I78" s="31" t="s">
        <v>9</v>
      </c>
      <c r="J78" s="31" t="s">
        <v>10</v>
      </c>
      <c r="K78" s="31" t="s">
        <v>11</v>
      </c>
      <c r="L78" s="31" t="s">
        <v>12</v>
      </c>
      <c r="M78" s="31" t="s">
        <v>13</v>
      </c>
      <c r="N78" s="10" t="s">
        <v>14</v>
      </c>
    </row>
    <row r="79" spans="1:14" x14ac:dyDescent="0.2">
      <c r="A79" s="58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50"/>
    </row>
    <row r="80" spans="1:14" x14ac:dyDescent="0.2">
      <c r="A80" s="22" t="s">
        <v>30</v>
      </c>
      <c r="B80" s="28">
        <f>-1895462.66-B114-B151</f>
        <v>-1836577.77</v>
      </c>
      <c r="C80" s="28">
        <f>-1572482.11-C114-C151</f>
        <v>-1572482.11</v>
      </c>
      <c r="D80" s="28">
        <f t="shared" ref="D80:M80" si="6">0-D114-D151</f>
        <v>0</v>
      </c>
      <c r="E80" s="28">
        <f t="shared" si="6"/>
        <v>0</v>
      </c>
      <c r="F80" s="28">
        <f t="shared" si="6"/>
        <v>0</v>
      </c>
      <c r="G80" s="28">
        <f t="shared" si="6"/>
        <v>0</v>
      </c>
      <c r="H80" s="28">
        <f t="shared" si="6"/>
        <v>0</v>
      </c>
      <c r="I80" s="28">
        <f t="shared" si="6"/>
        <v>0</v>
      </c>
      <c r="J80" s="28">
        <f t="shared" si="6"/>
        <v>0</v>
      </c>
      <c r="K80" s="28">
        <f t="shared" si="6"/>
        <v>0</v>
      </c>
      <c r="L80" s="28">
        <f t="shared" si="6"/>
        <v>0</v>
      </c>
      <c r="M80" s="28">
        <f t="shared" si="6"/>
        <v>0</v>
      </c>
      <c r="N80" s="14">
        <f>SUM(B80:M80)</f>
        <v>-3409059.88</v>
      </c>
    </row>
    <row r="81" spans="1:15" x14ac:dyDescent="0.2">
      <c r="A81" s="15" t="s">
        <v>48</v>
      </c>
      <c r="N81" s="14">
        <f>SUM(B81:M81)</f>
        <v>0</v>
      </c>
    </row>
    <row r="82" spans="1:15" x14ac:dyDescent="0.2">
      <c r="A82" s="22" t="s">
        <v>29</v>
      </c>
      <c r="N82" s="14"/>
    </row>
    <row r="83" spans="1:15" ht="15" x14ac:dyDescent="0.25">
      <c r="A83" s="57" t="s">
        <v>109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14">
        <f t="shared" ref="N83:N113" si="7">SUM(B83:M83)</f>
        <v>0</v>
      </c>
      <c r="O83"/>
    </row>
    <row r="84" spans="1:15" ht="15" x14ac:dyDescent="0.25">
      <c r="A84" s="57" t="s">
        <v>112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14">
        <f t="shared" si="7"/>
        <v>0</v>
      </c>
      <c r="O84"/>
    </row>
    <row r="85" spans="1:15" ht="15" x14ac:dyDescent="0.25">
      <c r="A85" s="57" t="s">
        <v>115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14">
        <f t="shared" si="7"/>
        <v>0</v>
      </c>
      <c r="O85"/>
    </row>
    <row r="86" spans="1:15" ht="15" x14ac:dyDescent="0.25">
      <c r="A86" s="57" t="s">
        <v>124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14">
        <f t="shared" si="7"/>
        <v>0</v>
      </c>
      <c r="O86"/>
    </row>
    <row r="87" spans="1:15" ht="15" x14ac:dyDescent="0.25">
      <c r="A87" s="57" t="s">
        <v>129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14">
        <f t="shared" si="7"/>
        <v>0</v>
      </c>
      <c r="O87"/>
    </row>
    <row r="88" spans="1:15" ht="15" x14ac:dyDescent="0.25">
      <c r="A88" s="57" t="s">
        <v>133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14">
        <f t="shared" si="7"/>
        <v>0</v>
      </c>
      <c r="O88"/>
    </row>
    <row r="89" spans="1:15" ht="15" x14ac:dyDescent="0.25">
      <c r="A89" s="57" t="s">
        <v>135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14">
        <f t="shared" si="7"/>
        <v>0</v>
      </c>
      <c r="O89"/>
    </row>
    <row r="90" spans="1:15" ht="15" x14ac:dyDescent="0.25">
      <c r="A90" s="57" t="s">
        <v>136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14">
        <f t="shared" si="7"/>
        <v>0</v>
      </c>
      <c r="O90"/>
    </row>
    <row r="91" spans="1:15" ht="17.25" customHeight="1" x14ac:dyDescent="0.25">
      <c r="A91" s="62" t="s">
        <v>137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14">
        <f t="shared" si="7"/>
        <v>0</v>
      </c>
      <c r="O91"/>
    </row>
    <row r="92" spans="1:15" ht="17.25" customHeight="1" x14ac:dyDescent="0.25">
      <c r="A92" s="62" t="s">
        <v>155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14">
        <f t="shared" si="7"/>
        <v>0</v>
      </c>
      <c r="O92"/>
    </row>
    <row r="93" spans="1:15" ht="17.25" customHeight="1" x14ac:dyDescent="0.25">
      <c r="A93" s="62" t="s">
        <v>156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14">
        <f t="shared" si="7"/>
        <v>0</v>
      </c>
      <c r="O93"/>
    </row>
    <row r="94" spans="1:15" ht="17.25" customHeight="1" x14ac:dyDescent="0.25">
      <c r="A94" s="62" t="s">
        <v>157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14">
        <f t="shared" si="7"/>
        <v>0</v>
      </c>
      <c r="O94"/>
    </row>
    <row r="95" spans="1:15" ht="17.25" customHeight="1" x14ac:dyDescent="0.25">
      <c r="A95" s="62" t="s">
        <v>158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14">
        <f t="shared" si="7"/>
        <v>0</v>
      </c>
      <c r="O95"/>
    </row>
    <row r="96" spans="1:15" ht="17.25" customHeight="1" x14ac:dyDescent="0.25">
      <c r="A96" s="62" t="s">
        <v>159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14">
        <f t="shared" si="7"/>
        <v>0</v>
      </c>
      <c r="O96"/>
    </row>
    <row r="97" spans="1:15" ht="15" x14ac:dyDescent="0.25">
      <c r="A97" s="62" t="s">
        <v>160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14">
        <f t="shared" si="7"/>
        <v>0</v>
      </c>
      <c r="O97"/>
    </row>
    <row r="98" spans="1:15" ht="15" x14ac:dyDescent="0.25">
      <c r="A98" s="57" t="s">
        <v>161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14">
        <f t="shared" ref="N98" si="8">SUM(B98:M98)</f>
        <v>0</v>
      </c>
      <c r="O98"/>
    </row>
    <row r="99" spans="1:15" ht="15" x14ac:dyDescent="0.25">
      <c r="A99" s="57" t="s">
        <v>162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14">
        <f t="shared" si="7"/>
        <v>0</v>
      </c>
      <c r="O99"/>
    </row>
    <row r="100" spans="1:15" ht="15" x14ac:dyDescent="0.25">
      <c r="A100" s="57" t="s">
        <v>163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14">
        <f t="shared" si="7"/>
        <v>0</v>
      </c>
      <c r="O100"/>
    </row>
    <row r="101" spans="1:15" ht="15" x14ac:dyDescent="0.25">
      <c r="A101" s="57" t="s">
        <v>164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14">
        <f t="shared" si="7"/>
        <v>0</v>
      </c>
      <c r="O101"/>
    </row>
    <row r="102" spans="1:15" ht="15" x14ac:dyDescent="0.25">
      <c r="A102" s="57" t="s">
        <v>165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14">
        <f t="shared" si="7"/>
        <v>0</v>
      </c>
      <c r="O102"/>
    </row>
    <row r="103" spans="1:15" ht="15" x14ac:dyDescent="0.25">
      <c r="A103" s="57" t="s">
        <v>166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14">
        <f t="shared" si="7"/>
        <v>0</v>
      </c>
      <c r="O103"/>
    </row>
    <row r="104" spans="1:15" ht="15" x14ac:dyDescent="0.25">
      <c r="A104" s="57" t="s">
        <v>167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14">
        <f t="shared" si="7"/>
        <v>0</v>
      </c>
      <c r="O104"/>
    </row>
    <row r="105" spans="1:15" ht="15" x14ac:dyDescent="0.25">
      <c r="A105" s="62" t="s">
        <v>168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14">
        <f t="shared" si="7"/>
        <v>0</v>
      </c>
      <c r="O105"/>
    </row>
    <row r="106" spans="1:15" ht="15" x14ac:dyDescent="0.25">
      <c r="A106" s="62" t="s">
        <v>169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14">
        <f t="shared" si="7"/>
        <v>0</v>
      </c>
      <c r="O106"/>
    </row>
    <row r="107" spans="1:15" ht="17.25" customHeight="1" x14ac:dyDescent="0.25">
      <c r="A107" s="62" t="s">
        <v>170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14">
        <f t="shared" si="7"/>
        <v>0</v>
      </c>
      <c r="O107"/>
    </row>
    <row r="108" spans="1:15" ht="17.25" customHeight="1" x14ac:dyDescent="0.25">
      <c r="A108" s="62" t="s">
        <v>171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14">
        <f t="shared" si="7"/>
        <v>0</v>
      </c>
      <c r="O108"/>
    </row>
    <row r="109" spans="1:15" ht="15" x14ac:dyDescent="0.25">
      <c r="A109" s="57" t="s">
        <v>172</v>
      </c>
      <c r="B109" s="28">
        <v>-8.4600000000000009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14">
        <f>SUM(B109:M109)</f>
        <v>-8.4600000000000009</v>
      </c>
      <c r="O109"/>
    </row>
    <row r="110" spans="1:15" ht="15" x14ac:dyDescent="0.25">
      <c r="A110" s="57" t="s">
        <v>217</v>
      </c>
      <c r="N110" s="14"/>
      <c r="O110"/>
    </row>
    <row r="111" spans="1:15" ht="15" x14ac:dyDescent="0.25">
      <c r="A111" s="62" t="s">
        <v>173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35">
        <f>SUM(B111:M111)</f>
        <v>0</v>
      </c>
      <c r="O111"/>
    </row>
    <row r="112" spans="1:15" ht="17.25" customHeight="1" x14ac:dyDescent="0.25">
      <c r="A112" s="62" t="s">
        <v>174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14">
        <f t="shared" si="7"/>
        <v>0</v>
      </c>
      <c r="O112"/>
    </row>
    <row r="113" spans="1:15" ht="17.25" customHeight="1" x14ac:dyDescent="0.25">
      <c r="A113" s="62" t="s">
        <v>175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14">
        <f t="shared" si="7"/>
        <v>0</v>
      </c>
      <c r="O113"/>
    </row>
    <row r="114" spans="1:15" x14ac:dyDescent="0.2">
      <c r="A114" s="15" t="s">
        <v>27</v>
      </c>
      <c r="B114" s="28">
        <f t="shared" ref="B114:N114" si="9">SUM(B83:B113)</f>
        <v>-8.4600000000000009</v>
      </c>
      <c r="C114" s="28">
        <f t="shared" si="9"/>
        <v>0</v>
      </c>
      <c r="D114" s="28">
        <f t="shared" si="9"/>
        <v>0</v>
      </c>
      <c r="E114" s="28">
        <f t="shared" si="9"/>
        <v>0</v>
      </c>
      <c r="F114" s="28">
        <f t="shared" si="9"/>
        <v>0</v>
      </c>
      <c r="G114" s="28">
        <f t="shared" si="9"/>
        <v>0</v>
      </c>
      <c r="H114" s="28">
        <f t="shared" si="9"/>
        <v>0</v>
      </c>
      <c r="I114" s="28">
        <f t="shared" si="9"/>
        <v>0</v>
      </c>
      <c r="J114" s="28">
        <f t="shared" si="9"/>
        <v>0</v>
      </c>
      <c r="K114" s="28">
        <f t="shared" si="9"/>
        <v>0</v>
      </c>
      <c r="L114" s="28">
        <f t="shared" si="9"/>
        <v>0</v>
      </c>
      <c r="M114" s="28">
        <f t="shared" si="9"/>
        <v>0</v>
      </c>
      <c r="N114" s="14">
        <f t="shared" si="9"/>
        <v>-8.4600000000000009</v>
      </c>
    </row>
    <row r="115" spans="1:15" x14ac:dyDescent="0.2">
      <c r="A115" s="15"/>
      <c r="N115" s="14"/>
    </row>
    <row r="116" spans="1:15" x14ac:dyDescent="0.2">
      <c r="A116" s="22" t="s">
        <v>28</v>
      </c>
      <c r="N116" s="14"/>
    </row>
    <row r="117" spans="1:15" ht="15" x14ac:dyDescent="0.25">
      <c r="A117" s="57" t="s">
        <v>109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35">
        <f>SUM(B117:M117)</f>
        <v>0</v>
      </c>
      <c r="O117"/>
    </row>
    <row r="118" spans="1:15" ht="15" x14ac:dyDescent="0.25">
      <c r="A118" s="57" t="s">
        <v>112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35">
        <f t="shared" ref="N118:N150" si="10">SUM(B118:M118)</f>
        <v>0</v>
      </c>
      <c r="O118"/>
    </row>
    <row r="119" spans="1:15" ht="15" x14ac:dyDescent="0.25">
      <c r="A119" s="62" t="s">
        <v>253</v>
      </c>
      <c r="B119" s="28">
        <v>-65799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35">
        <f t="shared" ref="N119" si="11">SUM(B119:M119)</f>
        <v>-65799</v>
      </c>
      <c r="O119"/>
    </row>
    <row r="120" spans="1:15" ht="15" x14ac:dyDescent="0.25">
      <c r="A120" s="62" t="s">
        <v>254</v>
      </c>
      <c r="B120" s="28">
        <v>6966.67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35">
        <f t="shared" ref="N120" si="12">SUM(B120:M120)</f>
        <v>6966.67</v>
      </c>
      <c r="O120"/>
    </row>
    <row r="121" spans="1:15" ht="15" x14ac:dyDescent="0.25">
      <c r="A121" s="57" t="s">
        <v>115</v>
      </c>
      <c r="B121" s="28">
        <v>0</v>
      </c>
      <c r="C121" s="28">
        <v>0</v>
      </c>
      <c r="D121" s="28">
        <v>0</v>
      </c>
      <c r="E121" s="28">
        <v>0</v>
      </c>
      <c r="F121" s="28">
        <v>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8">
        <v>0</v>
      </c>
      <c r="M121" s="28">
        <v>0</v>
      </c>
      <c r="N121" s="35">
        <f t="shared" si="10"/>
        <v>0</v>
      </c>
      <c r="O121"/>
    </row>
    <row r="122" spans="1:15" ht="15" x14ac:dyDescent="0.25">
      <c r="A122" s="57" t="s">
        <v>124</v>
      </c>
      <c r="B122" s="28">
        <v>0</v>
      </c>
      <c r="C122" s="28"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35">
        <f t="shared" si="10"/>
        <v>0</v>
      </c>
      <c r="O122"/>
    </row>
    <row r="123" spans="1:15" ht="15" x14ac:dyDescent="0.25">
      <c r="A123" s="57" t="s">
        <v>129</v>
      </c>
      <c r="B123" s="28">
        <v>0</v>
      </c>
      <c r="C123" s="28"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35">
        <f t="shared" si="10"/>
        <v>0</v>
      </c>
      <c r="O123"/>
    </row>
    <row r="124" spans="1:15" ht="15" x14ac:dyDescent="0.25">
      <c r="A124" s="57" t="s">
        <v>133</v>
      </c>
      <c r="B124" s="28">
        <v>0</v>
      </c>
      <c r="C124" s="28">
        <v>0</v>
      </c>
      <c r="D124" s="28">
        <v>0</v>
      </c>
      <c r="E124" s="28">
        <v>0</v>
      </c>
      <c r="F124" s="28">
        <v>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8">
        <v>0</v>
      </c>
      <c r="M124" s="28">
        <v>0</v>
      </c>
      <c r="N124" s="35">
        <f t="shared" si="10"/>
        <v>0</v>
      </c>
      <c r="O124"/>
    </row>
    <row r="125" spans="1:15" ht="15" x14ac:dyDescent="0.25">
      <c r="A125" s="57" t="s">
        <v>135</v>
      </c>
      <c r="B125" s="28">
        <v>0</v>
      </c>
      <c r="C125" s="28">
        <v>0</v>
      </c>
      <c r="D125" s="28">
        <v>0</v>
      </c>
      <c r="E125" s="28">
        <v>0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>
        <v>0</v>
      </c>
      <c r="M125" s="28">
        <v>0</v>
      </c>
      <c r="N125" s="35">
        <f t="shared" si="10"/>
        <v>0</v>
      </c>
      <c r="O125"/>
    </row>
    <row r="126" spans="1:15" ht="15" x14ac:dyDescent="0.25">
      <c r="A126" s="57" t="s">
        <v>136</v>
      </c>
      <c r="B126" s="28">
        <v>0</v>
      </c>
      <c r="C126" s="28">
        <v>0</v>
      </c>
      <c r="D126" s="28">
        <v>0</v>
      </c>
      <c r="E126" s="28">
        <v>0</v>
      </c>
      <c r="F126" s="28">
        <v>0</v>
      </c>
      <c r="G126" s="28">
        <v>0</v>
      </c>
      <c r="H126" s="28">
        <v>0</v>
      </c>
      <c r="I126" s="28">
        <v>0</v>
      </c>
      <c r="J126" s="28">
        <v>0</v>
      </c>
      <c r="K126" s="28">
        <v>0</v>
      </c>
      <c r="L126" s="28">
        <v>0</v>
      </c>
      <c r="M126" s="28">
        <v>0</v>
      </c>
      <c r="N126" s="35">
        <f t="shared" si="10"/>
        <v>0</v>
      </c>
      <c r="O126"/>
    </row>
    <row r="127" spans="1:15" ht="15" x14ac:dyDescent="0.25">
      <c r="A127" s="57" t="s">
        <v>137</v>
      </c>
      <c r="B127" s="28">
        <v>0</v>
      </c>
      <c r="C127" s="28">
        <v>0</v>
      </c>
      <c r="D127" s="28">
        <v>0</v>
      </c>
      <c r="E127" s="28">
        <v>0</v>
      </c>
      <c r="F127" s="28">
        <v>0</v>
      </c>
      <c r="G127" s="28">
        <v>0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35">
        <f t="shared" si="10"/>
        <v>0</v>
      </c>
      <c r="O127"/>
    </row>
    <row r="128" spans="1:15" ht="15" x14ac:dyDescent="0.25">
      <c r="A128" s="57" t="s">
        <v>155</v>
      </c>
      <c r="B128" s="28">
        <v>0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35">
        <f t="shared" si="10"/>
        <v>0</v>
      </c>
      <c r="O128"/>
    </row>
    <row r="129" spans="1:15" ht="15" x14ac:dyDescent="0.25">
      <c r="A129" s="57" t="s">
        <v>156</v>
      </c>
      <c r="B129" s="28">
        <v>0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35">
        <f t="shared" si="10"/>
        <v>0</v>
      </c>
      <c r="O129"/>
    </row>
    <row r="130" spans="1:15" ht="15" x14ac:dyDescent="0.25">
      <c r="A130" s="62" t="s">
        <v>157</v>
      </c>
      <c r="B130" s="28">
        <v>0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0</v>
      </c>
      <c r="K130" s="28">
        <v>0</v>
      </c>
      <c r="L130" s="28">
        <v>0</v>
      </c>
      <c r="M130" s="28">
        <v>0</v>
      </c>
      <c r="N130" s="35">
        <f t="shared" si="10"/>
        <v>0</v>
      </c>
      <c r="O130" s="49"/>
    </row>
    <row r="131" spans="1:15" ht="15" x14ac:dyDescent="0.25">
      <c r="A131" s="62" t="s">
        <v>158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35">
        <f t="shared" si="10"/>
        <v>0</v>
      </c>
      <c r="O131" s="49"/>
    </row>
    <row r="132" spans="1:15" ht="15" x14ac:dyDescent="0.25">
      <c r="A132" s="62" t="s">
        <v>159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35">
        <f t="shared" si="10"/>
        <v>0</v>
      </c>
      <c r="O132" s="49"/>
    </row>
    <row r="133" spans="1:15" ht="15" x14ac:dyDescent="0.25">
      <c r="A133" s="62" t="s">
        <v>160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14">
        <f t="shared" si="10"/>
        <v>0</v>
      </c>
      <c r="O133"/>
    </row>
    <row r="134" spans="1:15" ht="17.25" customHeight="1" x14ac:dyDescent="0.25">
      <c r="A134" s="62" t="s">
        <v>161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35">
        <f t="shared" si="10"/>
        <v>0</v>
      </c>
      <c r="O134"/>
    </row>
    <row r="135" spans="1:15" ht="17.25" customHeight="1" x14ac:dyDescent="0.25">
      <c r="A135" s="62" t="s">
        <v>162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35">
        <f t="shared" si="10"/>
        <v>0</v>
      </c>
      <c r="O135"/>
    </row>
    <row r="136" spans="1:15" ht="17.25" customHeight="1" x14ac:dyDescent="0.25">
      <c r="A136" s="62" t="s">
        <v>163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35">
        <f t="shared" si="10"/>
        <v>0</v>
      </c>
      <c r="O136"/>
    </row>
    <row r="137" spans="1:15" ht="17.25" customHeight="1" x14ac:dyDescent="0.25">
      <c r="A137" s="62" t="s">
        <v>164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35">
        <f t="shared" si="10"/>
        <v>0</v>
      </c>
      <c r="O137"/>
    </row>
    <row r="138" spans="1:15" ht="17.25" customHeight="1" x14ac:dyDescent="0.25">
      <c r="A138" s="62" t="s">
        <v>165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35">
        <f t="shared" si="10"/>
        <v>0</v>
      </c>
      <c r="O138"/>
    </row>
    <row r="139" spans="1:15" ht="17.25" customHeight="1" x14ac:dyDescent="0.25">
      <c r="A139" s="62" t="s">
        <v>166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35">
        <f t="shared" si="10"/>
        <v>0</v>
      </c>
      <c r="O139"/>
    </row>
    <row r="140" spans="1:15" ht="17.25" customHeight="1" x14ac:dyDescent="0.25">
      <c r="A140" s="62" t="s">
        <v>167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35">
        <f t="shared" si="10"/>
        <v>0</v>
      </c>
      <c r="O140"/>
    </row>
    <row r="141" spans="1:15" ht="15" x14ac:dyDescent="0.25">
      <c r="A141" s="57" t="s">
        <v>168</v>
      </c>
      <c r="B141" s="28">
        <v>-17.13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35">
        <f t="shared" si="10"/>
        <v>-17.13</v>
      </c>
      <c r="O141"/>
    </row>
    <row r="142" spans="1:15" ht="15" x14ac:dyDescent="0.25">
      <c r="A142" s="57" t="s">
        <v>169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35">
        <f t="shared" si="10"/>
        <v>0</v>
      </c>
      <c r="O142"/>
    </row>
    <row r="143" spans="1:15" ht="15" x14ac:dyDescent="0.25">
      <c r="A143" s="57" t="s">
        <v>170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35">
        <f t="shared" si="10"/>
        <v>0</v>
      </c>
      <c r="O143"/>
    </row>
    <row r="144" spans="1:15" ht="15" x14ac:dyDescent="0.25">
      <c r="A144" s="57" t="s">
        <v>171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35">
        <f t="shared" si="10"/>
        <v>0</v>
      </c>
      <c r="O144"/>
    </row>
    <row r="145" spans="1:15" ht="15" x14ac:dyDescent="0.25">
      <c r="A145" s="62" t="s">
        <v>177</v>
      </c>
      <c r="B145" s="28">
        <v>-1.57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35">
        <f>SUM(B145:M145)</f>
        <v>-1.57</v>
      </c>
      <c r="O145"/>
    </row>
    <row r="146" spans="1:15" ht="15" x14ac:dyDescent="0.25">
      <c r="A146" s="57" t="s">
        <v>172</v>
      </c>
      <c r="B146" s="28">
        <v>-25.4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35">
        <f>SUM(B146:M146)</f>
        <v>-25.4</v>
      </c>
      <c r="O146"/>
    </row>
    <row r="147" spans="1:15" ht="15" x14ac:dyDescent="0.25">
      <c r="A147" s="57" t="s">
        <v>217</v>
      </c>
      <c r="N147" s="35"/>
      <c r="O147"/>
    </row>
    <row r="148" spans="1:15" ht="15" x14ac:dyDescent="0.25">
      <c r="A148" s="62" t="s">
        <v>173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35">
        <f>SUM(B148:M148)</f>
        <v>0</v>
      </c>
      <c r="O148"/>
    </row>
    <row r="149" spans="1:15" ht="15" x14ac:dyDescent="0.25">
      <c r="A149" s="57" t="s">
        <v>174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35">
        <f t="shared" si="10"/>
        <v>0</v>
      </c>
      <c r="O149"/>
    </row>
    <row r="150" spans="1:15" ht="15" x14ac:dyDescent="0.25">
      <c r="A150" s="57" t="s">
        <v>175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35">
        <f t="shared" si="10"/>
        <v>0</v>
      </c>
      <c r="O150"/>
    </row>
    <row r="151" spans="1:15" x14ac:dyDescent="0.2">
      <c r="A151" s="15" t="s">
        <v>27</v>
      </c>
      <c r="B151" s="28">
        <f>SUM(B117:B150)</f>
        <v>-58876.43</v>
      </c>
      <c r="C151" s="28">
        <f>SUM(C117:C150)</f>
        <v>0</v>
      </c>
      <c r="D151" s="28">
        <f t="shared" ref="D151:M151" si="13">SUM(D117:D150)</f>
        <v>0</v>
      </c>
      <c r="E151" s="28">
        <f t="shared" si="13"/>
        <v>0</v>
      </c>
      <c r="F151" s="28">
        <f t="shared" si="13"/>
        <v>0</v>
      </c>
      <c r="G151" s="28">
        <f t="shared" si="13"/>
        <v>0</v>
      </c>
      <c r="H151" s="28">
        <f t="shared" si="13"/>
        <v>0</v>
      </c>
      <c r="I151" s="28">
        <f t="shared" si="13"/>
        <v>0</v>
      </c>
      <c r="J151" s="28">
        <f t="shared" si="13"/>
        <v>0</v>
      </c>
      <c r="K151" s="28">
        <f t="shared" si="13"/>
        <v>0</v>
      </c>
      <c r="L151" s="28">
        <f t="shared" si="13"/>
        <v>0</v>
      </c>
      <c r="M151" s="28">
        <f t="shared" si="13"/>
        <v>0</v>
      </c>
      <c r="N151" s="28">
        <f>SUM(N117:N150)</f>
        <v>-58876.43</v>
      </c>
    </row>
    <row r="152" spans="1:15" x14ac:dyDescent="0.2">
      <c r="A152" s="15"/>
      <c r="N152" s="14"/>
    </row>
    <row r="153" spans="1:15" ht="16.5" thickBot="1" x14ac:dyDescent="0.3">
      <c r="A153" s="19" t="s">
        <v>15</v>
      </c>
      <c r="B153" s="32">
        <f t="shared" ref="B153:M153" si="14">+B151+B114+B80</f>
        <v>-1895462.66</v>
      </c>
      <c r="C153" s="32">
        <f t="shared" si="14"/>
        <v>-1572482.11</v>
      </c>
      <c r="D153" s="32">
        <f t="shared" si="14"/>
        <v>0</v>
      </c>
      <c r="E153" s="32">
        <f t="shared" si="14"/>
        <v>0</v>
      </c>
      <c r="F153" s="32">
        <f t="shared" si="14"/>
        <v>0</v>
      </c>
      <c r="G153" s="32">
        <f t="shared" si="14"/>
        <v>0</v>
      </c>
      <c r="H153" s="32">
        <f t="shared" si="14"/>
        <v>0</v>
      </c>
      <c r="I153" s="32">
        <f t="shared" si="14"/>
        <v>0</v>
      </c>
      <c r="J153" s="32">
        <f t="shared" si="14"/>
        <v>0</v>
      </c>
      <c r="K153" s="32">
        <f t="shared" si="14"/>
        <v>0</v>
      </c>
      <c r="L153" s="32">
        <f t="shared" si="14"/>
        <v>0</v>
      </c>
      <c r="M153" s="32">
        <f t="shared" si="14"/>
        <v>0</v>
      </c>
      <c r="N153" s="20">
        <f>+N151+N81+N114+N80</f>
        <v>-3467944.77</v>
      </c>
    </row>
    <row r="154" spans="1:15" ht="16.5" thickBot="1" x14ac:dyDescent="0.3">
      <c r="A154" s="4"/>
    </row>
    <row r="155" spans="1:15" x14ac:dyDescent="0.2">
      <c r="A155" s="5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7" t="s">
        <v>0</v>
      </c>
    </row>
    <row r="156" spans="1:15" ht="13.5" thickBot="1" x14ac:dyDescent="0.25">
      <c r="A156" s="21" t="s">
        <v>150</v>
      </c>
      <c r="B156" s="31" t="s">
        <v>2</v>
      </c>
      <c r="C156" s="31" t="s">
        <v>3</v>
      </c>
      <c r="D156" s="31" t="s">
        <v>4</v>
      </c>
      <c r="E156" s="31" t="s">
        <v>5</v>
      </c>
      <c r="F156" s="31" t="s">
        <v>6</v>
      </c>
      <c r="G156" s="31" t="s">
        <v>7</v>
      </c>
      <c r="H156" s="31" t="s">
        <v>8</v>
      </c>
      <c r="I156" s="31" t="s">
        <v>9</v>
      </c>
      <c r="J156" s="31" t="s">
        <v>10</v>
      </c>
      <c r="K156" s="31" t="s">
        <v>11</v>
      </c>
      <c r="L156" s="31" t="s">
        <v>12</v>
      </c>
      <c r="M156" s="31" t="s">
        <v>13</v>
      </c>
      <c r="N156" s="10" t="s">
        <v>14</v>
      </c>
    </row>
    <row r="157" spans="1:15" x14ac:dyDescent="0.2">
      <c r="A157" s="58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50"/>
    </row>
    <row r="158" spans="1:15" x14ac:dyDescent="0.2">
      <c r="A158" s="22" t="s">
        <v>30</v>
      </c>
      <c r="B158" s="28">
        <f>-5243.7-B191-B225</f>
        <v>18267.170000000002</v>
      </c>
      <c r="C158" s="28">
        <f>49039.29-C191-C225</f>
        <v>49039.29</v>
      </c>
      <c r="D158" s="28">
        <f t="shared" ref="D158:M158" si="15">0-D191-D225</f>
        <v>0</v>
      </c>
      <c r="E158" s="28">
        <f t="shared" si="15"/>
        <v>0</v>
      </c>
      <c r="F158" s="28">
        <f t="shared" si="15"/>
        <v>0</v>
      </c>
      <c r="G158" s="28">
        <f t="shared" si="15"/>
        <v>0</v>
      </c>
      <c r="H158" s="28">
        <f t="shared" si="15"/>
        <v>0</v>
      </c>
      <c r="I158" s="28">
        <f t="shared" si="15"/>
        <v>0</v>
      </c>
      <c r="J158" s="28">
        <f t="shared" si="15"/>
        <v>0</v>
      </c>
      <c r="K158" s="28">
        <f t="shared" si="15"/>
        <v>0</v>
      </c>
      <c r="L158" s="28">
        <f t="shared" si="15"/>
        <v>0</v>
      </c>
      <c r="M158" s="28">
        <f t="shared" si="15"/>
        <v>0</v>
      </c>
      <c r="N158" s="14">
        <f>SUM(B158:M158)</f>
        <v>67306.460000000006</v>
      </c>
    </row>
    <row r="159" spans="1:15" x14ac:dyDescent="0.2">
      <c r="A159" s="15" t="s">
        <v>48</v>
      </c>
      <c r="C159" s="28">
        <f>0-C191-C225</f>
        <v>0</v>
      </c>
      <c r="D159" s="28">
        <f>0-D191-D225</f>
        <v>0</v>
      </c>
      <c r="N159" s="14">
        <f>SUM(B159:M159)</f>
        <v>0</v>
      </c>
    </row>
    <row r="160" spans="1:15" x14ac:dyDescent="0.2">
      <c r="A160" s="22" t="s">
        <v>29</v>
      </c>
      <c r="N160" s="14"/>
    </row>
    <row r="161" spans="1:15" ht="15" x14ac:dyDescent="0.25">
      <c r="A161" s="57" t="s">
        <v>109</v>
      </c>
      <c r="B161" s="28">
        <v>0</v>
      </c>
      <c r="C161" s="28">
        <v>0</v>
      </c>
      <c r="D161" s="28">
        <v>0</v>
      </c>
      <c r="E161" s="28">
        <v>0</v>
      </c>
      <c r="F161" s="28">
        <v>0</v>
      </c>
      <c r="G161" s="28">
        <v>0</v>
      </c>
      <c r="H161" s="28">
        <v>0</v>
      </c>
      <c r="I161" s="28">
        <v>0</v>
      </c>
      <c r="J161" s="28">
        <v>0</v>
      </c>
      <c r="K161" s="28">
        <v>0</v>
      </c>
      <c r="L161" s="28">
        <v>0</v>
      </c>
      <c r="M161" s="28">
        <v>0</v>
      </c>
      <c r="N161" s="14">
        <f t="shared" ref="N161:N186" si="16">SUM(B161:M161)</f>
        <v>0</v>
      </c>
      <c r="O161"/>
    </row>
    <row r="162" spans="1:15" ht="15" x14ac:dyDescent="0.25">
      <c r="A162" s="57" t="s">
        <v>112</v>
      </c>
      <c r="B162" s="28">
        <v>0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14">
        <f t="shared" si="16"/>
        <v>0</v>
      </c>
      <c r="O162"/>
    </row>
    <row r="163" spans="1:15" ht="15" x14ac:dyDescent="0.25">
      <c r="A163" s="57" t="s">
        <v>115</v>
      </c>
      <c r="B163" s="28">
        <v>0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14">
        <f t="shared" si="16"/>
        <v>0</v>
      </c>
      <c r="O163"/>
    </row>
    <row r="164" spans="1:15" ht="15" x14ac:dyDescent="0.25">
      <c r="A164" s="57" t="s">
        <v>124</v>
      </c>
      <c r="B164" s="28">
        <v>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8">
        <v>0</v>
      </c>
      <c r="M164" s="28">
        <v>0</v>
      </c>
      <c r="N164" s="14">
        <f t="shared" si="16"/>
        <v>0</v>
      </c>
      <c r="O164"/>
    </row>
    <row r="165" spans="1:15" ht="15" x14ac:dyDescent="0.25">
      <c r="A165" s="57" t="s">
        <v>129</v>
      </c>
      <c r="B165" s="28">
        <v>0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14">
        <f t="shared" si="16"/>
        <v>0</v>
      </c>
      <c r="O165"/>
    </row>
    <row r="166" spans="1:15" ht="15" x14ac:dyDescent="0.25">
      <c r="A166" s="57" t="s">
        <v>133</v>
      </c>
      <c r="B166" s="28">
        <v>0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0</v>
      </c>
      <c r="L166" s="28">
        <v>0</v>
      </c>
      <c r="M166" s="28">
        <v>0</v>
      </c>
      <c r="N166" s="14">
        <f t="shared" si="16"/>
        <v>0</v>
      </c>
      <c r="O166"/>
    </row>
    <row r="167" spans="1:15" ht="15" x14ac:dyDescent="0.25">
      <c r="A167" s="57" t="s">
        <v>152</v>
      </c>
      <c r="B167" s="28">
        <v>0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0</v>
      </c>
      <c r="L167" s="28">
        <v>0</v>
      </c>
      <c r="M167" s="28">
        <v>0</v>
      </c>
      <c r="N167" s="14">
        <f t="shared" si="16"/>
        <v>0</v>
      </c>
      <c r="O167"/>
    </row>
    <row r="168" spans="1:15" ht="15" x14ac:dyDescent="0.25">
      <c r="A168" s="57" t="s">
        <v>134</v>
      </c>
      <c r="B168" s="28">
        <v>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8">
        <v>0</v>
      </c>
      <c r="M168" s="28">
        <v>0</v>
      </c>
      <c r="N168" s="14">
        <f t="shared" si="16"/>
        <v>0</v>
      </c>
      <c r="O168"/>
    </row>
    <row r="169" spans="1:15" ht="17.25" customHeight="1" x14ac:dyDescent="0.25">
      <c r="A169" s="62" t="s">
        <v>135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14">
        <f t="shared" si="16"/>
        <v>0</v>
      </c>
      <c r="O169"/>
    </row>
    <row r="170" spans="1:15" ht="17.25" customHeight="1" x14ac:dyDescent="0.25">
      <c r="A170" s="62" t="s">
        <v>136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14">
        <f t="shared" si="16"/>
        <v>0</v>
      </c>
      <c r="O170"/>
    </row>
    <row r="171" spans="1:15" ht="17.25" customHeight="1" x14ac:dyDescent="0.25">
      <c r="A171" s="62" t="s">
        <v>137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14">
        <f t="shared" si="16"/>
        <v>0</v>
      </c>
      <c r="O171"/>
    </row>
    <row r="172" spans="1:15" ht="17.25" customHeight="1" x14ac:dyDescent="0.25">
      <c r="A172" s="62" t="s">
        <v>138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14">
        <f t="shared" si="16"/>
        <v>0</v>
      </c>
      <c r="O172"/>
    </row>
    <row r="173" spans="1:15" ht="17.25" customHeight="1" x14ac:dyDescent="0.25">
      <c r="A173" s="62" t="s">
        <v>176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14">
        <f t="shared" si="16"/>
        <v>0</v>
      </c>
      <c r="O173"/>
    </row>
    <row r="174" spans="1:15" ht="17.25" customHeight="1" x14ac:dyDescent="0.25">
      <c r="A174" s="62" t="s">
        <v>155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14">
        <f t="shared" si="16"/>
        <v>0</v>
      </c>
      <c r="O174"/>
    </row>
    <row r="175" spans="1:15" ht="15" x14ac:dyDescent="0.25">
      <c r="A175" s="62" t="s">
        <v>177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14">
        <f t="shared" si="16"/>
        <v>0</v>
      </c>
      <c r="O175"/>
    </row>
    <row r="176" spans="1:15" ht="15" x14ac:dyDescent="0.25">
      <c r="A176" s="57" t="s">
        <v>178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14">
        <f t="shared" si="16"/>
        <v>0</v>
      </c>
      <c r="O176"/>
    </row>
    <row r="177" spans="1:15" ht="15" x14ac:dyDescent="0.25">
      <c r="A177" s="57" t="s">
        <v>179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14">
        <f t="shared" si="16"/>
        <v>0</v>
      </c>
      <c r="O177"/>
    </row>
    <row r="178" spans="1:15" ht="15" x14ac:dyDescent="0.25">
      <c r="A178" s="57" t="s">
        <v>180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14">
        <f t="shared" si="16"/>
        <v>0</v>
      </c>
      <c r="O178"/>
    </row>
    <row r="179" spans="1:15" ht="15" x14ac:dyDescent="0.25">
      <c r="A179" s="57" t="s">
        <v>181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14">
        <f t="shared" si="16"/>
        <v>0</v>
      </c>
      <c r="O179"/>
    </row>
    <row r="180" spans="1:15" ht="15" x14ac:dyDescent="0.25">
      <c r="A180" s="57" t="s">
        <v>182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14">
        <f t="shared" si="16"/>
        <v>0</v>
      </c>
      <c r="O180"/>
    </row>
    <row r="181" spans="1:15" ht="15" x14ac:dyDescent="0.25">
      <c r="A181" s="57" t="s">
        <v>183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14">
        <f t="shared" si="16"/>
        <v>0</v>
      </c>
      <c r="O181"/>
    </row>
    <row r="182" spans="1:15" ht="15" x14ac:dyDescent="0.25">
      <c r="A182" s="57" t="s">
        <v>184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14">
        <f t="shared" si="16"/>
        <v>0</v>
      </c>
      <c r="O182"/>
    </row>
    <row r="183" spans="1:15" ht="15" x14ac:dyDescent="0.25">
      <c r="A183" s="62" t="s">
        <v>185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14">
        <f t="shared" si="16"/>
        <v>0</v>
      </c>
      <c r="O183"/>
    </row>
    <row r="184" spans="1:15" ht="15" x14ac:dyDescent="0.25">
      <c r="A184" s="62" t="s">
        <v>186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14">
        <f t="shared" si="16"/>
        <v>0</v>
      </c>
      <c r="O184"/>
    </row>
    <row r="185" spans="1:15" ht="17.25" customHeight="1" x14ac:dyDescent="0.25">
      <c r="A185" s="62" t="s">
        <v>187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14">
        <f t="shared" si="16"/>
        <v>0</v>
      </c>
      <c r="O185"/>
    </row>
    <row r="186" spans="1:15" ht="17.25" customHeight="1" x14ac:dyDescent="0.25">
      <c r="A186" s="62" t="s">
        <v>188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14">
        <f t="shared" si="16"/>
        <v>0</v>
      </c>
      <c r="O186"/>
    </row>
    <row r="187" spans="1:15" ht="15" x14ac:dyDescent="0.25">
      <c r="A187" s="57" t="s">
        <v>189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14">
        <f>SUM(B187:M187)</f>
        <v>0</v>
      </c>
      <c r="O187"/>
    </row>
    <row r="188" spans="1:15" ht="15" x14ac:dyDescent="0.25">
      <c r="A188" s="62" t="s">
        <v>153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35">
        <f>SUM(B188:M188)</f>
        <v>0</v>
      </c>
      <c r="O188"/>
    </row>
    <row r="189" spans="1:15" ht="17.25" customHeight="1" x14ac:dyDescent="0.25">
      <c r="A189" s="62" t="s">
        <v>145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14">
        <f t="shared" ref="N189:N190" si="17">SUM(B189:M189)</f>
        <v>0</v>
      </c>
      <c r="O189"/>
    </row>
    <row r="190" spans="1:15" ht="17.25" customHeight="1" x14ac:dyDescent="0.25">
      <c r="A190" s="62" t="s">
        <v>146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14">
        <f t="shared" si="17"/>
        <v>0</v>
      </c>
      <c r="O190"/>
    </row>
    <row r="191" spans="1:15" x14ac:dyDescent="0.2">
      <c r="A191" s="15" t="s">
        <v>27</v>
      </c>
      <c r="B191" s="28">
        <f t="shared" ref="B191:N191" si="18">SUM(B161:B190)</f>
        <v>0</v>
      </c>
      <c r="C191" s="28">
        <f>SUM(C161:C190)</f>
        <v>0</v>
      </c>
      <c r="D191" s="28">
        <f t="shared" si="18"/>
        <v>0</v>
      </c>
      <c r="E191" s="28">
        <f t="shared" si="18"/>
        <v>0</v>
      </c>
      <c r="F191" s="28">
        <f t="shared" si="18"/>
        <v>0</v>
      </c>
      <c r="G191" s="28">
        <f t="shared" si="18"/>
        <v>0</v>
      </c>
      <c r="H191" s="28">
        <f t="shared" si="18"/>
        <v>0</v>
      </c>
      <c r="I191" s="28">
        <f t="shared" si="18"/>
        <v>0</v>
      </c>
      <c r="J191" s="28">
        <f t="shared" si="18"/>
        <v>0</v>
      </c>
      <c r="K191" s="28">
        <f t="shared" si="18"/>
        <v>0</v>
      </c>
      <c r="L191" s="28">
        <f t="shared" si="18"/>
        <v>0</v>
      </c>
      <c r="M191" s="28">
        <f t="shared" si="18"/>
        <v>0</v>
      </c>
      <c r="N191" s="14">
        <f t="shared" si="18"/>
        <v>0</v>
      </c>
    </row>
    <row r="192" spans="1:15" x14ac:dyDescent="0.2">
      <c r="A192" s="15"/>
      <c r="N192" s="14"/>
    </row>
    <row r="193" spans="1:15" x14ac:dyDescent="0.2">
      <c r="A193" s="22" t="s">
        <v>28</v>
      </c>
      <c r="N193" s="14"/>
    </row>
    <row r="194" spans="1:15" ht="15" x14ac:dyDescent="0.25">
      <c r="A194" s="57" t="s">
        <v>190</v>
      </c>
      <c r="B194" s="28">
        <v>-25744.400000000001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35">
        <f>SUM(B194:M194)</f>
        <v>-25744.400000000001</v>
      </c>
      <c r="O194"/>
    </row>
    <row r="195" spans="1:15" ht="15" x14ac:dyDescent="0.25">
      <c r="A195" s="57" t="s">
        <v>191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35">
        <f t="shared" ref="N195:N220" si="19">SUM(B195:M195)</f>
        <v>0</v>
      </c>
      <c r="O195"/>
    </row>
    <row r="196" spans="1:15" ht="15" x14ac:dyDescent="0.25">
      <c r="A196" s="57" t="s">
        <v>192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35">
        <f t="shared" si="19"/>
        <v>0</v>
      </c>
      <c r="O196"/>
    </row>
    <row r="197" spans="1:15" ht="15" x14ac:dyDescent="0.25">
      <c r="A197" s="57" t="s">
        <v>193</v>
      </c>
      <c r="B197" s="28">
        <v>0</v>
      </c>
      <c r="C197" s="28">
        <v>0</v>
      </c>
      <c r="D197" s="28">
        <v>0</v>
      </c>
      <c r="E197" s="28">
        <v>0</v>
      </c>
      <c r="F197" s="28">
        <v>0</v>
      </c>
      <c r="G197" s="28">
        <v>0</v>
      </c>
      <c r="H197" s="28">
        <v>0</v>
      </c>
      <c r="I197" s="28">
        <v>0</v>
      </c>
      <c r="J197" s="28">
        <v>0</v>
      </c>
      <c r="K197" s="28">
        <v>0</v>
      </c>
      <c r="L197" s="28">
        <v>0</v>
      </c>
      <c r="M197" s="28">
        <v>0</v>
      </c>
      <c r="N197" s="35">
        <f t="shared" si="19"/>
        <v>0</v>
      </c>
      <c r="O197"/>
    </row>
    <row r="198" spans="1:15" ht="15" x14ac:dyDescent="0.25">
      <c r="A198" s="57" t="s">
        <v>194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35">
        <f t="shared" si="19"/>
        <v>0</v>
      </c>
      <c r="O198"/>
    </row>
    <row r="199" spans="1:15" ht="15" x14ac:dyDescent="0.25">
      <c r="A199" s="57" t="s">
        <v>195</v>
      </c>
      <c r="B199" s="28">
        <v>0</v>
      </c>
      <c r="C199" s="28">
        <v>0</v>
      </c>
      <c r="D199" s="28">
        <v>0</v>
      </c>
      <c r="E199" s="28">
        <v>0</v>
      </c>
      <c r="F199" s="28">
        <v>0</v>
      </c>
      <c r="G199" s="28">
        <v>0</v>
      </c>
      <c r="H199" s="28">
        <v>0</v>
      </c>
      <c r="I199" s="28">
        <v>0</v>
      </c>
      <c r="J199" s="28">
        <v>0</v>
      </c>
      <c r="K199" s="28">
        <v>0</v>
      </c>
      <c r="L199" s="28">
        <v>0</v>
      </c>
      <c r="M199" s="28">
        <v>0</v>
      </c>
      <c r="N199" s="35">
        <f t="shared" si="19"/>
        <v>0</v>
      </c>
      <c r="O199"/>
    </row>
    <row r="200" spans="1:15" ht="15" x14ac:dyDescent="0.25">
      <c r="A200" s="57" t="s">
        <v>196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35">
        <f t="shared" si="19"/>
        <v>0</v>
      </c>
      <c r="O200"/>
    </row>
    <row r="201" spans="1:15" ht="15" x14ac:dyDescent="0.25">
      <c r="A201" s="57" t="s">
        <v>197</v>
      </c>
      <c r="B201" s="28">
        <v>-105.34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35">
        <f t="shared" si="19"/>
        <v>-105.34</v>
      </c>
      <c r="O201"/>
    </row>
    <row r="202" spans="1:15" ht="15" x14ac:dyDescent="0.25">
      <c r="A202" s="57" t="s">
        <v>198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35">
        <f t="shared" si="19"/>
        <v>0</v>
      </c>
      <c r="O202"/>
    </row>
    <row r="203" spans="1:15" ht="15" x14ac:dyDescent="0.25">
      <c r="A203" s="57" t="s">
        <v>199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35">
        <f t="shared" si="19"/>
        <v>0</v>
      </c>
      <c r="O203"/>
    </row>
    <row r="204" spans="1:15" ht="15" x14ac:dyDescent="0.25">
      <c r="A204" s="57" t="s">
        <v>200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35">
        <f t="shared" si="19"/>
        <v>0</v>
      </c>
      <c r="O204"/>
    </row>
    <row r="205" spans="1:15" ht="15" x14ac:dyDescent="0.25">
      <c r="A205" s="62" t="s">
        <v>201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35">
        <f t="shared" si="19"/>
        <v>0</v>
      </c>
      <c r="O205" s="49"/>
    </row>
    <row r="206" spans="1:15" ht="15" x14ac:dyDescent="0.25">
      <c r="A206" s="62" t="s">
        <v>255</v>
      </c>
      <c r="B206" s="28">
        <v>2338.87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35">
        <f t="shared" ref="N206" si="20">SUM(B206:M206)</f>
        <v>2338.87</v>
      </c>
      <c r="O206" s="49"/>
    </row>
    <row r="207" spans="1:15" ht="15" x14ac:dyDescent="0.25">
      <c r="A207" s="62" t="s">
        <v>202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35">
        <f t="shared" si="19"/>
        <v>0</v>
      </c>
      <c r="O207" s="49"/>
    </row>
    <row r="208" spans="1:15" ht="15" x14ac:dyDescent="0.25">
      <c r="A208" s="62" t="s">
        <v>203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35">
        <f t="shared" si="19"/>
        <v>0</v>
      </c>
      <c r="O208" s="49"/>
    </row>
    <row r="209" spans="1:15" ht="15" x14ac:dyDescent="0.25">
      <c r="A209" s="62" t="s">
        <v>204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14">
        <f t="shared" si="19"/>
        <v>0</v>
      </c>
      <c r="O209"/>
    </row>
    <row r="210" spans="1:15" ht="17.25" customHeight="1" x14ac:dyDescent="0.25">
      <c r="A210" s="62" t="s">
        <v>205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35">
        <f t="shared" si="19"/>
        <v>0</v>
      </c>
      <c r="O210"/>
    </row>
    <row r="211" spans="1:15" ht="17.25" customHeight="1" x14ac:dyDescent="0.25">
      <c r="A211" s="62" t="s">
        <v>179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35">
        <f t="shared" si="19"/>
        <v>0</v>
      </c>
      <c r="O211"/>
    </row>
    <row r="212" spans="1:15" ht="17.25" customHeight="1" x14ac:dyDescent="0.25">
      <c r="A212" s="62" t="s">
        <v>180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35">
        <f t="shared" si="19"/>
        <v>0</v>
      </c>
      <c r="O212"/>
    </row>
    <row r="213" spans="1:15" ht="17.25" customHeight="1" x14ac:dyDescent="0.25">
      <c r="A213" s="62" t="s">
        <v>181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35">
        <f t="shared" si="19"/>
        <v>0</v>
      </c>
      <c r="O213"/>
    </row>
    <row r="214" spans="1:15" ht="17.25" customHeight="1" x14ac:dyDescent="0.25">
      <c r="A214" s="62" t="s">
        <v>182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35">
        <f t="shared" si="19"/>
        <v>0</v>
      </c>
      <c r="O214"/>
    </row>
    <row r="215" spans="1:15" ht="17.25" customHeight="1" x14ac:dyDescent="0.25">
      <c r="A215" s="62" t="s">
        <v>183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35">
        <f t="shared" si="19"/>
        <v>0</v>
      </c>
      <c r="O215"/>
    </row>
    <row r="216" spans="1:15" ht="17.25" customHeight="1" x14ac:dyDescent="0.25">
      <c r="A216" s="62" t="s">
        <v>184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35">
        <f t="shared" si="19"/>
        <v>0</v>
      </c>
      <c r="O216"/>
    </row>
    <row r="217" spans="1:15" ht="15" x14ac:dyDescent="0.25">
      <c r="A217" s="57" t="s">
        <v>185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35">
        <f t="shared" si="19"/>
        <v>0</v>
      </c>
      <c r="O217"/>
    </row>
    <row r="218" spans="1:15" ht="15" x14ac:dyDescent="0.25">
      <c r="A218" s="57" t="s">
        <v>186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35">
        <f t="shared" si="19"/>
        <v>0</v>
      </c>
      <c r="O218"/>
    </row>
    <row r="219" spans="1:15" ht="15" x14ac:dyDescent="0.25">
      <c r="A219" s="57" t="s">
        <v>187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35">
        <f t="shared" si="19"/>
        <v>0</v>
      </c>
      <c r="O219"/>
    </row>
    <row r="220" spans="1:15" ht="15" x14ac:dyDescent="0.25">
      <c r="A220" s="57" t="s">
        <v>188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35">
        <f t="shared" si="19"/>
        <v>0</v>
      </c>
      <c r="O220"/>
    </row>
    <row r="221" spans="1:15" ht="15" x14ac:dyDescent="0.25">
      <c r="A221" s="57" t="s">
        <v>189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35">
        <f>SUM(B221:M221)</f>
        <v>0</v>
      </c>
      <c r="O221"/>
    </row>
    <row r="222" spans="1:15" ht="15" x14ac:dyDescent="0.25">
      <c r="A222" s="62" t="s">
        <v>153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35">
        <f>SUM(B222:M222)</f>
        <v>0</v>
      </c>
      <c r="O222"/>
    </row>
    <row r="223" spans="1:15" ht="15" x14ac:dyDescent="0.25">
      <c r="A223" s="57" t="s">
        <v>145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35">
        <f t="shared" ref="N223:N224" si="21">SUM(B223:M223)</f>
        <v>0</v>
      </c>
      <c r="O223"/>
    </row>
    <row r="224" spans="1:15" ht="15" x14ac:dyDescent="0.25">
      <c r="A224" s="57" t="s">
        <v>146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35">
        <f t="shared" si="21"/>
        <v>0</v>
      </c>
      <c r="O224"/>
    </row>
    <row r="225" spans="1:15" x14ac:dyDescent="0.2">
      <c r="A225" s="15" t="s">
        <v>27</v>
      </c>
      <c r="B225" s="28">
        <f>SUM(B194:B224)</f>
        <v>-23510.870000000003</v>
      </c>
      <c r="C225" s="28">
        <f>SUM(C194:C224)</f>
        <v>0</v>
      </c>
      <c r="D225" s="28">
        <f>SUM(D194:D224)</f>
        <v>0</v>
      </c>
      <c r="E225" s="28">
        <f t="shared" ref="E225:N225" si="22">SUM(E194:E224)</f>
        <v>0</v>
      </c>
      <c r="F225" s="28">
        <f t="shared" si="22"/>
        <v>0</v>
      </c>
      <c r="G225" s="28">
        <f t="shared" si="22"/>
        <v>0</v>
      </c>
      <c r="H225" s="28">
        <f t="shared" si="22"/>
        <v>0</v>
      </c>
      <c r="I225" s="28">
        <f t="shared" si="22"/>
        <v>0</v>
      </c>
      <c r="J225" s="28">
        <f t="shared" si="22"/>
        <v>0</v>
      </c>
      <c r="K225" s="28">
        <f t="shared" si="22"/>
        <v>0</v>
      </c>
      <c r="L225" s="28">
        <f t="shared" si="22"/>
        <v>0</v>
      </c>
      <c r="M225" s="28">
        <f t="shared" si="22"/>
        <v>0</v>
      </c>
      <c r="N225" s="35">
        <f t="shared" si="22"/>
        <v>-23510.870000000003</v>
      </c>
    </row>
    <row r="226" spans="1:15" x14ac:dyDescent="0.2">
      <c r="A226" s="15"/>
      <c r="N226" s="14"/>
    </row>
    <row r="227" spans="1:15" ht="16.5" thickBot="1" x14ac:dyDescent="0.3">
      <c r="A227" s="19" t="s">
        <v>15</v>
      </c>
      <c r="B227" s="32">
        <f>+B225+B191+B158</f>
        <v>-5243.7000000000007</v>
      </c>
      <c r="C227" s="32">
        <f>+C225+C191+C158</f>
        <v>49039.29</v>
      </c>
      <c r="D227" s="32">
        <f t="shared" ref="D227:M227" si="23">+D225+D191+D158</f>
        <v>0</v>
      </c>
      <c r="E227" s="32">
        <f t="shared" si="23"/>
        <v>0</v>
      </c>
      <c r="F227" s="32">
        <f t="shared" si="23"/>
        <v>0</v>
      </c>
      <c r="G227" s="32">
        <f t="shared" si="23"/>
        <v>0</v>
      </c>
      <c r="H227" s="32">
        <f t="shared" si="23"/>
        <v>0</v>
      </c>
      <c r="I227" s="32">
        <f t="shared" si="23"/>
        <v>0</v>
      </c>
      <c r="J227" s="32">
        <f t="shared" si="23"/>
        <v>0</v>
      </c>
      <c r="K227" s="32">
        <f t="shared" si="23"/>
        <v>0</v>
      </c>
      <c r="L227" s="32">
        <f t="shared" si="23"/>
        <v>0</v>
      </c>
      <c r="M227" s="32">
        <f t="shared" si="23"/>
        <v>0</v>
      </c>
      <c r="N227" s="20">
        <f>+N225+N159+N191+N158</f>
        <v>43795.590000000004</v>
      </c>
    </row>
    <row r="228" spans="1:15" ht="16.5" thickBot="1" x14ac:dyDescent="0.3">
      <c r="A228" s="4"/>
    </row>
    <row r="229" spans="1:15" x14ac:dyDescent="0.2">
      <c r="A229" s="5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7" t="s">
        <v>0</v>
      </c>
    </row>
    <row r="230" spans="1:15" ht="13.5" thickBot="1" x14ac:dyDescent="0.25">
      <c r="A230" s="21" t="s">
        <v>140</v>
      </c>
      <c r="B230" s="31" t="s">
        <v>2</v>
      </c>
      <c r="C230" s="31" t="s">
        <v>3</v>
      </c>
      <c r="D230" s="31" t="s">
        <v>4</v>
      </c>
      <c r="E230" s="31" t="s">
        <v>5</v>
      </c>
      <c r="F230" s="31" t="s">
        <v>6</v>
      </c>
      <c r="G230" s="31" t="s">
        <v>7</v>
      </c>
      <c r="H230" s="31" t="s">
        <v>8</v>
      </c>
      <c r="I230" s="31" t="s">
        <v>9</v>
      </c>
      <c r="J230" s="31" t="s">
        <v>10</v>
      </c>
      <c r="K230" s="31" t="s">
        <v>11</v>
      </c>
      <c r="L230" s="31" t="s">
        <v>12</v>
      </c>
      <c r="M230" s="31" t="s">
        <v>13</v>
      </c>
      <c r="N230" s="10" t="s">
        <v>14</v>
      </c>
    </row>
    <row r="231" spans="1:15" x14ac:dyDescent="0.2">
      <c r="A231" s="58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50"/>
    </row>
    <row r="232" spans="1:15" x14ac:dyDescent="0.2">
      <c r="A232" s="22" t="s">
        <v>30</v>
      </c>
      <c r="B232" s="28">
        <f>285811.12-B263-B294</f>
        <v>285811.12</v>
      </c>
      <c r="C232" s="28">
        <f>47446.83-C263-C294</f>
        <v>47446.83</v>
      </c>
      <c r="D232" s="28">
        <f t="shared" ref="D232:M232" si="24">0-D263-D294</f>
        <v>0</v>
      </c>
      <c r="E232" s="28">
        <f t="shared" si="24"/>
        <v>0</v>
      </c>
      <c r="F232" s="28">
        <f t="shared" si="24"/>
        <v>0</v>
      </c>
      <c r="G232" s="28">
        <f t="shared" si="24"/>
        <v>0</v>
      </c>
      <c r="H232" s="28">
        <f t="shared" si="24"/>
        <v>0</v>
      </c>
      <c r="I232" s="28">
        <f t="shared" si="24"/>
        <v>0</v>
      </c>
      <c r="J232" s="28">
        <f t="shared" si="24"/>
        <v>0</v>
      </c>
      <c r="K232" s="28">
        <f t="shared" si="24"/>
        <v>0</v>
      </c>
      <c r="L232" s="28">
        <f t="shared" si="24"/>
        <v>0</v>
      </c>
      <c r="M232" s="28">
        <f t="shared" si="24"/>
        <v>0</v>
      </c>
      <c r="N232" s="14">
        <f>SUM(B232:M232)</f>
        <v>333257.95</v>
      </c>
    </row>
    <row r="233" spans="1:15" x14ac:dyDescent="0.2">
      <c r="A233" s="15" t="s">
        <v>48</v>
      </c>
      <c r="N233" s="14">
        <f>SUM(B233:M233)</f>
        <v>0</v>
      </c>
    </row>
    <row r="234" spans="1:15" x14ac:dyDescent="0.2">
      <c r="A234" s="22" t="s">
        <v>29</v>
      </c>
      <c r="N234" s="14"/>
    </row>
    <row r="235" spans="1:15" ht="15" x14ac:dyDescent="0.25">
      <c r="A235" s="57" t="s">
        <v>109</v>
      </c>
      <c r="B235" s="28">
        <v>0</v>
      </c>
      <c r="C235" s="28">
        <v>0</v>
      </c>
      <c r="D235" s="28">
        <v>0</v>
      </c>
      <c r="E235" s="28">
        <v>0</v>
      </c>
      <c r="F235" s="28">
        <v>0</v>
      </c>
      <c r="G235" s="28">
        <v>0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14">
        <f t="shared" ref="N235:N260" si="25">SUM(B235:M235)</f>
        <v>0</v>
      </c>
      <c r="O235"/>
    </row>
    <row r="236" spans="1:15" ht="15" x14ac:dyDescent="0.25">
      <c r="A236" s="57" t="s">
        <v>112</v>
      </c>
      <c r="B236" s="28">
        <v>0</v>
      </c>
      <c r="C236" s="28">
        <v>0</v>
      </c>
      <c r="D236" s="28">
        <v>0</v>
      </c>
      <c r="E236" s="28">
        <v>0</v>
      </c>
      <c r="F236" s="28">
        <v>0</v>
      </c>
      <c r="G236" s="28">
        <v>0</v>
      </c>
      <c r="H236" s="28">
        <v>0</v>
      </c>
      <c r="I236" s="28">
        <v>0</v>
      </c>
      <c r="J236" s="28">
        <v>0</v>
      </c>
      <c r="K236" s="28">
        <v>0</v>
      </c>
      <c r="L236" s="28">
        <v>0</v>
      </c>
      <c r="M236" s="28">
        <v>0</v>
      </c>
      <c r="N236" s="14">
        <f t="shared" ref="N236:N256" si="26">SUM(B236:M236)</f>
        <v>0</v>
      </c>
      <c r="O236"/>
    </row>
    <row r="237" spans="1:15" ht="15" x14ac:dyDescent="0.25">
      <c r="A237" s="57" t="s">
        <v>113</v>
      </c>
      <c r="B237" s="28">
        <v>0</v>
      </c>
      <c r="C237" s="28">
        <v>0</v>
      </c>
      <c r="D237" s="28">
        <v>0</v>
      </c>
      <c r="E237" s="28">
        <v>0</v>
      </c>
      <c r="F237" s="28">
        <v>0</v>
      </c>
      <c r="G237" s="28">
        <v>0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14">
        <f t="shared" si="26"/>
        <v>0</v>
      </c>
      <c r="O237"/>
    </row>
    <row r="238" spans="1:15" ht="15" x14ac:dyDescent="0.25">
      <c r="A238" s="57" t="s">
        <v>114</v>
      </c>
      <c r="B238" s="28">
        <v>0</v>
      </c>
      <c r="C238" s="28">
        <v>0</v>
      </c>
      <c r="D238" s="28">
        <v>0</v>
      </c>
      <c r="E238" s="28">
        <v>0</v>
      </c>
      <c r="F238" s="28">
        <v>0</v>
      </c>
      <c r="G238" s="28">
        <v>0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14">
        <f t="shared" si="26"/>
        <v>0</v>
      </c>
      <c r="O238"/>
    </row>
    <row r="239" spans="1:15" ht="15" x14ac:dyDescent="0.25">
      <c r="A239" s="57" t="s">
        <v>115</v>
      </c>
      <c r="B239" s="28">
        <v>0</v>
      </c>
      <c r="C239" s="28">
        <v>0</v>
      </c>
      <c r="D239" s="28">
        <v>0</v>
      </c>
      <c r="E239" s="28">
        <v>0</v>
      </c>
      <c r="F239" s="28">
        <v>0</v>
      </c>
      <c r="G239" s="28">
        <v>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14">
        <f t="shared" si="26"/>
        <v>0</v>
      </c>
      <c r="O239"/>
    </row>
    <row r="240" spans="1:15" ht="15" x14ac:dyDescent="0.25">
      <c r="A240" s="57" t="s">
        <v>116</v>
      </c>
      <c r="B240" s="28">
        <v>0</v>
      </c>
      <c r="C240" s="28">
        <v>0</v>
      </c>
      <c r="D240" s="28">
        <v>0</v>
      </c>
      <c r="E240" s="28">
        <v>0</v>
      </c>
      <c r="F240" s="28">
        <v>0</v>
      </c>
      <c r="G240" s="28">
        <v>0</v>
      </c>
      <c r="H240" s="28">
        <v>0</v>
      </c>
      <c r="I240" s="28">
        <v>0</v>
      </c>
      <c r="J240" s="28">
        <v>0</v>
      </c>
      <c r="K240" s="28">
        <v>0</v>
      </c>
      <c r="L240" s="28">
        <v>0</v>
      </c>
      <c r="M240" s="28">
        <v>0</v>
      </c>
      <c r="N240" s="14">
        <f t="shared" si="26"/>
        <v>0</v>
      </c>
      <c r="O240"/>
    </row>
    <row r="241" spans="1:15" ht="15" x14ac:dyDescent="0.25">
      <c r="A241" s="57" t="s">
        <v>117</v>
      </c>
      <c r="B241" s="28">
        <v>0</v>
      </c>
      <c r="C241" s="28">
        <v>0</v>
      </c>
      <c r="D241" s="28">
        <v>0</v>
      </c>
      <c r="E241" s="28">
        <v>0</v>
      </c>
      <c r="F241" s="28">
        <v>0</v>
      </c>
      <c r="G241" s="28">
        <v>0</v>
      </c>
      <c r="H241" s="28">
        <v>0</v>
      </c>
      <c r="I241" s="28">
        <v>0</v>
      </c>
      <c r="J241" s="28">
        <v>0</v>
      </c>
      <c r="K241" s="28">
        <v>0</v>
      </c>
      <c r="L241" s="28">
        <v>0</v>
      </c>
      <c r="M241" s="28">
        <v>0</v>
      </c>
      <c r="N241" s="14">
        <f t="shared" si="26"/>
        <v>0</v>
      </c>
      <c r="O241"/>
    </row>
    <row r="242" spans="1:15" ht="15" x14ac:dyDescent="0.25">
      <c r="A242" s="57" t="s">
        <v>118</v>
      </c>
      <c r="B242" s="28">
        <v>0</v>
      </c>
      <c r="C242" s="28"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v>0</v>
      </c>
      <c r="I242" s="28">
        <v>0</v>
      </c>
      <c r="J242" s="28">
        <v>0</v>
      </c>
      <c r="K242" s="28">
        <v>0</v>
      </c>
      <c r="L242" s="28">
        <v>0</v>
      </c>
      <c r="M242" s="28">
        <v>0</v>
      </c>
      <c r="N242" s="14">
        <f t="shared" si="26"/>
        <v>0</v>
      </c>
      <c r="O242"/>
    </row>
    <row r="243" spans="1:15" ht="15" x14ac:dyDescent="0.25">
      <c r="A243" s="57" t="s">
        <v>120</v>
      </c>
      <c r="B243" s="28">
        <v>0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0</v>
      </c>
      <c r="I243" s="28">
        <v>0</v>
      </c>
      <c r="J243" s="28">
        <v>0</v>
      </c>
      <c r="K243" s="28">
        <v>0</v>
      </c>
      <c r="L243" s="28">
        <v>0</v>
      </c>
      <c r="M243" s="28">
        <v>0</v>
      </c>
      <c r="N243" s="14">
        <f t="shared" si="26"/>
        <v>0</v>
      </c>
      <c r="O243"/>
    </row>
    <row r="244" spans="1:15" ht="17.25" customHeight="1" x14ac:dyDescent="0.25">
      <c r="A244" s="62" t="s">
        <v>123</v>
      </c>
      <c r="B244" s="28">
        <v>0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14">
        <f t="shared" si="26"/>
        <v>0</v>
      </c>
      <c r="O244"/>
    </row>
    <row r="245" spans="1:15" ht="17.25" customHeight="1" x14ac:dyDescent="0.25">
      <c r="A245" s="62" t="s">
        <v>124</v>
      </c>
      <c r="B245" s="28">
        <v>0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14">
        <f t="shared" si="26"/>
        <v>0</v>
      </c>
      <c r="O245"/>
    </row>
    <row r="246" spans="1:15" ht="17.25" customHeight="1" x14ac:dyDescent="0.25">
      <c r="A246" s="62" t="s">
        <v>125</v>
      </c>
      <c r="B246" s="28">
        <v>0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14">
        <f t="shared" si="26"/>
        <v>0</v>
      </c>
      <c r="O246"/>
    </row>
    <row r="247" spans="1:15" ht="17.25" customHeight="1" x14ac:dyDescent="0.25">
      <c r="A247" s="62" t="s">
        <v>126</v>
      </c>
      <c r="B247" s="28">
        <v>0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0</v>
      </c>
      <c r="N247" s="14">
        <f t="shared" si="26"/>
        <v>0</v>
      </c>
      <c r="O247"/>
    </row>
    <row r="248" spans="1:15" ht="17.25" customHeight="1" x14ac:dyDescent="0.25">
      <c r="A248" s="62" t="s">
        <v>127</v>
      </c>
      <c r="B248" s="28">
        <v>0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14">
        <f t="shared" si="26"/>
        <v>0</v>
      </c>
      <c r="O248"/>
    </row>
    <row r="249" spans="1:15" ht="17.25" customHeight="1" x14ac:dyDescent="0.25">
      <c r="A249" s="62" t="s">
        <v>129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14">
        <f t="shared" si="26"/>
        <v>0</v>
      </c>
      <c r="O249"/>
    </row>
    <row r="250" spans="1:15" ht="15" x14ac:dyDescent="0.25">
      <c r="A250" s="57" t="s">
        <v>133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14">
        <f t="shared" si="26"/>
        <v>0</v>
      </c>
      <c r="O250"/>
    </row>
    <row r="251" spans="1:15" ht="15" x14ac:dyDescent="0.25">
      <c r="A251" s="57" t="s">
        <v>134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14">
        <f t="shared" si="26"/>
        <v>0</v>
      </c>
      <c r="O251"/>
    </row>
    <row r="252" spans="1:15" ht="15" x14ac:dyDescent="0.25">
      <c r="A252" s="57" t="s">
        <v>135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14">
        <f t="shared" si="26"/>
        <v>0</v>
      </c>
      <c r="O252"/>
    </row>
    <row r="253" spans="1:15" ht="15" x14ac:dyDescent="0.25">
      <c r="A253" s="57" t="s">
        <v>136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14">
        <f t="shared" si="26"/>
        <v>0</v>
      </c>
      <c r="O253"/>
    </row>
    <row r="254" spans="1:15" ht="15" x14ac:dyDescent="0.25">
      <c r="A254" s="57" t="s">
        <v>137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14">
        <f t="shared" si="26"/>
        <v>0</v>
      </c>
      <c r="O254"/>
    </row>
    <row r="255" spans="1:15" ht="15" x14ac:dyDescent="0.25">
      <c r="A255" s="57" t="s">
        <v>138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14">
        <f t="shared" si="26"/>
        <v>0</v>
      </c>
      <c r="O255"/>
    </row>
    <row r="256" spans="1:15" ht="15" x14ac:dyDescent="0.25">
      <c r="A256" s="57" t="s">
        <v>139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14">
        <f t="shared" si="26"/>
        <v>0</v>
      </c>
      <c r="O256"/>
    </row>
    <row r="257" spans="1:15" ht="15" x14ac:dyDescent="0.25">
      <c r="A257" s="62" t="s">
        <v>141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14">
        <f t="shared" si="25"/>
        <v>0</v>
      </c>
      <c r="O257"/>
    </row>
    <row r="258" spans="1:15" ht="15" x14ac:dyDescent="0.25">
      <c r="A258" s="62" t="s">
        <v>142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14">
        <f t="shared" si="25"/>
        <v>0</v>
      </c>
      <c r="O258"/>
    </row>
    <row r="259" spans="1:15" ht="17.25" customHeight="1" x14ac:dyDescent="0.25">
      <c r="A259" s="62" t="s">
        <v>143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14">
        <f t="shared" si="25"/>
        <v>0</v>
      </c>
      <c r="O259"/>
    </row>
    <row r="260" spans="1:15" ht="17.25" customHeight="1" x14ac:dyDescent="0.25">
      <c r="A260" s="62" t="s">
        <v>144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14">
        <f t="shared" si="25"/>
        <v>0</v>
      </c>
      <c r="O260"/>
    </row>
    <row r="261" spans="1:15" ht="17.25" customHeight="1" x14ac:dyDescent="0.25">
      <c r="A261" s="62" t="s">
        <v>145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14">
        <f t="shared" ref="N261:N262" si="27">SUM(B261:M261)</f>
        <v>0</v>
      </c>
      <c r="O261"/>
    </row>
    <row r="262" spans="1:15" ht="17.25" customHeight="1" x14ac:dyDescent="0.25">
      <c r="A262" s="62" t="s">
        <v>146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14">
        <f t="shared" si="27"/>
        <v>0</v>
      </c>
      <c r="O262"/>
    </row>
    <row r="263" spans="1:15" x14ac:dyDescent="0.2">
      <c r="A263" s="15" t="s">
        <v>27</v>
      </c>
      <c r="B263" s="28">
        <f>SUM(B235:B262)</f>
        <v>0</v>
      </c>
      <c r="C263" s="28">
        <f t="shared" ref="C263:M263" si="28">SUM(C235:C262)</f>
        <v>0</v>
      </c>
      <c r="D263" s="28">
        <f>SUM(D235:D262)</f>
        <v>0</v>
      </c>
      <c r="E263" s="28">
        <f>SUM(E235:E262)</f>
        <v>0</v>
      </c>
      <c r="F263" s="28">
        <f t="shared" si="28"/>
        <v>0</v>
      </c>
      <c r="G263" s="28">
        <f>SUM(G235:G262)</f>
        <v>0</v>
      </c>
      <c r="H263" s="28">
        <f t="shared" si="28"/>
        <v>0</v>
      </c>
      <c r="I263" s="28">
        <f t="shared" si="28"/>
        <v>0</v>
      </c>
      <c r="J263" s="28">
        <f t="shared" si="28"/>
        <v>0</v>
      </c>
      <c r="K263" s="28">
        <f t="shared" si="28"/>
        <v>0</v>
      </c>
      <c r="L263" s="28">
        <f t="shared" si="28"/>
        <v>0</v>
      </c>
      <c r="M263" s="28">
        <f t="shared" si="28"/>
        <v>0</v>
      </c>
      <c r="N263" s="14">
        <f>SUM(N235:N262)</f>
        <v>0</v>
      </c>
    </row>
    <row r="264" spans="1:15" x14ac:dyDescent="0.2">
      <c r="A264" s="15"/>
      <c r="N264" s="14"/>
    </row>
    <row r="265" spans="1:15" x14ac:dyDescent="0.2">
      <c r="A265" s="22" t="s">
        <v>28</v>
      </c>
      <c r="N265" s="14"/>
    </row>
    <row r="266" spans="1:15" ht="15" x14ac:dyDescent="0.25">
      <c r="A266" s="57" t="s">
        <v>109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35">
        <f>SUM(B266:M266)</f>
        <v>0</v>
      </c>
      <c r="O266"/>
    </row>
    <row r="267" spans="1:15" ht="15" x14ac:dyDescent="0.25">
      <c r="A267" s="57" t="s">
        <v>112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35">
        <f t="shared" ref="N267:N293" si="29">SUM(B267:M267)</f>
        <v>0</v>
      </c>
      <c r="O267"/>
    </row>
    <row r="268" spans="1:15" ht="15" x14ac:dyDescent="0.25">
      <c r="A268" s="57" t="s">
        <v>113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35">
        <f t="shared" si="29"/>
        <v>0</v>
      </c>
      <c r="O268"/>
    </row>
    <row r="269" spans="1:15" ht="15" x14ac:dyDescent="0.25">
      <c r="A269" s="57" t="s">
        <v>114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35">
        <f t="shared" si="29"/>
        <v>0</v>
      </c>
      <c r="O269"/>
    </row>
    <row r="270" spans="1:15" ht="15" x14ac:dyDescent="0.25">
      <c r="A270" s="57" t="s">
        <v>115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35">
        <f t="shared" si="29"/>
        <v>0</v>
      </c>
      <c r="O270"/>
    </row>
    <row r="271" spans="1:15" ht="15" x14ac:dyDescent="0.25">
      <c r="A271" s="57" t="s">
        <v>116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35">
        <f t="shared" si="29"/>
        <v>0</v>
      </c>
      <c r="O271"/>
    </row>
    <row r="272" spans="1:15" ht="15" x14ac:dyDescent="0.25">
      <c r="A272" s="57" t="s">
        <v>117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35">
        <f t="shared" si="29"/>
        <v>0</v>
      </c>
      <c r="O272"/>
    </row>
    <row r="273" spans="1:15" ht="15" x14ac:dyDescent="0.25">
      <c r="A273" s="57" t="s">
        <v>118</v>
      </c>
      <c r="B273" s="28">
        <v>0</v>
      </c>
      <c r="C273" s="28">
        <v>0</v>
      </c>
      <c r="D273" s="28">
        <v>0</v>
      </c>
      <c r="E273" s="28">
        <v>0</v>
      </c>
      <c r="F273" s="28">
        <v>0</v>
      </c>
      <c r="G273" s="28">
        <v>0</v>
      </c>
      <c r="H273" s="28">
        <v>0</v>
      </c>
      <c r="I273" s="28">
        <v>0</v>
      </c>
      <c r="J273" s="28">
        <v>0</v>
      </c>
      <c r="K273" s="28">
        <v>0</v>
      </c>
      <c r="L273" s="28">
        <v>0</v>
      </c>
      <c r="M273" s="28">
        <v>0</v>
      </c>
      <c r="N273" s="35">
        <f t="shared" si="29"/>
        <v>0</v>
      </c>
      <c r="O273"/>
    </row>
    <row r="274" spans="1:15" ht="15" x14ac:dyDescent="0.25">
      <c r="A274" s="57" t="s">
        <v>120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35">
        <f t="shared" si="29"/>
        <v>0</v>
      </c>
      <c r="O274"/>
    </row>
    <row r="275" spans="1:15" ht="15" x14ac:dyDescent="0.25">
      <c r="A275" s="57" t="s">
        <v>123</v>
      </c>
      <c r="B275" s="28">
        <v>0</v>
      </c>
      <c r="C275" s="28">
        <v>0</v>
      </c>
      <c r="D275" s="28">
        <v>0</v>
      </c>
      <c r="E275" s="28">
        <v>0</v>
      </c>
      <c r="F275" s="28">
        <v>0</v>
      </c>
      <c r="G275" s="28">
        <v>0</v>
      </c>
      <c r="H275" s="28">
        <v>0</v>
      </c>
      <c r="I275" s="28">
        <v>0</v>
      </c>
      <c r="J275" s="28">
        <v>0</v>
      </c>
      <c r="K275" s="28">
        <v>0</v>
      </c>
      <c r="L275" s="28">
        <v>0</v>
      </c>
      <c r="M275" s="28">
        <v>0</v>
      </c>
      <c r="N275" s="35">
        <f t="shared" si="29"/>
        <v>0</v>
      </c>
      <c r="O275"/>
    </row>
    <row r="276" spans="1:15" ht="15" x14ac:dyDescent="0.25">
      <c r="A276" s="57" t="s">
        <v>124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35">
        <f t="shared" si="29"/>
        <v>0</v>
      </c>
      <c r="O276"/>
    </row>
    <row r="277" spans="1:15" ht="15" x14ac:dyDescent="0.25">
      <c r="A277" s="57" t="s">
        <v>125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35">
        <f t="shared" si="29"/>
        <v>0</v>
      </c>
      <c r="O277"/>
    </row>
    <row r="278" spans="1:15" ht="15" x14ac:dyDescent="0.25">
      <c r="A278" s="62" t="s">
        <v>126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35">
        <f t="shared" si="29"/>
        <v>0</v>
      </c>
      <c r="O278" s="49"/>
    </row>
    <row r="279" spans="1:15" ht="15" x14ac:dyDescent="0.25">
      <c r="A279" s="62" t="s">
        <v>127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35">
        <f t="shared" si="29"/>
        <v>0</v>
      </c>
      <c r="O279" s="49"/>
    </row>
    <row r="280" spans="1:15" ht="15" x14ac:dyDescent="0.25">
      <c r="A280" s="62" t="s">
        <v>129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35">
        <f t="shared" si="29"/>
        <v>0</v>
      </c>
      <c r="O280" s="49"/>
    </row>
    <row r="281" spans="1:15" ht="17.25" customHeight="1" x14ac:dyDescent="0.25">
      <c r="A281" s="62" t="s">
        <v>133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35">
        <f t="shared" si="29"/>
        <v>0</v>
      </c>
      <c r="O281"/>
    </row>
    <row r="282" spans="1:15" ht="17.25" customHeight="1" x14ac:dyDescent="0.25">
      <c r="A282" s="62" t="s">
        <v>134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35">
        <f t="shared" si="29"/>
        <v>0</v>
      </c>
      <c r="O282"/>
    </row>
    <row r="283" spans="1:15" ht="17.25" customHeight="1" x14ac:dyDescent="0.25">
      <c r="A283" s="62" t="s">
        <v>135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35">
        <f t="shared" si="29"/>
        <v>0</v>
      </c>
      <c r="O283"/>
    </row>
    <row r="284" spans="1:15" ht="17.25" customHeight="1" x14ac:dyDescent="0.25">
      <c r="A284" s="62" t="s">
        <v>136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35">
        <f t="shared" si="29"/>
        <v>0</v>
      </c>
      <c r="O284"/>
    </row>
    <row r="285" spans="1:15" ht="17.25" customHeight="1" x14ac:dyDescent="0.25">
      <c r="A285" s="62" t="s">
        <v>137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35">
        <f t="shared" si="29"/>
        <v>0</v>
      </c>
      <c r="O285"/>
    </row>
    <row r="286" spans="1:15" ht="17.25" customHeight="1" x14ac:dyDescent="0.25">
      <c r="A286" s="62" t="s">
        <v>138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35">
        <f t="shared" si="29"/>
        <v>0</v>
      </c>
      <c r="O286"/>
    </row>
    <row r="287" spans="1:15" ht="17.25" customHeight="1" x14ac:dyDescent="0.25">
      <c r="A287" s="62" t="s">
        <v>139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35">
        <f t="shared" si="29"/>
        <v>0</v>
      </c>
      <c r="O287"/>
    </row>
    <row r="288" spans="1:15" ht="15" x14ac:dyDescent="0.25">
      <c r="A288" s="57" t="s">
        <v>141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35">
        <f t="shared" si="29"/>
        <v>0</v>
      </c>
      <c r="O288"/>
    </row>
    <row r="289" spans="1:15" ht="15" x14ac:dyDescent="0.25">
      <c r="A289" s="57" t="s">
        <v>142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35">
        <f t="shared" si="29"/>
        <v>0</v>
      </c>
      <c r="O289"/>
    </row>
    <row r="290" spans="1:15" ht="15" x14ac:dyDescent="0.25">
      <c r="A290" s="57" t="s">
        <v>143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35">
        <f t="shared" si="29"/>
        <v>0</v>
      </c>
      <c r="O290"/>
    </row>
    <row r="291" spans="1:15" ht="15" x14ac:dyDescent="0.25">
      <c r="A291" s="57" t="s">
        <v>144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35">
        <f t="shared" si="29"/>
        <v>0</v>
      </c>
      <c r="O291"/>
    </row>
    <row r="292" spans="1:15" ht="15" x14ac:dyDescent="0.25">
      <c r="A292" s="57" t="s">
        <v>145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35">
        <f t="shared" si="29"/>
        <v>0</v>
      </c>
      <c r="O292"/>
    </row>
    <row r="293" spans="1:15" ht="15" x14ac:dyDescent="0.25">
      <c r="A293" s="57" t="s">
        <v>146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35">
        <f t="shared" si="29"/>
        <v>0</v>
      </c>
      <c r="O293"/>
    </row>
    <row r="294" spans="1:15" x14ac:dyDescent="0.2">
      <c r="A294" s="15" t="s">
        <v>27</v>
      </c>
      <c r="B294" s="28">
        <f>SUM(B266:B293)</f>
        <v>0</v>
      </c>
      <c r="C294" s="28">
        <f t="shared" ref="C294" si="30">SUM(C266:C287)</f>
        <v>0</v>
      </c>
      <c r="D294" s="28">
        <f>SUM(D266:D293)</f>
        <v>0</v>
      </c>
      <c r="E294" s="28">
        <f t="shared" ref="E294:M294" si="31">SUM(E266:E293)</f>
        <v>0</v>
      </c>
      <c r="F294" s="28">
        <f>SUM(F266:F293)</f>
        <v>0</v>
      </c>
      <c r="G294" s="28">
        <f t="shared" si="31"/>
        <v>0</v>
      </c>
      <c r="H294" s="28">
        <f t="shared" si="31"/>
        <v>0</v>
      </c>
      <c r="I294" s="28">
        <f t="shared" si="31"/>
        <v>0</v>
      </c>
      <c r="J294" s="28">
        <f t="shared" si="31"/>
        <v>0</v>
      </c>
      <c r="K294" s="28">
        <f t="shared" si="31"/>
        <v>0</v>
      </c>
      <c r="L294" s="28">
        <f t="shared" si="31"/>
        <v>0</v>
      </c>
      <c r="M294" s="28">
        <f t="shared" si="31"/>
        <v>0</v>
      </c>
      <c r="N294" s="35">
        <f>SUM(N266:N293)</f>
        <v>0</v>
      </c>
    </row>
    <row r="295" spans="1:15" x14ac:dyDescent="0.2">
      <c r="A295" s="15"/>
      <c r="N295" s="14"/>
    </row>
    <row r="296" spans="1:15" ht="16.5" thickBot="1" x14ac:dyDescent="0.3">
      <c r="A296" s="19" t="s">
        <v>15</v>
      </c>
      <c r="B296" s="32">
        <f>+B294+B263+B232</f>
        <v>285811.12</v>
      </c>
      <c r="C296" s="32">
        <f t="shared" ref="C296:M296" si="32">+C294+C263+C232</f>
        <v>47446.83</v>
      </c>
      <c r="D296" s="32">
        <f t="shared" si="32"/>
        <v>0</v>
      </c>
      <c r="E296" s="32">
        <f t="shared" si="32"/>
        <v>0</v>
      </c>
      <c r="F296" s="32">
        <f>+F294+F263+F232</f>
        <v>0</v>
      </c>
      <c r="G296" s="32">
        <f t="shared" si="32"/>
        <v>0</v>
      </c>
      <c r="H296" s="32">
        <f t="shared" si="32"/>
        <v>0</v>
      </c>
      <c r="I296" s="32">
        <f t="shared" si="32"/>
        <v>0</v>
      </c>
      <c r="J296" s="32">
        <f t="shared" si="32"/>
        <v>0</v>
      </c>
      <c r="K296" s="32">
        <f t="shared" si="32"/>
        <v>0</v>
      </c>
      <c r="L296" s="32">
        <f t="shared" si="32"/>
        <v>0</v>
      </c>
      <c r="M296" s="32">
        <f t="shared" si="32"/>
        <v>0</v>
      </c>
      <c r="N296" s="20">
        <f>+N294+N233+N263+N232</f>
        <v>333257.95</v>
      </c>
    </row>
    <row r="297" spans="1:15" x14ac:dyDescent="0.2">
      <c r="A297" s="5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7" t="s">
        <v>0</v>
      </c>
    </row>
    <row r="298" spans="1:15" ht="13.5" thickBot="1" x14ac:dyDescent="0.25">
      <c r="A298" s="21" t="s">
        <v>107</v>
      </c>
      <c r="B298" s="31" t="s">
        <v>2</v>
      </c>
      <c r="C298" s="31" t="s">
        <v>3</v>
      </c>
      <c r="D298" s="31" t="s">
        <v>4</v>
      </c>
      <c r="E298" s="31" t="s">
        <v>5</v>
      </c>
      <c r="F298" s="31" t="s">
        <v>6</v>
      </c>
      <c r="G298" s="31" t="s">
        <v>7</v>
      </c>
      <c r="H298" s="31" t="s">
        <v>8</v>
      </c>
      <c r="I298" s="31" t="s">
        <v>9</v>
      </c>
      <c r="J298" s="31" t="s">
        <v>10</v>
      </c>
      <c r="K298" s="31" t="s">
        <v>11</v>
      </c>
      <c r="L298" s="31" t="s">
        <v>12</v>
      </c>
      <c r="M298" s="31" t="s">
        <v>13</v>
      </c>
      <c r="N298" s="10" t="s">
        <v>14</v>
      </c>
    </row>
    <row r="299" spans="1:15" x14ac:dyDescent="0.2">
      <c r="A299" s="58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50"/>
    </row>
    <row r="300" spans="1:15" x14ac:dyDescent="0.2">
      <c r="A300" s="22" t="s">
        <v>30</v>
      </c>
      <c r="B300" s="28">
        <f>17252.49-B334-B368</f>
        <v>17252.490000000002</v>
      </c>
      <c r="C300" s="28">
        <f>92139.57-C334-C368</f>
        <v>92139.57</v>
      </c>
      <c r="D300" s="28">
        <f t="shared" ref="D300:M300" si="33">0-D334-D368</f>
        <v>0</v>
      </c>
      <c r="E300" s="28">
        <f t="shared" si="33"/>
        <v>0</v>
      </c>
      <c r="F300" s="28">
        <f t="shared" si="33"/>
        <v>0</v>
      </c>
      <c r="G300" s="28">
        <f t="shared" si="33"/>
        <v>0</v>
      </c>
      <c r="H300" s="28">
        <f t="shared" si="33"/>
        <v>0</v>
      </c>
      <c r="I300" s="28">
        <f t="shared" si="33"/>
        <v>0</v>
      </c>
      <c r="J300" s="28">
        <f t="shared" si="33"/>
        <v>0</v>
      </c>
      <c r="K300" s="28">
        <f t="shared" si="33"/>
        <v>0</v>
      </c>
      <c r="L300" s="28">
        <f t="shared" si="33"/>
        <v>0</v>
      </c>
      <c r="M300" s="28">
        <f t="shared" si="33"/>
        <v>0</v>
      </c>
      <c r="N300" s="14">
        <f>SUM(B300:M300)</f>
        <v>109392.06000000001</v>
      </c>
    </row>
    <row r="301" spans="1:15" x14ac:dyDescent="0.2">
      <c r="A301" s="15" t="s">
        <v>48</v>
      </c>
      <c r="N301" s="14">
        <f>SUM(B301:M301)</f>
        <v>0</v>
      </c>
    </row>
    <row r="302" spans="1:15" x14ac:dyDescent="0.2">
      <c r="A302" s="22" t="s">
        <v>29</v>
      </c>
      <c r="N302" s="14"/>
    </row>
    <row r="303" spans="1:15" ht="15" x14ac:dyDescent="0.25">
      <c r="A303" s="57" t="s">
        <v>109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14">
        <f>SUM(B303:M303)</f>
        <v>0</v>
      </c>
      <c r="O303"/>
    </row>
    <row r="304" spans="1:15" ht="15" x14ac:dyDescent="0.25">
      <c r="A304" s="57" t="s">
        <v>110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14">
        <f t="shared" ref="N304:N318" si="34">SUM(B304:M304)</f>
        <v>0</v>
      </c>
      <c r="O304"/>
    </row>
    <row r="305" spans="1:15" ht="15" x14ac:dyDescent="0.25">
      <c r="A305" s="57" t="s">
        <v>111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14">
        <f t="shared" si="34"/>
        <v>0</v>
      </c>
      <c r="O305"/>
    </row>
    <row r="306" spans="1:15" ht="15" x14ac:dyDescent="0.25">
      <c r="A306" s="57" t="s">
        <v>112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14">
        <f t="shared" si="34"/>
        <v>0</v>
      </c>
      <c r="O306"/>
    </row>
    <row r="307" spans="1:15" ht="15" x14ac:dyDescent="0.25">
      <c r="A307" s="57" t="s">
        <v>113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14">
        <f t="shared" si="34"/>
        <v>0</v>
      </c>
      <c r="O307"/>
    </row>
    <row r="308" spans="1:15" ht="15" x14ac:dyDescent="0.25">
      <c r="A308" s="57" t="s">
        <v>114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14">
        <f t="shared" si="34"/>
        <v>0</v>
      </c>
      <c r="O308"/>
    </row>
    <row r="309" spans="1:15" ht="15" x14ac:dyDescent="0.25">
      <c r="A309" s="57" t="s">
        <v>115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14">
        <f t="shared" si="34"/>
        <v>0</v>
      </c>
      <c r="O309"/>
    </row>
    <row r="310" spans="1:15" ht="15" x14ac:dyDescent="0.25">
      <c r="A310" s="57" t="s">
        <v>116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14">
        <f t="shared" si="34"/>
        <v>0</v>
      </c>
      <c r="O310"/>
    </row>
    <row r="311" spans="1:15" ht="15" x14ac:dyDescent="0.25">
      <c r="A311" s="57" t="s">
        <v>117</v>
      </c>
      <c r="B311" s="28">
        <v>0</v>
      </c>
      <c r="C311" s="28">
        <v>0</v>
      </c>
      <c r="D311" s="28">
        <v>0</v>
      </c>
      <c r="E311" s="28">
        <v>0</v>
      </c>
      <c r="F311" s="28">
        <v>0</v>
      </c>
      <c r="G311" s="28">
        <v>0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14">
        <f t="shared" si="34"/>
        <v>0</v>
      </c>
      <c r="O311"/>
    </row>
    <row r="312" spans="1:15" ht="15" x14ac:dyDescent="0.25">
      <c r="A312" s="57" t="s">
        <v>118</v>
      </c>
      <c r="B312" s="28">
        <v>0</v>
      </c>
      <c r="C312" s="28">
        <v>0</v>
      </c>
      <c r="D312" s="28">
        <v>0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8">
        <v>0</v>
      </c>
      <c r="M312" s="28">
        <v>0</v>
      </c>
      <c r="N312" s="14">
        <f t="shared" si="34"/>
        <v>0</v>
      </c>
      <c r="O312"/>
    </row>
    <row r="313" spans="1:15" ht="15" x14ac:dyDescent="0.25">
      <c r="A313" s="57" t="s">
        <v>119</v>
      </c>
      <c r="B313" s="28">
        <v>0</v>
      </c>
      <c r="C313" s="28">
        <v>0</v>
      </c>
      <c r="D313" s="28">
        <v>0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8">
        <v>0</v>
      </c>
      <c r="K313" s="28">
        <v>0</v>
      </c>
      <c r="L313" s="28">
        <v>0</v>
      </c>
      <c r="M313" s="28">
        <v>0</v>
      </c>
      <c r="N313" s="14">
        <f t="shared" si="34"/>
        <v>0</v>
      </c>
      <c r="O313"/>
    </row>
    <row r="314" spans="1:15" ht="15" x14ac:dyDescent="0.25">
      <c r="A314" s="57" t="s">
        <v>120</v>
      </c>
      <c r="B314" s="28">
        <v>0</v>
      </c>
      <c r="C314" s="28">
        <v>0</v>
      </c>
      <c r="D314" s="28">
        <v>0</v>
      </c>
      <c r="E314" s="28">
        <v>0</v>
      </c>
      <c r="F314" s="28">
        <v>0</v>
      </c>
      <c r="G314" s="28">
        <v>0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14">
        <f t="shared" si="34"/>
        <v>0</v>
      </c>
      <c r="O314"/>
    </row>
    <row r="315" spans="1:15" ht="17.25" customHeight="1" x14ac:dyDescent="0.25">
      <c r="A315" s="62" t="s">
        <v>121</v>
      </c>
      <c r="B315" s="28">
        <v>0</v>
      </c>
      <c r="C315" s="28">
        <v>0</v>
      </c>
      <c r="D315" s="28">
        <v>0</v>
      </c>
      <c r="E315" s="28">
        <v>0</v>
      </c>
      <c r="F315" s="28">
        <v>0</v>
      </c>
      <c r="G315" s="28">
        <v>0</v>
      </c>
      <c r="H315" s="28">
        <v>0</v>
      </c>
      <c r="I315" s="28">
        <v>0</v>
      </c>
      <c r="J315" s="28">
        <v>0</v>
      </c>
      <c r="K315" s="28">
        <v>0</v>
      </c>
      <c r="L315" s="28">
        <v>0</v>
      </c>
      <c r="M315" s="28">
        <v>0</v>
      </c>
      <c r="N315" s="14">
        <f t="shared" si="34"/>
        <v>0</v>
      </c>
      <c r="O315"/>
    </row>
    <row r="316" spans="1:15" ht="17.25" customHeight="1" x14ac:dyDescent="0.25">
      <c r="A316" s="62" t="s">
        <v>122</v>
      </c>
      <c r="B316" s="28">
        <v>0</v>
      </c>
      <c r="C316" s="28">
        <v>0</v>
      </c>
      <c r="D316" s="28">
        <v>0</v>
      </c>
      <c r="E316" s="28">
        <v>0</v>
      </c>
      <c r="F316" s="28">
        <v>0</v>
      </c>
      <c r="G316" s="28">
        <v>0</v>
      </c>
      <c r="H316" s="28">
        <v>0</v>
      </c>
      <c r="I316" s="28">
        <v>0</v>
      </c>
      <c r="J316" s="28">
        <v>0</v>
      </c>
      <c r="K316" s="28">
        <v>0</v>
      </c>
      <c r="L316" s="28">
        <v>0</v>
      </c>
      <c r="M316" s="28">
        <v>0</v>
      </c>
      <c r="N316" s="14">
        <f t="shared" si="34"/>
        <v>0</v>
      </c>
      <c r="O316"/>
    </row>
    <row r="317" spans="1:15" ht="17.25" customHeight="1" x14ac:dyDescent="0.25">
      <c r="A317" s="62" t="s">
        <v>123</v>
      </c>
      <c r="B317" s="28">
        <v>0</v>
      </c>
      <c r="C317" s="28">
        <v>0</v>
      </c>
      <c r="D317" s="28">
        <v>0</v>
      </c>
      <c r="E317" s="28">
        <v>0</v>
      </c>
      <c r="F317" s="28">
        <v>0</v>
      </c>
      <c r="G317" s="28">
        <v>0</v>
      </c>
      <c r="H317" s="28">
        <v>0</v>
      </c>
      <c r="I317" s="28">
        <v>0</v>
      </c>
      <c r="J317" s="28">
        <v>0</v>
      </c>
      <c r="K317" s="28">
        <v>0</v>
      </c>
      <c r="L317" s="28">
        <v>0</v>
      </c>
      <c r="M317" s="28">
        <v>0</v>
      </c>
      <c r="N317" s="14">
        <f t="shared" si="34"/>
        <v>0</v>
      </c>
      <c r="O317"/>
    </row>
    <row r="318" spans="1:15" ht="17.25" customHeight="1" x14ac:dyDescent="0.25">
      <c r="A318" s="62" t="s">
        <v>124</v>
      </c>
      <c r="B318" s="28">
        <v>0</v>
      </c>
      <c r="C318" s="28">
        <v>0</v>
      </c>
      <c r="D318" s="28">
        <v>0</v>
      </c>
      <c r="E318" s="28">
        <v>0</v>
      </c>
      <c r="F318" s="28">
        <v>0</v>
      </c>
      <c r="G318" s="28">
        <v>0</v>
      </c>
      <c r="H318" s="28">
        <v>0</v>
      </c>
      <c r="I318" s="28">
        <v>0</v>
      </c>
      <c r="J318" s="28">
        <v>0</v>
      </c>
      <c r="K318" s="28">
        <v>0</v>
      </c>
      <c r="L318" s="28">
        <v>0</v>
      </c>
      <c r="M318" s="28">
        <v>0</v>
      </c>
      <c r="N318" s="14">
        <f t="shared" si="34"/>
        <v>0</v>
      </c>
      <c r="O318"/>
    </row>
    <row r="319" spans="1:15" ht="17.25" customHeight="1" x14ac:dyDescent="0.25">
      <c r="A319" s="62" t="s">
        <v>125</v>
      </c>
      <c r="B319" s="28">
        <v>0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0</v>
      </c>
      <c r="J319" s="28">
        <v>0</v>
      </c>
      <c r="K319" s="28">
        <v>0</v>
      </c>
      <c r="L319" s="28">
        <v>0</v>
      </c>
      <c r="M319" s="28">
        <v>0</v>
      </c>
      <c r="N319" s="14">
        <f>SUM(B319:M319)</f>
        <v>0</v>
      </c>
      <c r="O319"/>
    </row>
    <row r="320" spans="1:15" ht="17.25" customHeight="1" x14ac:dyDescent="0.25">
      <c r="A320" s="62" t="s">
        <v>126</v>
      </c>
      <c r="B320" s="28">
        <v>0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0</v>
      </c>
      <c r="J320" s="28">
        <v>0</v>
      </c>
      <c r="K320" s="28">
        <v>0</v>
      </c>
      <c r="L320" s="28">
        <v>0</v>
      </c>
      <c r="M320" s="28">
        <v>0</v>
      </c>
      <c r="N320" s="14">
        <f t="shared" ref="N320:N333" si="35">SUM(B320:M320)</f>
        <v>0</v>
      </c>
      <c r="O320"/>
    </row>
    <row r="321" spans="1:15" ht="17.25" customHeight="1" x14ac:dyDescent="0.25">
      <c r="A321" s="62" t="s">
        <v>127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14">
        <f t="shared" si="35"/>
        <v>0</v>
      </c>
      <c r="O321"/>
    </row>
    <row r="322" spans="1:15" ht="17.25" customHeight="1" x14ac:dyDescent="0.25">
      <c r="A322" s="62" t="s">
        <v>128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14">
        <f t="shared" si="35"/>
        <v>0</v>
      </c>
      <c r="O322"/>
    </row>
    <row r="323" spans="1:15" ht="17.25" customHeight="1" x14ac:dyDescent="0.25">
      <c r="A323" s="62" t="s">
        <v>129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14">
        <f t="shared" si="35"/>
        <v>0</v>
      </c>
      <c r="O323"/>
    </row>
    <row r="324" spans="1:15" ht="17.25" customHeight="1" x14ac:dyDescent="0.25">
      <c r="A324" s="62" t="s">
        <v>130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14">
        <f t="shared" si="35"/>
        <v>0</v>
      </c>
      <c r="O324"/>
    </row>
    <row r="325" spans="1:15" ht="15" x14ac:dyDescent="0.25">
      <c r="A325" s="57" t="s">
        <v>131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14">
        <f t="shared" si="35"/>
        <v>0</v>
      </c>
      <c r="O325"/>
    </row>
    <row r="326" spans="1:15" ht="15" x14ac:dyDescent="0.25">
      <c r="A326" s="57" t="s">
        <v>132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14">
        <f t="shared" si="35"/>
        <v>0</v>
      </c>
      <c r="O326"/>
    </row>
    <row r="327" spans="1:15" ht="15" x14ac:dyDescent="0.25">
      <c r="A327" s="57" t="s">
        <v>133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14">
        <f t="shared" si="35"/>
        <v>0</v>
      </c>
      <c r="O327"/>
    </row>
    <row r="328" spans="1:15" ht="15" x14ac:dyDescent="0.25">
      <c r="A328" s="57" t="s">
        <v>134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14">
        <f t="shared" si="35"/>
        <v>0</v>
      </c>
      <c r="O328"/>
    </row>
    <row r="329" spans="1:15" ht="15" x14ac:dyDescent="0.25">
      <c r="A329" s="57" t="s">
        <v>135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14">
        <f t="shared" si="35"/>
        <v>0</v>
      </c>
      <c r="O329"/>
    </row>
    <row r="330" spans="1:15" ht="15" x14ac:dyDescent="0.25">
      <c r="A330" s="57" t="s">
        <v>136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14">
        <f t="shared" si="35"/>
        <v>0</v>
      </c>
      <c r="O330"/>
    </row>
    <row r="331" spans="1:15" ht="15" x14ac:dyDescent="0.25">
      <c r="A331" s="57" t="s">
        <v>137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14">
        <f t="shared" si="35"/>
        <v>0</v>
      </c>
      <c r="O331"/>
    </row>
    <row r="332" spans="1:15" ht="15" x14ac:dyDescent="0.25">
      <c r="A332" s="57" t="s">
        <v>138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14">
        <f t="shared" si="35"/>
        <v>0</v>
      </c>
      <c r="O332"/>
    </row>
    <row r="333" spans="1:15" ht="15" x14ac:dyDescent="0.25">
      <c r="A333" s="57" t="s">
        <v>139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14">
        <f t="shared" si="35"/>
        <v>0</v>
      </c>
      <c r="O333"/>
    </row>
    <row r="334" spans="1:15" x14ac:dyDescent="0.2">
      <c r="A334" s="15" t="s">
        <v>27</v>
      </c>
      <c r="B334" s="28">
        <f>SUM(B303:B333)</f>
        <v>0</v>
      </c>
      <c r="C334" s="28">
        <f>SUM(C303:C333)</f>
        <v>0</v>
      </c>
      <c r="D334" s="28">
        <f t="shared" ref="D334:M334" si="36">SUM(D303:D333)</f>
        <v>0</v>
      </c>
      <c r="E334" s="28">
        <f t="shared" si="36"/>
        <v>0</v>
      </c>
      <c r="F334" s="28">
        <f t="shared" si="36"/>
        <v>0</v>
      </c>
      <c r="G334" s="28">
        <f t="shared" si="36"/>
        <v>0</v>
      </c>
      <c r="H334" s="28">
        <f t="shared" si="36"/>
        <v>0</v>
      </c>
      <c r="I334" s="28">
        <f t="shared" si="36"/>
        <v>0</v>
      </c>
      <c r="J334" s="28">
        <f t="shared" si="36"/>
        <v>0</v>
      </c>
      <c r="K334" s="28">
        <f t="shared" si="36"/>
        <v>0</v>
      </c>
      <c r="L334" s="28">
        <f t="shared" si="36"/>
        <v>0</v>
      </c>
      <c r="M334" s="28">
        <f t="shared" si="36"/>
        <v>0</v>
      </c>
      <c r="N334" s="14">
        <f>SUM(N303:N333)</f>
        <v>0</v>
      </c>
    </row>
    <row r="335" spans="1:15" x14ac:dyDescent="0.2">
      <c r="A335" s="15"/>
      <c r="N335" s="14"/>
    </row>
    <row r="336" spans="1:15" x14ac:dyDescent="0.2">
      <c r="A336" s="22" t="s">
        <v>28</v>
      </c>
      <c r="N336" s="14"/>
    </row>
    <row r="337" spans="1:15" ht="15" x14ac:dyDescent="0.25">
      <c r="A337" s="57" t="s">
        <v>109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14">
        <f>SUM(B337:M337)</f>
        <v>0</v>
      </c>
      <c r="O337"/>
    </row>
    <row r="338" spans="1:15" ht="15" x14ac:dyDescent="0.25">
      <c r="A338" s="57" t="s">
        <v>110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14">
        <f t="shared" ref="N338:N368" si="37">SUM(B338:M338)</f>
        <v>0</v>
      </c>
      <c r="O338"/>
    </row>
    <row r="339" spans="1:15" ht="15" x14ac:dyDescent="0.25">
      <c r="A339" s="57" t="s">
        <v>111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14">
        <f t="shared" si="37"/>
        <v>0</v>
      </c>
      <c r="O339"/>
    </row>
    <row r="340" spans="1:15" ht="15" x14ac:dyDescent="0.25">
      <c r="A340" s="57" t="s">
        <v>112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14">
        <f t="shared" si="37"/>
        <v>0</v>
      </c>
      <c r="O340"/>
    </row>
    <row r="341" spans="1:15" ht="15" x14ac:dyDescent="0.25">
      <c r="A341" s="57" t="s">
        <v>113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14">
        <f t="shared" si="37"/>
        <v>0</v>
      </c>
      <c r="O341"/>
    </row>
    <row r="342" spans="1:15" ht="15" x14ac:dyDescent="0.25">
      <c r="A342" s="57" t="s">
        <v>114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14">
        <f t="shared" si="37"/>
        <v>0</v>
      </c>
      <c r="O342"/>
    </row>
    <row r="343" spans="1:15" ht="15" x14ac:dyDescent="0.25">
      <c r="A343" s="57" t="s">
        <v>115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14">
        <f t="shared" si="37"/>
        <v>0</v>
      </c>
      <c r="O343"/>
    </row>
    <row r="344" spans="1:15" ht="15" x14ac:dyDescent="0.25">
      <c r="A344" s="57" t="s">
        <v>116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14">
        <f t="shared" si="37"/>
        <v>0</v>
      </c>
      <c r="O344"/>
    </row>
    <row r="345" spans="1:15" ht="15" x14ac:dyDescent="0.25">
      <c r="A345" s="57" t="s">
        <v>117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14">
        <f t="shared" si="37"/>
        <v>0</v>
      </c>
      <c r="O345"/>
    </row>
    <row r="346" spans="1:15" ht="15" x14ac:dyDescent="0.25">
      <c r="A346" s="57" t="s">
        <v>118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14">
        <f t="shared" si="37"/>
        <v>0</v>
      </c>
      <c r="O346"/>
    </row>
    <row r="347" spans="1:15" ht="15" x14ac:dyDescent="0.25">
      <c r="A347" s="57" t="s">
        <v>119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14">
        <f t="shared" si="37"/>
        <v>0</v>
      </c>
      <c r="O347"/>
    </row>
    <row r="348" spans="1:15" ht="15" x14ac:dyDescent="0.25">
      <c r="A348" s="57" t="s">
        <v>120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14">
        <f t="shared" si="37"/>
        <v>0</v>
      </c>
      <c r="O348"/>
    </row>
    <row r="349" spans="1:15" ht="15" x14ac:dyDescent="0.25">
      <c r="A349" s="62" t="s">
        <v>121</v>
      </c>
      <c r="B349" s="28">
        <v>0</v>
      </c>
      <c r="C349" s="28">
        <v>0</v>
      </c>
      <c r="D349" s="28">
        <v>0</v>
      </c>
      <c r="E349" s="28">
        <v>0</v>
      </c>
      <c r="F349" s="28">
        <v>0</v>
      </c>
      <c r="G349" s="28">
        <v>0</v>
      </c>
      <c r="H349" s="28">
        <v>0</v>
      </c>
      <c r="I349" s="28">
        <v>0</v>
      </c>
      <c r="J349" s="28">
        <v>0</v>
      </c>
      <c r="K349" s="28">
        <v>0</v>
      </c>
      <c r="L349" s="28">
        <v>0</v>
      </c>
      <c r="M349" s="28">
        <v>0</v>
      </c>
      <c r="N349" s="14">
        <f t="shared" si="37"/>
        <v>0</v>
      </c>
      <c r="O349" s="49"/>
    </row>
    <row r="350" spans="1:15" ht="15" x14ac:dyDescent="0.25">
      <c r="A350" s="62" t="s">
        <v>122</v>
      </c>
      <c r="B350" s="28">
        <v>0</v>
      </c>
      <c r="C350" s="28">
        <v>0</v>
      </c>
      <c r="D350" s="28">
        <v>0</v>
      </c>
      <c r="E350" s="28">
        <v>0</v>
      </c>
      <c r="F350" s="28">
        <v>0</v>
      </c>
      <c r="G350" s="28">
        <v>0</v>
      </c>
      <c r="H350" s="28">
        <v>0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14">
        <f t="shared" si="37"/>
        <v>0</v>
      </c>
      <c r="O350" s="49"/>
    </row>
    <row r="351" spans="1:15" ht="15" x14ac:dyDescent="0.25">
      <c r="A351" s="62" t="s">
        <v>123</v>
      </c>
      <c r="B351" s="28">
        <v>0</v>
      </c>
      <c r="C351" s="28">
        <v>0</v>
      </c>
      <c r="D351" s="28">
        <v>0</v>
      </c>
      <c r="E351" s="28">
        <v>0</v>
      </c>
      <c r="F351" s="28">
        <v>0</v>
      </c>
      <c r="G351" s="28">
        <v>0</v>
      </c>
      <c r="H351" s="28">
        <v>0</v>
      </c>
      <c r="I351" s="28">
        <v>0</v>
      </c>
      <c r="J351" s="28">
        <v>0</v>
      </c>
      <c r="K351" s="28">
        <v>0</v>
      </c>
      <c r="L351" s="28">
        <v>0</v>
      </c>
      <c r="M351" s="28">
        <v>0</v>
      </c>
      <c r="N351" s="14">
        <f t="shared" si="37"/>
        <v>0</v>
      </c>
      <c r="O351" s="49"/>
    </row>
    <row r="352" spans="1:15" ht="17.25" customHeight="1" x14ac:dyDescent="0.25">
      <c r="A352" s="62" t="s">
        <v>124</v>
      </c>
      <c r="B352" s="28">
        <v>0</v>
      </c>
      <c r="C352" s="28">
        <v>0</v>
      </c>
      <c r="D352" s="28">
        <v>0</v>
      </c>
      <c r="E352" s="28">
        <v>0</v>
      </c>
      <c r="F352" s="28">
        <v>0</v>
      </c>
      <c r="G352" s="28">
        <v>0</v>
      </c>
      <c r="H352" s="28">
        <v>0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14">
        <f t="shared" si="37"/>
        <v>0</v>
      </c>
      <c r="O352"/>
    </row>
    <row r="353" spans="1:15" ht="17.25" customHeight="1" x14ac:dyDescent="0.25">
      <c r="A353" s="62" t="s">
        <v>125</v>
      </c>
      <c r="B353" s="28">
        <v>0</v>
      </c>
      <c r="C353" s="28">
        <v>0</v>
      </c>
      <c r="D353" s="28">
        <v>0</v>
      </c>
      <c r="E353" s="28">
        <v>0</v>
      </c>
      <c r="F353" s="28">
        <v>0</v>
      </c>
      <c r="G353" s="28">
        <v>0</v>
      </c>
      <c r="H353" s="28">
        <v>0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14">
        <f t="shared" si="37"/>
        <v>0</v>
      </c>
      <c r="O353"/>
    </row>
    <row r="354" spans="1:15" ht="17.25" customHeight="1" x14ac:dyDescent="0.25">
      <c r="A354" s="62" t="s">
        <v>126</v>
      </c>
      <c r="B354" s="28">
        <v>0</v>
      </c>
      <c r="C354" s="28">
        <v>0</v>
      </c>
      <c r="D354" s="28">
        <v>0</v>
      </c>
      <c r="E354" s="28">
        <v>0</v>
      </c>
      <c r="F354" s="28">
        <v>0</v>
      </c>
      <c r="G354" s="28">
        <v>0</v>
      </c>
      <c r="H354" s="28">
        <v>0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14">
        <f t="shared" si="37"/>
        <v>0</v>
      </c>
      <c r="O354"/>
    </row>
    <row r="355" spans="1:15" ht="17.25" customHeight="1" x14ac:dyDescent="0.25">
      <c r="A355" s="62" t="s">
        <v>127</v>
      </c>
      <c r="B355" s="28">
        <v>0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14">
        <f t="shared" si="37"/>
        <v>0</v>
      </c>
      <c r="O355"/>
    </row>
    <row r="356" spans="1:15" ht="17.25" customHeight="1" x14ac:dyDescent="0.25">
      <c r="A356" s="62" t="s">
        <v>128</v>
      </c>
      <c r="B356" s="28">
        <v>0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14">
        <f t="shared" si="37"/>
        <v>0</v>
      </c>
      <c r="O356"/>
    </row>
    <row r="357" spans="1:15" ht="17.25" customHeight="1" x14ac:dyDescent="0.25">
      <c r="A357" s="62" t="s">
        <v>129</v>
      </c>
      <c r="B357" s="28">
        <v>0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14">
        <f t="shared" si="37"/>
        <v>0</v>
      </c>
      <c r="O357"/>
    </row>
    <row r="358" spans="1:15" ht="17.25" customHeight="1" x14ac:dyDescent="0.25">
      <c r="A358" s="62" t="s">
        <v>130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14">
        <f t="shared" si="37"/>
        <v>0</v>
      </c>
      <c r="O358"/>
    </row>
    <row r="359" spans="1:15" ht="15" x14ac:dyDescent="0.25">
      <c r="A359" s="57" t="s">
        <v>131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14">
        <f t="shared" si="37"/>
        <v>0</v>
      </c>
      <c r="O359"/>
    </row>
    <row r="360" spans="1:15" ht="15" x14ac:dyDescent="0.25">
      <c r="A360" s="57" t="s">
        <v>132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14">
        <f t="shared" si="37"/>
        <v>0</v>
      </c>
      <c r="O360"/>
    </row>
    <row r="361" spans="1:15" ht="15" x14ac:dyDescent="0.25">
      <c r="A361" s="57" t="s">
        <v>133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14">
        <f t="shared" si="37"/>
        <v>0</v>
      </c>
      <c r="O361"/>
    </row>
    <row r="362" spans="1:15" ht="15" x14ac:dyDescent="0.25">
      <c r="A362" s="57" t="s">
        <v>134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14">
        <f t="shared" si="37"/>
        <v>0</v>
      </c>
      <c r="O362"/>
    </row>
    <row r="363" spans="1:15" ht="15" x14ac:dyDescent="0.25">
      <c r="A363" s="57" t="s">
        <v>135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14">
        <f t="shared" si="37"/>
        <v>0</v>
      </c>
      <c r="O363"/>
    </row>
    <row r="364" spans="1:15" ht="15" x14ac:dyDescent="0.25">
      <c r="A364" s="57" t="s">
        <v>136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14">
        <f t="shared" si="37"/>
        <v>0</v>
      </c>
      <c r="O364"/>
    </row>
    <row r="365" spans="1:15" ht="15" x14ac:dyDescent="0.25">
      <c r="A365" s="57" t="s">
        <v>137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14">
        <f t="shared" si="37"/>
        <v>0</v>
      </c>
      <c r="O365"/>
    </row>
    <row r="366" spans="1:15" ht="15" x14ac:dyDescent="0.25">
      <c r="A366" s="57" t="s">
        <v>138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14">
        <f t="shared" si="37"/>
        <v>0</v>
      </c>
      <c r="O366"/>
    </row>
    <row r="367" spans="1:15" ht="15" x14ac:dyDescent="0.25">
      <c r="A367" s="57" t="s">
        <v>139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14">
        <f t="shared" si="37"/>
        <v>0</v>
      </c>
      <c r="O367"/>
    </row>
    <row r="368" spans="1:15" x14ac:dyDescent="0.2">
      <c r="A368" s="15" t="s">
        <v>27</v>
      </c>
      <c r="B368" s="28">
        <f>SUM(B337:B367)</f>
        <v>0</v>
      </c>
      <c r="C368" s="28">
        <f t="shared" ref="C368:M368" si="38">SUM(C337:C367)</f>
        <v>0</v>
      </c>
      <c r="D368" s="28">
        <f t="shared" si="38"/>
        <v>0</v>
      </c>
      <c r="E368" s="28">
        <f t="shared" si="38"/>
        <v>0</v>
      </c>
      <c r="F368" s="28">
        <f t="shared" si="38"/>
        <v>0</v>
      </c>
      <c r="G368" s="28">
        <f t="shared" si="38"/>
        <v>0</v>
      </c>
      <c r="H368" s="28">
        <f t="shared" si="38"/>
        <v>0</v>
      </c>
      <c r="I368" s="28">
        <f t="shared" si="38"/>
        <v>0</v>
      </c>
      <c r="J368" s="28">
        <f t="shared" si="38"/>
        <v>0</v>
      </c>
      <c r="K368" s="28">
        <f t="shared" si="38"/>
        <v>0</v>
      </c>
      <c r="L368" s="28">
        <f t="shared" si="38"/>
        <v>0</v>
      </c>
      <c r="M368" s="28">
        <f t="shared" si="38"/>
        <v>0</v>
      </c>
      <c r="N368" s="14">
        <f t="shared" si="37"/>
        <v>0</v>
      </c>
    </row>
    <row r="369" spans="1:15" x14ac:dyDescent="0.2">
      <c r="A369" s="15"/>
      <c r="N369" s="14"/>
    </row>
    <row r="370" spans="1:15" ht="16.5" thickBot="1" x14ac:dyDescent="0.3">
      <c r="A370" s="19" t="s">
        <v>15</v>
      </c>
      <c r="B370" s="32">
        <f t="shared" ref="B370:M370" si="39">+B368+B334+B300</f>
        <v>17252.490000000002</v>
      </c>
      <c r="C370" s="32">
        <f t="shared" si="39"/>
        <v>92139.57</v>
      </c>
      <c r="D370" s="32">
        <f t="shared" si="39"/>
        <v>0</v>
      </c>
      <c r="E370" s="32">
        <f t="shared" si="39"/>
        <v>0</v>
      </c>
      <c r="F370" s="32">
        <f t="shared" si="39"/>
        <v>0</v>
      </c>
      <c r="G370" s="32">
        <f t="shared" si="39"/>
        <v>0</v>
      </c>
      <c r="H370" s="32">
        <f t="shared" si="39"/>
        <v>0</v>
      </c>
      <c r="I370" s="32">
        <f t="shared" si="39"/>
        <v>0</v>
      </c>
      <c r="J370" s="32">
        <f t="shared" si="39"/>
        <v>0</v>
      </c>
      <c r="K370" s="32">
        <f t="shared" si="39"/>
        <v>0</v>
      </c>
      <c r="L370" s="32">
        <f t="shared" si="39"/>
        <v>0</v>
      </c>
      <c r="M370" s="32">
        <f t="shared" si="39"/>
        <v>0</v>
      </c>
      <c r="N370" s="20">
        <f>+N368+N301+N334+N300</f>
        <v>109392.06000000001</v>
      </c>
    </row>
    <row r="371" spans="1:15" ht="16.5" thickBot="1" x14ac:dyDescent="0.3">
      <c r="A371" s="4"/>
    </row>
    <row r="372" spans="1:15" x14ac:dyDescent="0.2">
      <c r="A372" s="5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7" t="s">
        <v>0</v>
      </c>
    </row>
    <row r="373" spans="1:15" ht="13.5" thickBot="1" x14ac:dyDescent="0.25">
      <c r="A373" s="21" t="s">
        <v>103</v>
      </c>
      <c r="B373" s="31" t="s">
        <v>2</v>
      </c>
      <c r="C373" s="31" t="s">
        <v>3</v>
      </c>
      <c r="D373" s="31" t="s">
        <v>4</v>
      </c>
      <c r="E373" s="31" t="s">
        <v>5</v>
      </c>
      <c r="F373" s="31" t="s">
        <v>6</v>
      </c>
      <c r="G373" s="31" t="s">
        <v>7</v>
      </c>
      <c r="H373" s="31" t="s">
        <v>8</v>
      </c>
      <c r="I373" s="31" t="s">
        <v>9</v>
      </c>
      <c r="J373" s="31" t="s">
        <v>10</v>
      </c>
      <c r="K373" s="31" t="s">
        <v>11</v>
      </c>
      <c r="L373" s="31" t="s">
        <v>12</v>
      </c>
      <c r="M373" s="31" t="s">
        <v>13</v>
      </c>
      <c r="N373" s="10" t="s">
        <v>14</v>
      </c>
    </row>
    <row r="374" spans="1:15" x14ac:dyDescent="0.2">
      <c r="A374" s="58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50"/>
    </row>
    <row r="375" spans="1:15" x14ac:dyDescent="0.2">
      <c r="A375" s="22" t="s">
        <v>30</v>
      </c>
      <c r="B375" s="28">
        <f>24529.67-B400-B425</f>
        <v>24529.67</v>
      </c>
      <c r="C375" s="28">
        <f>1710-C400-C425</f>
        <v>1710</v>
      </c>
      <c r="D375" s="28">
        <f t="shared" ref="D375:M375" si="40">0-D400-D425</f>
        <v>0</v>
      </c>
      <c r="E375" s="28">
        <f t="shared" si="40"/>
        <v>0</v>
      </c>
      <c r="F375" s="28">
        <f t="shared" si="40"/>
        <v>0</v>
      </c>
      <c r="G375" s="28">
        <f t="shared" si="40"/>
        <v>0</v>
      </c>
      <c r="H375" s="28">
        <f t="shared" si="40"/>
        <v>0</v>
      </c>
      <c r="I375" s="28">
        <f t="shared" si="40"/>
        <v>0</v>
      </c>
      <c r="J375" s="28">
        <f t="shared" si="40"/>
        <v>0</v>
      </c>
      <c r="K375" s="28">
        <f t="shared" si="40"/>
        <v>0</v>
      </c>
      <c r="L375" s="28">
        <f t="shared" si="40"/>
        <v>0</v>
      </c>
      <c r="M375" s="28">
        <f t="shared" si="40"/>
        <v>0</v>
      </c>
      <c r="N375" s="14">
        <f>SUM(B375:M375)</f>
        <v>26239.67</v>
      </c>
    </row>
    <row r="376" spans="1:15" x14ac:dyDescent="0.2">
      <c r="A376" s="15" t="s">
        <v>48</v>
      </c>
      <c r="N376" s="14">
        <f>SUM(B376:M376)</f>
        <v>0</v>
      </c>
    </row>
    <row r="377" spans="1:15" x14ac:dyDescent="0.2">
      <c r="A377" s="22" t="s">
        <v>29</v>
      </c>
      <c r="N377" s="14"/>
    </row>
    <row r="378" spans="1:15" ht="15" x14ac:dyDescent="0.25">
      <c r="A378" s="57" t="s">
        <v>71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14">
        <f t="shared" ref="N378:N393" si="41">SUM(B378:M378)</f>
        <v>0</v>
      </c>
      <c r="O378"/>
    </row>
    <row r="379" spans="1:15" ht="15" x14ac:dyDescent="0.25">
      <c r="A379" s="57" t="s">
        <v>72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14">
        <f t="shared" si="41"/>
        <v>0</v>
      </c>
      <c r="O379"/>
    </row>
    <row r="380" spans="1:15" ht="15" x14ac:dyDescent="0.25">
      <c r="A380" s="57" t="s">
        <v>73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14">
        <f t="shared" si="41"/>
        <v>0</v>
      </c>
      <c r="O380"/>
    </row>
    <row r="381" spans="1:15" ht="15" x14ac:dyDescent="0.25">
      <c r="A381" s="57" t="s">
        <v>74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14">
        <f t="shared" si="41"/>
        <v>0</v>
      </c>
      <c r="O381"/>
    </row>
    <row r="382" spans="1:15" ht="15" x14ac:dyDescent="0.25">
      <c r="A382" s="57" t="s">
        <v>75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14">
        <f t="shared" si="41"/>
        <v>0</v>
      </c>
      <c r="O382"/>
    </row>
    <row r="383" spans="1:15" ht="15" x14ac:dyDescent="0.25">
      <c r="A383" s="57" t="s">
        <v>76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14">
        <f t="shared" si="41"/>
        <v>0</v>
      </c>
      <c r="O383"/>
    </row>
    <row r="384" spans="1:15" ht="15" x14ac:dyDescent="0.25">
      <c r="A384" s="57" t="s">
        <v>77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14">
        <f t="shared" si="41"/>
        <v>0</v>
      </c>
      <c r="O384"/>
    </row>
    <row r="385" spans="1:15" ht="15" x14ac:dyDescent="0.25">
      <c r="A385" s="57" t="s">
        <v>78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14">
        <f t="shared" si="41"/>
        <v>0</v>
      </c>
      <c r="O385"/>
    </row>
    <row r="386" spans="1:15" ht="15" x14ac:dyDescent="0.25">
      <c r="A386" s="57" t="s">
        <v>79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14">
        <f t="shared" si="41"/>
        <v>0</v>
      </c>
      <c r="O386"/>
    </row>
    <row r="387" spans="1:15" ht="15" x14ac:dyDescent="0.25">
      <c r="A387" s="57" t="s">
        <v>81</v>
      </c>
      <c r="B387" s="28">
        <v>0</v>
      </c>
      <c r="C387" s="28">
        <v>0</v>
      </c>
      <c r="D387" s="28">
        <v>0</v>
      </c>
      <c r="E387" s="28">
        <v>0</v>
      </c>
      <c r="F387" s="28">
        <v>0</v>
      </c>
      <c r="G387" s="28">
        <v>0</v>
      </c>
      <c r="H387" s="28">
        <v>0</v>
      </c>
      <c r="I387" s="28">
        <v>0</v>
      </c>
      <c r="J387" s="28">
        <v>0</v>
      </c>
      <c r="K387" s="28">
        <v>0</v>
      </c>
      <c r="L387" s="28">
        <v>0</v>
      </c>
      <c r="M387" s="28">
        <v>0</v>
      </c>
      <c r="N387" s="14">
        <f t="shared" si="41"/>
        <v>0</v>
      </c>
      <c r="O387"/>
    </row>
    <row r="388" spans="1:15" ht="15" x14ac:dyDescent="0.25">
      <c r="A388" s="57" t="s">
        <v>82</v>
      </c>
      <c r="B388" s="28">
        <v>0</v>
      </c>
      <c r="C388" s="28">
        <v>0</v>
      </c>
      <c r="D388" s="28">
        <v>0</v>
      </c>
      <c r="E388" s="28">
        <v>0</v>
      </c>
      <c r="F388" s="28">
        <v>0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14">
        <f t="shared" si="41"/>
        <v>0</v>
      </c>
      <c r="O388"/>
    </row>
    <row r="389" spans="1:15" ht="15" x14ac:dyDescent="0.25">
      <c r="A389" s="57" t="s">
        <v>83</v>
      </c>
      <c r="B389" s="28">
        <v>0</v>
      </c>
      <c r="C389" s="28">
        <v>0</v>
      </c>
      <c r="D389" s="28">
        <v>0</v>
      </c>
      <c r="E389" s="28">
        <v>0</v>
      </c>
      <c r="F389" s="28">
        <v>0</v>
      </c>
      <c r="G389" s="28">
        <v>0</v>
      </c>
      <c r="H389" s="28">
        <v>0</v>
      </c>
      <c r="I389" s="28">
        <v>0</v>
      </c>
      <c r="J389" s="28">
        <v>0</v>
      </c>
      <c r="K389" s="28">
        <v>0</v>
      </c>
      <c r="L389" s="28">
        <v>0</v>
      </c>
      <c r="M389" s="28">
        <v>0</v>
      </c>
      <c r="N389" s="14">
        <f t="shared" si="41"/>
        <v>0</v>
      </c>
      <c r="O389"/>
    </row>
    <row r="390" spans="1:15" ht="17.25" customHeight="1" x14ac:dyDescent="0.25">
      <c r="A390" s="62" t="s">
        <v>84</v>
      </c>
      <c r="B390" s="28">
        <v>0</v>
      </c>
      <c r="C390" s="28">
        <v>0</v>
      </c>
      <c r="D390" s="28">
        <v>0</v>
      </c>
      <c r="E390" s="28">
        <v>0</v>
      </c>
      <c r="F390" s="28">
        <v>0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14">
        <f t="shared" si="41"/>
        <v>0</v>
      </c>
      <c r="O390"/>
    </row>
    <row r="391" spans="1:15" ht="17.25" customHeight="1" x14ac:dyDescent="0.25">
      <c r="A391" s="62" t="s">
        <v>86</v>
      </c>
      <c r="B391" s="28">
        <v>0</v>
      </c>
      <c r="C391" s="28">
        <v>0</v>
      </c>
      <c r="D391" s="28">
        <v>0</v>
      </c>
      <c r="E391" s="28">
        <v>0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14">
        <f t="shared" si="41"/>
        <v>0</v>
      </c>
      <c r="O391"/>
    </row>
    <row r="392" spans="1:15" ht="17.25" customHeight="1" x14ac:dyDescent="0.25">
      <c r="A392" s="62" t="s">
        <v>87</v>
      </c>
      <c r="B392" s="28">
        <v>0</v>
      </c>
      <c r="C392" s="28">
        <v>0</v>
      </c>
      <c r="D392" s="28">
        <v>0</v>
      </c>
      <c r="E392" s="28">
        <v>0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14">
        <f t="shared" si="41"/>
        <v>0</v>
      </c>
      <c r="O392"/>
    </row>
    <row r="393" spans="1:15" ht="17.25" customHeight="1" x14ac:dyDescent="0.25">
      <c r="A393" s="62" t="s">
        <v>88</v>
      </c>
      <c r="B393" s="28">
        <v>0</v>
      </c>
      <c r="C393" s="28">
        <v>0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14">
        <f t="shared" si="41"/>
        <v>0</v>
      </c>
      <c r="O393"/>
    </row>
    <row r="394" spans="1:15" ht="17.25" customHeight="1" x14ac:dyDescent="0.25">
      <c r="A394" s="62" t="s">
        <v>94</v>
      </c>
      <c r="B394" s="28">
        <v>0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14">
        <f>SUM(B394:M394)</f>
        <v>0</v>
      </c>
      <c r="O394"/>
    </row>
    <row r="395" spans="1:15" ht="17.25" customHeight="1" x14ac:dyDescent="0.25">
      <c r="A395" s="62" t="s">
        <v>89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14">
        <f t="shared" ref="N395:N399" si="42">SUM(B395:M395)</f>
        <v>0</v>
      </c>
      <c r="O395"/>
    </row>
    <row r="396" spans="1:15" ht="17.25" customHeight="1" x14ac:dyDescent="0.25">
      <c r="A396" s="62" t="s">
        <v>93</v>
      </c>
      <c r="B396" s="28">
        <v>0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14">
        <f t="shared" si="42"/>
        <v>0</v>
      </c>
      <c r="O396"/>
    </row>
    <row r="397" spans="1:15" ht="17.25" customHeight="1" x14ac:dyDescent="0.25">
      <c r="A397" s="62" t="s">
        <v>95</v>
      </c>
      <c r="B397" s="28">
        <v>0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14">
        <f t="shared" si="42"/>
        <v>0</v>
      </c>
      <c r="O397"/>
    </row>
    <row r="398" spans="1:15" ht="17.25" customHeight="1" x14ac:dyDescent="0.25">
      <c r="A398" s="62" t="s">
        <v>96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14">
        <f t="shared" si="42"/>
        <v>0</v>
      </c>
      <c r="O398"/>
    </row>
    <row r="399" spans="1:15" ht="17.25" customHeight="1" x14ac:dyDescent="0.25">
      <c r="A399" s="62" t="s">
        <v>98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14">
        <f t="shared" si="42"/>
        <v>0</v>
      </c>
      <c r="O399"/>
    </row>
    <row r="400" spans="1:15" x14ac:dyDescent="0.2">
      <c r="A400" s="15" t="s">
        <v>27</v>
      </c>
      <c r="B400" s="28">
        <f>SUM(B378:B399)</f>
        <v>0</v>
      </c>
      <c r="C400" s="28">
        <f t="shared" ref="C400:N400" si="43">SUM(C378:C399)</f>
        <v>0</v>
      </c>
      <c r="D400" s="28">
        <f t="shared" si="43"/>
        <v>0</v>
      </c>
      <c r="E400" s="28">
        <f t="shared" si="43"/>
        <v>0</v>
      </c>
      <c r="F400" s="28">
        <f t="shared" si="43"/>
        <v>0</v>
      </c>
      <c r="G400" s="28">
        <f t="shared" si="43"/>
        <v>0</v>
      </c>
      <c r="H400" s="28">
        <f t="shared" si="43"/>
        <v>0</v>
      </c>
      <c r="I400" s="28">
        <f t="shared" si="43"/>
        <v>0</v>
      </c>
      <c r="J400" s="28">
        <f t="shared" si="43"/>
        <v>0</v>
      </c>
      <c r="K400" s="28">
        <f t="shared" si="43"/>
        <v>0</v>
      </c>
      <c r="L400" s="28">
        <f t="shared" si="43"/>
        <v>0</v>
      </c>
      <c r="M400" s="28">
        <f t="shared" si="43"/>
        <v>0</v>
      </c>
      <c r="N400" s="14">
        <f t="shared" si="43"/>
        <v>0</v>
      </c>
    </row>
    <row r="401" spans="1:15" x14ac:dyDescent="0.2">
      <c r="A401" s="15"/>
      <c r="N401" s="14"/>
    </row>
    <row r="402" spans="1:15" x14ac:dyDescent="0.2">
      <c r="A402" s="22" t="s">
        <v>28</v>
      </c>
      <c r="N402" s="14"/>
    </row>
    <row r="403" spans="1:15" ht="15" x14ac:dyDescent="0.25">
      <c r="A403" s="57" t="s">
        <v>71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14">
        <f t="shared" ref="N403:N417" si="44">SUM(B403:M403)</f>
        <v>0</v>
      </c>
      <c r="O403"/>
    </row>
    <row r="404" spans="1:15" ht="15" x14ac:dyDescent="0.25">
      <c r="A404" s="57" t="s">
        <v>72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14">
        <f t="shared" si="44"/>
        <v>0</v>
      </c>
      <c r="O404"/>
    </row>
    <row r="405" spans="1:15" ht="15" x14ac:dyDescent="0.25">
      <c r="A405" s="57" t="s">
        <v>73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14">
        <f t="shared" si="44"/>
        <v>0</v>
      </c>
      <c r="O405"/>
    </row>
    <row r="406" spans="1:15" ht="15" x14ac:dyDescent="0.25">
      <c r="A406" s="57" t="s">
        <v>74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14">
        <f t="shared" si="44"/>
        <v>0</v>
      </c>
      <c r="O406"/>
    </row>
    <row r="407" spans="1:15" ht="15" x14ac:dyDescent="0.25">
      <c r="A407" s="57" t="s">
        <v>75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14">
        <f t="shared" si="44"/>
        <v>0</v>
      </c>
      <c r="O407"/>
    </row>
    <row r="408" spans="1:15" ht="15" x14ac:dyDescent="0.25">
      <c r="A408" s="57" t="s">
        <v>76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14">
        <f t="shared" si="44"/>
        <v>0</v>
      </c>
      <c r="O408"/>
    </row>
    <row r="409" spans="1:15" ht="15" x14ac:dyDescent="0.25">
      <c r="A409" s="57" t="s">
        <v>77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14">
        <f t="shared" si="44"/>
        <v>0</v>
      </c>
      <c r="O409"/>
    </row>
    <row r="410" spans="1:15" ht="15" x14ac:dyDescent="0.25">
      <c r="A410" s="57" t="s">
        <v>78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14">
        <f t="shared" si="44"/>
        <v>0</v>
      </c>
      <c r="O410"/>
    </row>
    <row r="411" spans="1:15" ht="15" x14ac:dyDescent="0.25">
      <c r="A411" s="57" t="s">
        <v>79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14">
        <f t="shared" si="44"/>
        <v>0</v>
      </c>
      <c r="O411"/>
    </row>
    <row r="412" spans="1:15" ht="15" x14ac:dyDescent="0.25">
      <c r="A412" s="57" t="s">
        <v>81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14">
        <f t="shared" si="44"/>
        <v>0</v>
      </c>
      <c r="O412"/>
    </row>
    <row r="413" spans="1:15" ht="15" x14ac:dyDescent="0.25">
      <c r="A413" s="57" t="s">
        <v>82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14">
        <f t="shared" si="44"/>
        <v>0</v>
      </c>
      <c r="O413"/>
    </row>
    <row r="414" spans="1:15" ht="15" x14ac:dyDescent="0.25">
      <c r="A414" s="57" t="s">
        <v>83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14">
        <f t="shared" si="44"/>
        <v>0</v>
      </c>
      <c r="O414"/>
    </row>
    <row r="415" spans="1:15" ht="15" x14ac:dyDescent="0.25">
      <c r="A415" s="62" t="s">
        <v>84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14">
        <f t="shared" si="44"/>
        <v>0</v>
      </c>
      <c r="O415" s="49"/>
    </row>
    <row r="416" spans="1:15" ht="15" x14ac:dyDescent="0.25">
      <c r="A416" s="62" t="s">
        <v>86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14">
        <f t="shared" si="44"/>
        <v>0</v>
      </c>
      <c r="O416" s="49"/>
    </row>
    <row r="417" spans="1:15" ht="15" x14ac:dyDescent="0.25">
      <c r="A417" s="62" t="s">
        <v>87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14">
        <f t="shared" si="44"/>
        <v>0</v>
      </c>
      <c r="O417" s="49"/>
    </row>
    <row r="418" spans="1:15" ht="17.25" customHeight="1" x14ac:dyDescent="0.25">
      <c r="A418" s="62" t="s">
        <v>88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14">
        <f>SUM(B418:M418)</f>
        <v>0</v>
      </c>
      <c r="O418"/>
    </row>
    <row r="419" spans="1:15" ht="17.25" customHeight="1" x14ac:dyDescent="0.25">
      <c r="A419" s="62" t="s">
        <v>94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14">
        <f>SUM(B419:M419)</f>
        <v>0</v>
      </c>
      <c r="O419"/>
    </row>
    <row r="420" spans="1:15" ht="17.25" customHeight="1" x14ac:dyDescent="0.25">
      <c r="A420" s="62" t="s">
        <v>89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14">
        <f>SUM(B420:M420)</f>
        <v>0</v>
      </c>
      <c r="O420"/>
    </row>
    <row r="421" spans="1:15" ht="17.25" customHeight="1" x14ac:dyDescent="0.25">
      <c r="A421" s="62" t="s">
        <v>93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14">
        <f t="shared" ref="N421:N424" si="45">SUM(B421:M421)</f>
        <v>0</v>
      </c>
      <c r="O421"/>
    </row>
    <row r="422" spans="1:15" ht="17.25" customHeight="1" x14ac:dyDescent="0.25">
      <c r="A422" s="62" t="s">
        <v>95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14">
        <f t="shared" si="45"/>
        <v>0</v>
      </c>
      <c r="O422"/>
    </row>
    <row r="423" spans="1:15" ht="17.25" customHeight="1" x14ac:dyDescent="0.25">
      <c r="A423" s="62" t="s">
        <v>96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14">
        <f t="shared" si="45"/>
        <v>0</v>
      </c>
      <c r="O423"/>
    </row>
    <row r="424" spans="1:15" ht="17.25" customHeight="1" x14ac:dyDescent="0.25">
      <c r="A424" s="62" t="s">
        <v>98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14">
        <f t="shared" si="45"/>
        <v>0</v>
      </c>
      <c r="O424"/>
    </row>
    <row r="425" spans="1:15" x14ac:dyDescent="0.2">
      <c r="A425" s="15" t="s">
        <v>27</v>
      </c>
      <c r="B425" s="28">
        <f>SUM(B403:B424)</f>
        <v>0</v>
      </c>
      <c r="C425" s="28">
        <f t="shared" ref="C425:N425" si="46">SUM(C403:C424)</f>
        <v>0</v>
      </c>
      <c r="D425" s="28">
        <f t="shared" si="46"/>
        <v>0</v>
      </c>
      <c r="E425" s="28">
        <f t="shared" si="46"/>
        <v>0</v>
      </c>
      <c r="F425" s="28">
        <f t="shared" si="46"/>
        <v>0</v>
      </c>
      <c r="G425" s="28">
        <f t="shared" si="46"/>
        <v>0</v>
      </c>
      <c r="H425" s="28">
        <f t="shared" si="46"/>
        <v>0</v>
      </c>
      <c r="I425" s="28">
        <f t="shared" si="46"/>
        <v>0</v>
      </c>
      <c r="J425" s="28">
        <f t="shared" si="46"/>
        <v>0</v>
      </c>
      <c r="K425" s="28">
        <f t="shared" si="46"/>
        <v>0</v>
      </c>
      <c r="L425" s="28">
        <f t="shared" si="46"/>
        <v>0</v>
      </c>
      <c r="M425" s="28">
        <f t="shared" si="46"/>
        <v>0</v>
      </c>
      <c r="N425" s="14">
        <f t="shared" si="46"/>
        <v>0</v>
      </c>
    </row>
    <row r="426" spans="1:15" x14ac:dyDescent="0.2">
      <c r="A426" s="15"/>
      <c r="N426" s="14"/>
    </row>
    <row r="427" spans="1:15" ht="16.5" thickBot="1" x14ac:dyDescent="0.3">
      <c r="A427" s="19" t="s">
        <v>15</v>
      </c>
      <c r="B427" s="32">
        <f t="shared" ref="B427:M427" si="47">+B425+B400+B375</f>
        <v>24529.67</v>
      </c>
      <c r="C427" s="32">
        <f t="shared" si="47"/>
        <v>1710</v>
      </c>
      <c r="D427" s="32">
        <f t="shared" si="47"/>
        <v>0</v>
      </c>
      <c r="E427" s="32">
        <f t="shared" si="47"/>
        <v>0</v>
      </c>
      <c r="F427" s="32">
        <f t="shared" si="47"/>
        <v>0</v>
      </c>
      <c r="G427" s="32">
        <f t="shared" si="47"/>
        <v>0</v>
      </c>
      <c r="H427" s="32">
        <f t="shared" si="47"/>
        <v>0</v>
      </c>
      <c r="I427" s="32">
        <f t="shared" si="47"/>
        <v>0</v>
      </c>
      <c r="J427" s="32">
        <f t="shared" si="47"/>
        <v>0</v>
      </c>
      <c r="K427" s="32">
        <f t="shared" si="47"/>
        <v>0</v>
      </c>
      <c r="L427" s="32">
        <f t="shared" si="47"/>
        <v>0</v>
      </c>
      <c r="M427" s="32">
        <f t="shared" si="47"/>
        <v>0</v>
      </c>
      <c r="N427" s="20">
        <f>+N425+N376+N400+N375</f>
        <v>26239.67</v>
      </c>
    </row>
    <row r="428" spans="1:15" x14ac:dyDescent="0.2">
      <c r="A428" s="5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7" t="s">
        <v>0</v>
      </c>
    </row>
    <row r="429" spans="1:15" ht="13.5" thickBot="1" x14ac:dyDescent="0.25">
      <c r="A429" s="21" t="s">
        <v>102</v>
      </c>
      <c r="B429" s="31" t="s">
        <v>2</v>
      </c>
      <c r="C429" s="31" t="s">
        <v>3</v>
      </c>
      <c r="D429" s="31" t="s">
        <v>4</v>
      </c>
      <c r="E429" s="31" t="s">
        <v>5</v>
      </c>
      <c r="F429" s="31" t="s">
        <v>6</v>
      </c>
      <c r="G429" s="31" t="s">
        <v>7</v>
      </c>
      <c r="H429" s="31" t="s">
        <v>8</v>
      </c>
      <c r="I429" s="31" t="s">
        <v>9</v>
      </c>
      <c r="J429" s="31" t="s">
        <v>10</v>
      </c>
      <c r="K429" s="31" t="s">
        <v>11</v>
      </c>
      <c r="L429" s="31" t="s">
        <v>12</v>
      </c>
      <c r="M429" s="31" t="s">
        <v>13</v>
      </c>
      <c r="N429" s="10" t="s">
        <v>14</v>
      </c>
    </row>
    <row r="430" spans="1:15" x14ac:dyDescent="0.2">
      <c r="A430" s="58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50"/>
    </row>
    <row r="431" spans="1:15" x14ac:dyDescent="0.2">
      <c r="A431" s="22" t="s">
        <v>30</v>
      </c>
      <c r="B431" s="28">
        <f>14261.46-B458-B485</f>
        <v>14261.46</v>
      </c>
      <c r="C431" s="28">
        <f>347004.63-C458-C485</f>
        <v>347004.63</v>
      </c>
      <c r="D431" s="28">
        <f t="shared" ref="D431:M431" si="48">0-D458-D485</f>
        <v>0</v>
      </c>
      <c r="E431" s="28">
        <f t="shared" si="48"/>
        <v>0</v>
      </c>
      <c r="F431" s="28">
        <f t="shared" si="48"/>
        <v>0</v>
      </c>
      <c r="G431" s="28">
        <f t="shared" si="48"/>
        <v>0</v>
      </c>
      <c r="H431" s="28">
        <f t="shared" si="48"/>
        <v>0</v>
      </c>
      <c r="I431" s="28">
        <f t="shared" si="48"/>
        <v>0</v>
      </c>
      <c r="J431" s="28">
        <f t="shared" si="48"/>
        <v>0</v>
      </c>
      <c r="K431" s="28">
        <f t="shared" si="48"/>
        <v>0</v>
      </c>
      <c r="L431" s="28">
        <f t="shared" si="48"/>
        <v>0</v>
      </c>
      <c r="M431" s="28">
        <f t="shared" si="48"/>
        <v>0</v>
      </c>
      <c r="N431" s="14">
        <f>SUM(B431:M431)</f>
        <v>361266.09</v>
      </c>
    </row>
    <row r="432" spans="1:15" x14ac:dyDescent="0.2">
      <c r="A432" s="15" t="s">
        <v>48</v>
      </c>
      <c r="N432" s="14">
        <f>SUM(B432:M432)</f>
        <v>0</v>
      </c>
    </row>
    <row r="433" spans="1:15" x14ac:dyDescent="0.2">
      <c r="A433" s="22" t="s">
        <v>29</v>
      </c>
      <c r="N433" s="14"/>
    </row>
    <row r="434" spans="1:15" ht="15" x14ac:dyDescent="0.25">
      <c r="A434" s="57" t="s">
        <v>70</v>
      </c>
      <c r="B434" s="28">
        <v>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14">
        <f t="shared" ref="N434:N447" si="49">SUM(B434:M434)</f>
        <v>0</v>
      </c>
      <c r="O434"/>
    </row>
    <row r="435" spans="1:15" ht="15" x14ac:dyDescent="0.25">
      <c r="A435" s="57" t="s">
        <v>71</v>
      </c>
      <c r="B435" s="28">
        <v>0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14">
        <f t="shared" si="49"/>
        <v>0</v>
      </c>
      <c r="O435"/>
    </row>
    <row r="436" spans="1:15" ht="15" x14ac:dyDescent="0.25">
      <c r="A436" s="57" t="s">
        <v>72</v>
      </c>
      <c r="B436" s="28">
        <v>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14">
        <f t="shared" si="49"/>
        <v>0</v>
      </c>
      <c r="O436"/>
    </row>
    <row r="437" spans="1:15" ht="15" x14ac:dyDescent="0.25">
      <c r="A437" s="57" t="s">
        <v>73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14">
        <f t="shared" si="49"/>
        <v>0</v>
      </c>
      <c r="O437"/>
    </row>
    <row r="438" spans="1:15" ht="15" x14ac:dyDescent="0.25">
      <c r="A438" s="57" t="s">
        <v>74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14">
        <f t="shared" si="49"/>
        <v>0</v>
      </c>
      <c r="O438"/>
    </row>
    <row r="439" spans="1:15" ht="15" x14ac:dyDescent="0.25">
      <c r="A439" s="57" t="s">
        <v>75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14">
        <f t="shared" si="49"/>
        <v>0</v>
      </c>
      <c r="O439"/>
    </row>
    <row r="440" spans="1:15" ht="15" x14ac:dyDescent="0.25">
      <c r="A440" s="57" t="s">
        <v>76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14">
        <f t="shared" si="49"/>
        <v>0</v>
      </c>
      <c r="O440"/>
    </row>
    <row r="441" spans="1:15" ht="15" x14ac:dyDescent="0.25">
      <c r="A441" s="57" t="s">
        <v>77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14">
        <f t="shared" si="49"/>
        <v>0</v>
      </c>
      <c r="O441"/>
    </row>
    <row r="442" spans="1:15" ht="15" x14ac:dyDescent="0.25">
      <c r="A442" s="57" t="s">
        <v>78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14">
        <f t="shared" si="49"/>
        <v>0</v>
      </c>
      <c r="O442"/>
    </row>
    <row r="443" spans="1:15" ht="15" x14ac:dyDescent="0.25">
      <c r="A443" s="57" t="s">
        <v>79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14">
        <f t="shared" si="49"/>
        <v>0</v>
      </c>
      <c r="O443"/>
    </row>
    <row r="444" spans="1:15" ht="15" x14ac:dyDescent="0.25">
      <c r="A444" s="57" t="s">
        <v>80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14">
        <f t="shared" si="49"/>
        <v>0</v>
      </c>
      <c r="O444"/>
    </row>
    <row r="445" spans="1:15" ht="15" x14ac:dyDescent="0.25">
      <c r="A445" s="57" t="s">
        <v>81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14">
        <f t="shared" si="49"/>
        <v>0</v>
      </c>
      <c r="O445"/>
    </row>
    <row r="446" spans="1:15" ht="15" x14ac:dyDescent="0.25">
      <c r="A446" s="57" t="s">
        <v>82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14">
        <f t="shared" si="49"/>
        <v>0</v>
      </c>
      <c r="O446"/>
    </row>
    <row r="447" spans="1:15" ht="15" x14ac:dyDescent="0.25">
      <c r="A447" s="57" t="s">
        <v>83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14">
        <f t="shared" si="49"/>
        <v>0</v>
      </c>
      <c r="O447"/>
    </row>
    <row r="448" spans="1:15" ht="17.25" customHeight="1" x14ac:dyDescent="0.25">
      <c r="A448" s="62" t="s">
        <v>84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14">
        <f t="shared" ref="N448:N451" si="50">SUM(B448:M448)</f>
        <v>0</v>
      </c>
      <c r="O448"/>
    </row>
    <row r="449" spans="1:15" ht="17.25" customHeight="1" x14ac:dyDescent="0.25">
      <c r="A449" s="62" t="s">
        <v>86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14">
        <f t="shared" si="50"/>
        <v>0</v>
      </c>
      <c r="O449"/>
    </row>
    <row r="450" spans="1:15" ht="17.25" customHeight="1" x14ac:dyDescent="0.25">
      <c r="A450" s="62" t="s">
        <v>87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14">
        <f t="shared" si="50"/>
        <v>0</v>
      </c>
      <c r="O450"/>
    </row>
    <row r="451" spans="1:15" ht="17.25" customHeight="1" x14ac:dyDescent="0.25">
      <c r="A451" s="62" t="s">
        <v>88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14">
        <f t="shared" si="50"/>
        <v>0</v>
      </c>
      <c r="O451"/>
    </row>
    <row r="452" spans="1:15" ht="17.25" customHeight="1" x14ac:dyDescent="0.25">
      <c r="A452" s="62" t="s">
        <v>94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14">
        <f>SUM(B452:M452)</f>
        <v>0</v>
      </c>
      <c r="O452"/>
    </row>
    <row r="453" spans="1:15" ht="17.25" customHeight="1" x14ac:dyDescent="0.25">
      <c r="A453" s="62" t="s">
        <v>89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14">
        <f t="shared" ref="N453:N454" si="51">SUM(B453:M453)</f>
        <v>0</v>
      </c>
      <c r="O453"/>
    </row>
    <row r="454" spans="1:15" ht="17.25" customHeight="1" x14ac:dyDescent="0.25">
      <c r="A454" s="62" t="s">
        <v>93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14">
        <f t="shared" si="51"/>
        <v>0</v>
      </c>
      <c r="O454"/>
    </row>
    <row r="455" spans="1:15" ht="17.25" customHeight="1" x14ac:dyDescent="0.25">
      <c r="A455" s="62" t="s">
        <v>95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14">
        <f t="shared" ref="N455" si="52">SUM(B455:M455)</f>
        <v>0</v>
      </c>
      <c r="O455"/>
    </row>
    <row r="456" spans="1:15" ht="17.25" customHeight="1" x14ac:dyDescent="0.25">
      <c r="A456" s="62" t="s">
        <v>96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14">
        <f t="shared" ref="N456" si="53">SUM(B456:M456)</f>
        <v>0</v>
      </c>
      <c r="O456"/>
    </row>
    <row r="457" spans="1:15" ht="17.25" customHeight="1" x14ac:dyDescent="0.25">
      <c r="A457" s="62" t="s">
        <v>97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14">
        <f t="shared" ref="N457" si="54">SUM(B457:M457)</f>
        <v>0</v>
      </c>
      <c r="O457"/>
    </row>
    <row r="458" spans="1:15" x14ac:dyDescent="0.2">
      <c r="A458" s="15" t="s">
        <v>27</v>
      </c>
      <c r="B458" s="28">
        <f t="shared" ref="B458:N458" si="55">SUM(B434:B457)</f>
        <v>0</v>
      </c>
      <c r="C458" s="28">
        <f t="shared" si="55"/>
        <v>0</v>
      </c>
      <c r="D458" s="28">
        <f t="shared" si="55"/>
        <v>0</v>
      </c>
      <c r="E458" s="28">
        <f t="shared" si="55"/>
        <v>0</v>
      </c>
      <c r="F458" s="28">
        <f t="shared" si="55"/>
        <v>0</v>
      </c>
      <c r="G458" s="28">
        <f t="shared" si="55"/>
        <v>0</v>
      </c>
      <c r="H458" s="28">
        <f t="shared" si="55"/>
        <v>0</v>
      </c>
      <c r="I458" s="28">
        <f t="shared" si="55"/>
        <v>0</v>
      </c>
      <c r="J458" s="28">
        <f t="shared" si="55"/>
        <v>0</v>
      </c>
      <c r="K458" s="28">
        <f t="shared" si="55"/>
        <v>0</v>
      </c>
      <c r="L458" s="28">
        <f t="shared" si="55"/>
        <v>0</v>
      </c>
      <c r="M458" s="28">
        <f t="shared" si="55"/>
        <v>0</v>
      </c>
      <c r="N458" s="14">
        <f t="shared" si="55"/>
        <v>0</v>
      </c>
    </row>
    <row r="459" spans="1:15" x14ac:dyDescent="0.2">
      <c r="A459" s="15"/>
      <c r="N459" s="14"/>
    </row>
    <row r="460" spans="1:15" x14ac:dyDescent="0.2">
      <c r="A460" s="22" t="s">
        <v>28</v>
      </c>
      <c r="N460" s="14"/>
    </row>
    <row r="461" spans="1:15" ht="15" x14ac:dyDescent="0.25">
      <c r="A461" s="57" t="s">
        <v>70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14">
        <f t="shared" ref="N461:N475" si="56">SUM(B461:M461)</f>
        <v>0</v>
      </c>
      <c r="O461"/>
    </row>
    <row r="462" spans="1:15" ht="15" x14ac:dyDescent="0.25">
      <c r="A462" s="57" t="s">
        <v>71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14">
        <f t="shared" si="56"/>
        <v>0</v>
      </c>
      <c r="O462"/>
    </row>
    <row r="463" spans="1:15" ht="15" x14ac:dyDescent="0.25">
      <c r="A463" s="57" t="s">
        <v>72</v>
      </c>
      <c r="B463" s="28">
        <v>0</v>
      </c>
      <c r="C463" s="28">
        <v>0</v>
      </c>
      <c r="D463" s="28">
        <v>0</v>
      </c>
      <c r="E463" s="28">
        <v>0</v>
      </c>
      <c r="F463" s="28">
        <v>0</v>
      </c>
      <c r="G463" s="28">
        <v>0</v>
      </c>
      <c r="H463" s="28">
        <v>0</v>
      </c>
      <c r="I463" s="28">
        <v>0</v>
      </c>
      <c r="J463" s="28">
        <v>0</v>
      </c>
      <c r="K463" s="28">
        <v>0</v>
      </c>
      <c r="L463" s="28">
        <v>0</v>
      </c>
      <c r="M463" s="28">
        <v>0</v>
      </c>
      <c r="N463" s="14">
        <f t="shared" si="56"/>
        <v>0</v>
      </c>
      <c r="O463"/>
    </row>
    <row r="464" spans="1:15" ht="15" x14ac:dyDescent="0.25">
      <c r="A464" s="57" t="s">
        <v>73</v>
      </c>
      <c r="B464" s="28">
        <v>0</v>
      </c>
      <c r="C464" s="28">
        <v>0</v>
      </c>
      <c r="D464" s="28">
        <v>0</v>
      </c>
      <c r="E464" s="28">
        <v>0</v>
      </c>
      <c r="F464" s="28">
        <v>0</v>
      </c>
      <c r="G464" s="28">
        <v>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14">
        <f t="shared" si="56"/>
        <v>0</v>
      </c>
      <c r="O464"/>
    </row>
    <row r="465" spans="1:15" ht="15" x14ac:dyDescent="0.25">
      <c r="A465" s="57" t="s">
        <v>74</v>
      </c>
      <c r="B465" s="28">
        <v>0</v>
      </c>
      <c r="C465" s="28">
        <v>0</v>
      </c>
      <c r="D465" s="28">
        <v>0</v>
      </c>
      <c r="E465" s="28">
        <v>0</v>
      </c>
      <c r="F465" s="28">
        <v>0</v>
      </c>
      <c r="G465" s="28">
        <v>0</v>
      </c>
      <c r="H465" s="28">
        <v>0</v>
      </c>
      <c r="I465" s="28">
        <v>0</v>
      </c>
      <c r="J465" s="28">
        <v>0</v>
      </c>
      <c r="K465" s="28">
        <v>0</v>
      </c>
      <c r="L465" s="28">
        <v>0</v>
      </c>
      <c r="M465" s="28">
        <v>0</v>
      </c>
      <c r="N465" s="14">
        <f t="shared" si="56"/>
        <v>0</v>
      </c>
      <c r="O465"/>
    </row>
    <row r="466" spans="1:15" ht="15" x14ac:dyDescent="0.25">
      <c r="A466" s="57" t="s">
        <v>75</v>
      </c>
      <c r="B466" s="28">
        <v>0</v>
      </c>
      <c r="C466" s="28">
        <v>0</v>
      </c>
      <c r="D466" s="28">
        <v>0</v>
      </c>
      <c r="E466" s="28">
        <v>0</v>
      </c>
      <c r="F466" s="28">
        <v>0</v>
      </c>
      <c r="G466" s="28">
        <v>0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14">
        <f t="shared" si="56"/>
        <v>0</v>
      </c>
      <c r="O466"/>
    </row>
    <row r="467" spans="1:15" ht="15" x14ac:dyDescent="0.25">
      <c r="A467" s="57" t="s">
        <v>76</v>
      </c>
      <c r="B467" s="28">
        <v>0</v>
      </c>
      <c r="C467" s="28">
        <v>0</v>
      </c>
      <c r="D467" s="28">
        <v>0</v>
      </c>
      <c r="E467" s="28">
        <v>0</v>
      </c>
      <c r="F467" s="28">
        <v>0</v>
      </c>
      <c r="G467" s="28">
        <v>0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14">
        <f t="shared" si="56"/>
        <v>0</v>
      </c>
      <c r="O467"/>
    </row>
    <row r="468" spans="1:15" ht="15" x14ac:dyDescent="0.25">
      <c r="A468" s="57" t="s">
        <v>77</v>
      </c>
      <c r="B468" s="28">
        <v>0</v>
      </c>
      <c r="C468" s="28">
        <v>0</v>
      </c>
      <c r="D468" s="28">
        <v>0</v>
      </c>
      <c r="E468" s="28">
        <v>0</v>
      </c>
      <c r="F468" s="28">
        <v>0</v>
      </c>
      <c r="G468" s="28">
        <v>0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14">
        <f t="shared" si="56"/>
        <v>0</v>
      </c>
      <c r="O468"/>
    </row>
    <row r="469" spans="1:15" ht="15" x14ac:dyDescent="0.25">
      <c r="A469" s="57" t="s">
        <v>78</v>
      </c>
      <c r="B469" s="28">
        <v>0</v>
      </c>
      <c r="C469" s="28">
        <v>0</v>
      </c>
      <c r="D469" s="28">
        <v>0</v>
      </c>
      <c r="E469" s="28">
        <v>0</v>
      </c>
      <c r="F469" s="28">
        <v>0</v>
      </c>
      <c r="G469" s="28">
        <v>0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14">
        <f t="shared" si="56"/>
        <v>0</v>
      </c>
      <c r="O469"/>
    </row>
    <row r="470" spans="1:15" ht="15" x14ac:dyDescent="0.25">
      <c r="A470" s="57" t="s">
        <v>79</v>
      </c>
      <c r="B470" s="28">
        <v>0</v>
      </c>
      <c r="C470" s="28">
        <v>0</v>
      </c>
      <c r="D470" s="28">
        <v>0</v>
      </c>
      <c r="E470" s="28">
        <v>0</v>
      </c>
      <c r="F470" s="28">
        <v>0</v>
      </c>
      <c r="G470" s="28">
        <v>0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14">
        <f t="shared" si="56"/>
        <v>0</v>
      </c>
      <c r="O470"/>
    </row>
    <row r="471" spans="1:15" ht="15" x14ac:dyDescent="0.25">
      <c r="A471" s="57" t="s">
        <v>80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14">
        <f t="shared" si="56"/>
        <v>0</v>
      </c>
      <c r="O471"/>
    </row>
    <row r="472" spans="1:15" ht="15" x14ac:dyDescent="0.25">
      <c r="A472" s="57" t="s">
        <v>81</v>
      </c>
      <c r="B472" s="28">
        <v>0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14">
        <f t="shared" si="56"/>
        <v>0</v>
      </c>
      <c r="O472"/>
    </row>
    <row r="473" spans="1:15" ht="15" x14ac:dyDescent="0.25">
      <c r="A473" s="57" t="s">
        <v>82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14">
        <f t="shared" si="56"/>
        <v>0</v>
      </c>
      <c r="O473"/>
    </row>
    <row r="474" spans="1:15" ht="15" x14ac:dyDescent="0.25">
      <c r="A474" s="57" t="s">
        <v>83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14">
        <f t="shared" si="56"/>
        <v>0</v>
      </c>
      <c r="O474"/>
    </row>
    <row r="475" spans="1:15" ht="15" x14ac:dyDescent="0.25">
      <c r="A475" s="62" t="s">
        <v>84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14">
        <f t="shared" si="56"/>
        <v>0</v>
      </c>
      <c r="O475" s="49"/>
    </row>
    <row r="476" spans="1:15" ht="15" x14ac:dyDescent="0.25">
      <c r="A476" s="62" t="s">
        <v>86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14">
        <f t="shared" ref="N476" si="57">SUM(B476:M476)</f>
        <v>0</v>
      </c>
      <c r="O476" s="49"/>
    </row>
    <row r="477" spans="1:15" ht="15" x14ac:dyDescent="0.25">
      <c r="A477" s="62" t="s">
        <v>87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14">
        <f t="shared" ref="N477" si="58">SUM(B477:M477)</f>
        <v>0</v>
      </c>
      <c r="O477" s="49"/>
    </row>
    <row r="478" spans="1:15" ht="17.25" customHeight="1" x14ac:dyDescent="0.25">
      <c r="A478" s="62" t="s">
        <v>88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14">
        <f>SUM(B478:M478)</f>
        <v>0</v>
      </c>
      <c r="O478"/>
    </row>
    <row r="479" spans="1:15" ht="17.25" customHeight="1" x14ac:dyDescent="0.25">
      <c r="A479" s="62" t="s">
        <v>94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14">
        <f>SUM(B479:M479)</f>
        <v>0</v>
      </c>
      <c r="O479"/>
    </row>
    <row r="480" spans="1:15" ht="17.25" customHeight="1" x14ac:dyDescent="0.25">
      <c r="A480" s="62" t="s">
        <v>89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14">
        <f>SUM(B480:M480)</f>
        <v>0</v>
      </c>
      <c r="O480"/>
    </row>
    <row r="481" spans="1:15" ht="17.25" customHeight="1" x14ac:dyDescent="0.25">
      <c r="A481" s="62" t="s">
        <v>93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14">
        <f t="shared" ref="N481" si="59">SUM(B481:M481)</f>
        <v>0</v>
      </c>
      <c r="O481"/>
    </row>
    <row r="482" spans="1:15" ht="17.25" customHeight="1" x14ac:dyDescent="0.25">
      <c r="A482" s="62" t="s">
        <v>95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14">
        <f t="shared" ref="N482:N484" si="60">SUM(B482:M482)</f>
        <v>0</v>
      </c>
      <c r="O482"/>
    </row>
    <row r="483" spans="1:15" ht="17.25" customHeight="1" x14ac:dyDescent="0.25">
      <c r="A483" s="62" t="s">
        <v>96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14">
        <f t="shared" si="60"/>
        <v>0</v>
      </c>
      <c r="O483"/>
    </row>
    <row r="484" spans="1:15" ht="17.25" customHeight="1" x14ac:dyDescent="0.25">
      <c r="A484" s="62" t="s">
        <v>98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14">
        <f t="shared" si="60"/>
        <v>0</v>
      </c>
      <c r="O484"/>
    </row>
    <row r="485" spans="1:15" x14ac:dyDescent="0.2">
      <c r="A485" s="15" t="s">
        <v>27</v>
      </c>
      <c r="B485" s="28">
        <f t="shared" ref="B485:N485" si="61">SUM(B461:B484)</f>
        <v>0</v>
      </c>
      <c r="C485" s="28">
        <f t="shared" si="61"/>
        <v>0</v>
      </c>
      <c r="D485" s="28">
        <f t="shared" si="61"/>
        <v>0</v>
      </c>
      <c r="E485" s="28">
        <f t="shared" si="61"/>
        <v>0</v>
      </c>
      <c r="F485" s="28">
        <f t="shared" si="61"/>
        <v>0</v>
      </c>
      <c r="G485" s="28">
        <f t="shared" si="61"/>
        <v>0</v>
      </c>
      <c r="H485" s="28">
        <f t="shared" si="61"/>
        <v>0</v>
      </c>
      <c r="I485" s="28">
        <f t="shared" si="61"/>
        <v>0</v>
      </c>
      <c r="J485" s="28">
        <f t="shared" si="61"/>
        <v>0</v>
      </c>
      <c r="K485" s="28">
        <f t="shared" si="61"/>
        <v>0</v>
      </c>
      <c r="L485" s="28">
        <f t="shared" si="61"/>
        <v>0</v>
      </c>
      <c r="M485" s="28">
        <f t="shared" si="61"/>
        <v>0</v>
      </c>
      <c r="N485" s="14">
        <f t="shared" si="61"/>
        <v>0</v>
      </c>
    </row>
    <row r="486" spans="1:15" x14ac:dyDescent="0.2">
      <c r="A486" s="15"/>
      <c r="N486" s="14"/>
    </row>
    <row r="487" spans="1:15" ht="16.5" thickBot="1" x14ac:dyDescent="0.3">
      <c r="A487" s="19" t="s">
        <v>15</v>
      </c>
      <c r="B487" s="32">
        <f t="shared" ref="B487:M487" si="62">+B485+B458+B431</f>
        <v>14261.46</v>
      </c>
      <c r="C487" s="32">
        <f t="shared" si="62"/>
        <v>347004.63</v>
      </c>
      <c r="D487" s="32">
        <f t="shared" si="62"/>
        <v>0</v>
      </c>
      <c r="E487" s="32">
        <f t="shared" si="62"/>
        <v>0</v>
      </c>
      <c r="F487" s="32">
        <f t="shared" si="62"/>
        <v>0</v>
      </c>
      <c r="G487" s="32">
        <f t="shared" si="62"/>
        <v>0</v>
      </c>
      <c r="H487" s="32">
        <f t="shared" si="62"/>
        <v>0</v>
      </c>
      <c r="I487" s="32">
        <f t="shared" si="62"/>
        <v>0</v>
      </c>
      <c r="J487" s="32">
        <f t="shared" si="62"/>
        <v>0</v>
      </c>
      <c r="K487" s="32">
        <f>+K485+K458+K431</f>
        <v>0</v>
      </c>
      <c r="L487" s="32">
        <f t="shared" si="62"/>
        <v>0</v>
      </c>
      <c r="M487" s="32">
        <f t="shared" si="62"/>
        <v>0</v>
      </c>
      <c r="N487" s="20">
        <f>+N485+N432+N458+N431</f>
        <v>361266.09</v>
      </c>
    </row>
    <row r="488" spans="1:15" ht="16.5" thickBot="1" x14ac:dyDescent="0.3">
      <c r="A488" s="4"/>
    </row>
    <row r="489" spans="1:15" x14ac:dyDescent="0.2">
      <c r="A489" s="5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7" t="s">
        <v>0</v>
      </c>
    </row>
    <row r="490" spans="1:15" ht="13.5" thickBot="1" x14ac:dyDescent="0.25">
      <c r="A490" s="21" t="s">
        <v>51</v>
      </c>
      <c r="B490" s="31" t="s">
        <v>2</v>
      </c>
      <c r="C490" s="31" t="s">
        <v>3</v>
      </c>
      <c r="D490" s="31" t="s">
        <v>4</v>
      </c>
      <c r="E490" s="31" t="s">
        <v>5</v>
      </c>
      <c r="F490" s="31" t="s">
        <v>6</v>
      </c>
      <c r="G490" s="31" t="s">
        <v>7</v>
      </c>
      <c r="H490" s="31" t="s">
        <v>8</v>
      </c>
      <c r="I490" s="31" t="s">
        <v>9</v>
      </c>
      <c r="J490" s="31" t="s">
        <v>10</v>
      </c>
      <c r="K490" s="31" t="s">
        <v>11</v>
      </c>
      <c r="L490" s="31" t="s">
        <v>12</v>
      </c>
      <c r="M490" s="31" t="s">
        <v>13</v>
      </c>
      <c r="N490" s="10" t="s">
        <v>14</v>
      </c>
    </row>
    <row r="491" spans="1:15" x14ac:dyDescent="0.2">
      <c r="A491" s="58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50"/>
    </row>
    <row r="492" spans="1:15" x14ac:dyDescent="0.2">
      <c r="A492" s="22" t="s">
        <v>30</v>
      </c>
      <c r="B492" s="28">
        <f>0-B513-B534</f>
        <v>0</v>
      </c>
      <c r="C492" s="28">
        <f t="shared" ref="C492:E492" si="63">0-C513-C534</f>
        <v>0</v>
      </c>
      <c r="D492" s="28">
        <f t="shared" si="63"/>
        <v>0</v>
      </c>
      <c r="E492" s="28">
        <f t="shared" si="63"/>
        <v>0</v>
      </c>
      <c r="F492" s="28">
        <f t="shared" ref="F492:L492" si="64">0-F513-F534</f>
        <v>0</v>
      </c>
      <c r="G492" s="28">
        <f t="shared" si="64"/>
        <v>0</v>
      </c>
      <c r="H492" s="28">
        <f t="shared" si="64"/>
        <v>0</v>
      </c>
      <c r="I492" s="28">
        <f t="shared" si="64"/>
        <v>0</v>
      </c>
      <c r="J492" s="28">
        <f t="shared" si="64"/>
        <v>0</v>
      </c>
      <c r="K492" s="28">
        <f t="shared" si="64"/>
        <v>0</v>
      </c>
      <c r="L492" s="28">
        <f t="shared" si="64"/>
        <v>0</v>
      </c>
      <c r="M492" s="28">
        <f t="shared" ref="M492" si="65">0-M513-M534</f>
        <v>0</v>
      </c>
      <c r="N492" s="14">
        <f>SUM(B492:M492)</f>
        <v>0</v>
      </c>
    </row>
    <row r="493" spans="1:15" x14ac:dyDescent="0.2">
      <c r="A493" s="15" t="s">
        <v>48</v>
      </c>
      <c r="N493" s="14"/>
    </row>
    <row r="494" spans="1:15" x14ac:dyDescent="0.2">
      <c r="A494" s="22" t="s">
        <v>29</v>
      </c>
      <c r="N494" s="14"/>
    </row>
    <row r="495" spans="1:15" x14ac:dyDescent="0.2">
      <c r="A495" s="15" t="s">
        <v>52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14">
        <f t="shared" ref="N495:N508" si="66">SUM(B495:M495)</f>
        <v>0</v>
      </c>
      <c r="O495"/>
    </row>
    <row r="496" spans="1:15" x14ac:dyDescent="0.2">
      <c r="A496" s="15" t="s">
        <v>53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14">
        <f t="shared" si="66"/>
        <v>0</v>
      </c>
      <c r="O496"/>
    </row>
    <row r="497" spans="1:15" x14ac:dyDescent="0.2">
      <c r="A497" s="15" t="s">
        <v>54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14">
        <f t="shared" si="66"/>
        <v>0</v>
      </c>
      <c r="O497"/>
    </row>
    <row r="498" spans="1:15" x14ac:dyDescent="0.2">
      <c r="A498" s="15" t="s">
        <v>55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14">
        <f t="shared" si="66"/>
        <v>0</v>
      </c>
      <c r="O498"/>
    </row>
    <row r="499" spans="1:15" x14ac:dyDescent="0.2">
      <c r="A499" s="15" t="s">
        <v>56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14">
        <f t="shared" si="66"/>
        <v>0</v>
      </c>
      <c r="O499"/>
    </row>
    <row r="500" spans="1:15" x14ac:dyDescent="0.2">
      <c r="A500" s="15" t="s">
        <v>57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14">
        <f t="shared" si="66"/>
        <v>0</v>
      </c>
      <c r="O500"/>
    </row>
    <row r="501" spans="1:15" x14ac:dyDescent="0.2">
      <c r="A501" s="15" t="s">
        <v>58</v>
      </c>
      <c r="B501" s="28">
        <v>0</v>
      </c>
      <c r="C501" s="28">
        <v>0</v>
      </c>
      <c r="D501" s="28">
        <v>0</v>
      </c>
      <c r="E501" s="28">
        <v>0</v>
      </c>
      <c r="F501" s="28">
        <v>0</v>
      </c>
      <c r="G501" s="28">
        <v>0</v>
      </c>
      <c r="H501" s="28">
        <v>0</v>
      </c>
      <c r="I501" s="28">
        <v>0</v>
      </c>
      <c r="J501" s="28">
        <v>0</v>
      </c>
      <c r="K501" s="28">
        <v>0</v>
      </c>
      <c r="L501" s="28">
        <v>0</v>
      </c>
      <c r="M501" s="28">
        <v>0</v>
      </c>
      <c r="N501" s="14">
        <f t="shared" si="66"/>
        <v>0</v>
      </c>
      <c r="O501"/>
    </row>
    <row r="502" spans="1:15" x14ac:dyDescent="0.2">
      <c r="A502" s="15" t="s">
        <v>59</v>
      </c>
      <c r="B502" s="28">
        <v>0</v>
      </c>
      <c r="C502" s="28">
        <v>0</v>
      </c>
      <c r="D502" s="28">
        <v>0</v>
      </c>
      <c r="E502" s="28">
        <v>0</v>
      </c>
      <c r="F502" s="28">
        <v>0</v>
      </c>
      <c r="G502" s="28">
        <v>0</v>
      </c>
      <c r="H502" s="28">
        <v>0</v>
      </c>
      <c r="I502" s="28">
        <v>0</v>
      </c>
      <c r="J502" s="28">
        <v>0</v>
      </c>
      <c r="K502" s="28">
        <v>0</v>
      </c>
      <c r="L502" s="28">
        <v>0</v>
      </c>
      <c r="M502" s="28">
        <v>0</v>
      </c>
      <c r="N502" s="14">
        <f t="shared" si="66"/>
        <v>0</v>
      </c>
      <c r="O502"/>
    </row>
    <row r="503" spans="1:15" x14ac:dyDescent="0.2">
      <c r="A503" s="15" t="s">
        <v>60</v>
      </c>
      <c r="B503" s="28">
        <v>0</v>
      </c>
      <c r="C503" s="28">
        <v>0</v>
      </c>
      <c r="D503" s="28">
        <v>0</v>
      </c>
      <c r="E503" s="28">
        <v>0</v>
      </c>
      <c r="F503" s="28">
        <v>0</v>
      </c>
      <c r="G503" s="28">
        <v>0</v>
      </c>
      <c r="H503" s="28">
        <v>0</v>
      </c>
      <c r="I503" s="28">
        <v>0</v>
      </c>
      <c r="J503" s="28">
        <v>0</v>
      </c>
      <c r="K503" s="28">
        <v>0</v>
      </c>
      <c r="L503" s="28">
        <v>0</v>
      </c>
      <c r="M503" s="28">
        <v>0</v>
      </c>
      <c r="N503" s="14">
        <f t="shared" si="66"/>
        <v>0</v>
      </c>
      <c r="O503"/>
    </row>
    <row r="504" spans="1:15" x14ac:dyDescent="0.2">
      <c r="A504" s="15" t="s">
        <v>61</v>
      </c>
      <c r="B504" s="28">
        <v>0</v>
      </c>
      <c r="C504" s="28">
        <v>0</v>
      </c>
      <c r="D504" s="28">
        <v>0</v>
      </c>
      <c r="E504" s="28">
        <v>0</v>
      </c>
      <c r="F504" s="28">
        <v>0</v>
      </c>
      <c r="G504" s="28">
        <v>0</v>
      </c>
      <c r="H504" s="28">
        <v>0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14">
        <f t="shared" si="66"/>
        <v>0</v>
      </c>
      <c r="O504"/>
    </row>
    <row r="505" spans="1:15" x14ac:dyDescent="0.2">
      <c r="A505" s="15" t="s">
        <v>62</v>
      </c>
      <c r="B505" s="28">
        <v>0</v>
      </c>
      <c r="C505" s="28">
        <v>0</v>
      </c>
      <c r="D505" s="28">
        <v>0</v>
      </c>
      <c r="E505" s="28">
        <v>0</v>
      </c>
      <c r="F505" s="28">
        <v>0</v>
      </c>
      <c r="G505" s="28">
        <v>0</v>
      </c>
      <c r="H505" s="28">
        <v>0</v>
      </c>
      <c r="I505" s="28">
        <v>0</v>
      </c>
      <c r="J505" s="28">
        <v>0</v>
      </c>
      <c r="K505" s="28">
        <v>0</v>
      </c>
      <c r="L505" s="28">
        <v>0</v>
      </c>
      <c r="M505" s="28">
        <v>0</v>
      </c>
      <c r="N505" s="14">
        <f t="shared" si="66"/>
        <v>0</v>
      </c>
      <c r="O505"/>
    </row>
    <row r="506" spans="1:15" x14ac:dyDescent="0.2">
      <c r="A506" s="15" t="s">
        <v>63</v>
      </c>
      <c r="B506" s="28">
        <v>0</v>
      </c>
      <c r="C506" s="28">
        <v>0</v>
      </c>
      <c r="D506" s="28">
        <v>0</v>
      </c>
      <c r="E506" s="28">
        <v>0</v>
      </c>
      <c r="F506" s="28">
        <v>0</v>
      </c>
      <c r="G506" s="28">
        <v>0</v>
      </c>
      <c r="H506" s="28">
        <v>0</v>
      </c>
      <c r="I506" s="28">
        <v>0</v>
      </c>
      <c r="J506" s="28">
        <v>0</v>
      </c>
      <c r="K506" s="28">
        <v>0</v>
      </c>
      <c r="L506" s="28">
        <v>0</v>
      </c>
      <c r="M506" s="28">
        <v>0</v>
      </c>
      <c r="N506" s="14">
        <f t="shared" si="66"/>
        <v>0</v>
      </c>
      <c r="O506"/>
    </row>
    <row r="507" spans="1:15" x14ac:dyDescent="0.2">
      <c r="A507" s="15" t="s">
        <v>64</v>
      </c>
      <c r="B507" s="28">
        <v>0</v>
      </c>
      <c r="C507" s="28">
        <v>0</v>
      </c>
      <c r="D507" s="28">
        <v>0</v>
      </c>
      <c r="E507" s="28">
        <v>0</v>
      </c>
      <c r="F507" s="28">
        <v>0</v>
      </c>
      <c r="G507" s="28">
        <v>0</v>
      </c>
      <c r="H507" s="28">
        <v>0</v>
      </c>
      <c r="I507" s="28">
        <v>0</v>
      </c>
      <c r="J507" s="28">
        <v>0</v>
      </c>
      <c r="K507" s="28">
        <v>0</v>
      </c>
      <c r="L507" s="28">
        <v>0</v>
      </c>
      <c r="M507" s="28">
        <v>0</v>
      </c>
      <c r="N507" s="14">
        <f t="shared" si="66"/>
        <v>0</v>
      </c>
      <c r="O507"/>
    </row>
    <row r="508" spans="1:15" x14ac:dyDescent="0.2">
      <c r="A508" s="15" t="s">
        <v>65</v>
      </c>
      <c r="B508" s="28">
        <v>0</v>
      </c>
      <c r="C508" s="28">
        <v>0</v>
      </c>
      <c r="D508" s="28">
        <v>0</v>
      </c>
      <c r="E508" s="28">
        <v>0</v>
      </c>
      <c r="F508" s="28">
        <v>0</v>
      </c>
      <c r="G508" s="28">
        <v>0</v>
      </c>
      <c r="H508" s="28">
        <v>0</v>
      </c>
      <c r="I508" s="28">
        <v>0</v>
      </c>
      <c r="J508" s="28">
        <v>0</v>
      </c>
      <c r="K508" s="28">
        <v>0</v>
      </c>
      <c r="L508" s="28">
        <v>0</v>
      </c>
      <c r="M508" s="28">
        <v>0</v>
      </c>
      <c r="N508" s="14">
        <f t="shared" si="66"/>
        <v>0</v>
      </c>
      <c r="O508"/>
    </row>
    <row r="509" spans="1:15" x14ac:dyDescent="0.2">
      <c r="A509" s="15" t="s">
        <v>66</v>
      </c>
      <c r="B509" s="28">
        <v>0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0</v>
      </c>
      <c r="I509" s="28">
        <v>0</v>
      </c>
      <c r="J509" s="28">
        <v>0</v>
      </c>
      <c r="K509" s="28">
        <v>0</v>
      </c>
      <c r="L509" s="28">
        <v>0</v>
      </c>
      <c r="M509" s="28">
        <v>0</v>
      </c>
      <c r="N509" s="14">
        <f>SUM(B509:M509)</f>
        <v>0</v>
      </c>
      <c r="O509"/>
    </row>
    <row r="510" spans="1:15" x14ac:dyDescent="0.2">
      <c r="A510" s="15" t="s">
        <v>67</v>
      </c>
      <c r="B510" s="28">
        <v>0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0</v>
      </c>
      <c r="J510" s="28">
        <v>0</v>
      </c>
      <c r="K510" s="28">
        <v>0</v>
      </c>
      <c r="L510" s="28">
        <v>0</v>
      </c>
      <c r="M510" s="28">
        <v>0</v>
      </c>
      <c r="N510" s="14">
        <f>SUM(B510:M510)</f>
        <v>0</v>
      </c>
      <c r="O510" s="49"/>
    </row>
    <row r="511" spans="1:15" x14ac:dyDescent="0.2">
      <c r="A511" s="15" t="s">
        <v>68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14">
        <f>SUM(B511:M511)</f>
        <v>0</v>
      </c>
      <c r="O511"/>
    </row>
    <row r="512" spans="1:15" x14ac:dyDescent="0.2">
      <c r="A512" s="15" t="s">
        <v>69</v>
      </c>
      <c r="B512" s="28">
        <v>0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14">
        <f>SUM(B512:M512)</f>
        <v>0</v>
      </c>
      <c r="O512"/>
    </row>
    <row r="513" spans="1:15" x14ac:dyDescent="0.2">
      <c r="A513" s="15" t="s">
        <v>27</v>
      </c>
      <c r="B513" s="28">
        <f t="shared" ref="B513:M513" si="67">SUM(B495:B512)</f>
        <v>0</v>
      </c>
      <c r="C513" s="28">
        <f t="shared" si="67"/>
        <v>0</v>
      </c>
      <c r="D513" s="28">
        <f t="shared" si="67"/>
        <v>0</v>
      </c>
      <c r="E513" s="28">
        <f t="shared" si="67"/>
        <v>0</v>
      </c>
      <c r="F513" s="28">
        <f t="shared" si="67"/>
        <v>0</v>
      </c>
      <c r="G513" s="28">
        <f t="shared" si="67"/>
        <v>0</v>
      </c>
      <c r="H513" s="28">
        <f t="shared" si="67"/>
        <v>0</v>
      </c>
      <c r="I513" s="28">
        <f t="shared" si="67"/>
        <v>0</v>
      </c>
      <c r="J513" s="28">
        <f t="shared" si="67"/>
        <v>0</v>
      </c>
      <c r="K513" s="28">
        <f t="shared" si="67"/>
        <v>0</v>
      </c>
      <c r="L513" s="28">
        <f t="shared" si="67"/>
        <v>0</v>
      </c>
      <c r="M513" s="28">
        <f t="shared" si="67"/>
        <v>0</v>
      </c>
      <c r="N513" s="14">
        <f>SUM(B513:M513)</f>
        <v>0</v>
      </c>
    </row>
    <row r="514" spans="1:15" x14ac:dyDescent="0.2">
      <c r="A514" s="15"/>
      <c r="N514" s="14"/>
    </row>
    <row r="515" spans="1:15" x14ac:dyDescent="0.2">
      <c r="A515" s="22" t="s">
        <v>28</v>
      </c>
      <c r="N515" s="14"/>
    </row>
    <row r="516" spans="1:15" x14ac:dyDescent="0.2">
      <c r="A516" s="15" t="s">
        <v>52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14">
        <f t="shared" ref="N516:N534" si="68">SUM(B516:M516)</f>
        <v>0</v>
      </c>
      <c r="O516"/>
    </row>
    <row r="517" spans="1:15" x14ac:dyDescent="0.2">
      <c r="A517" s="15" t="s">
        <v>53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14">
        <f t="shared" si="68"/>
        <v>0</v>
      </c>
      <c r="O517"/>
    </row>
    <row r="518" spans="1:15" x14ac:dyDescent="0.2">
      <c r="A518" s="15" t="s">
        <v>54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14">
        <f t="shared" si="68"/>
        <v>0</v>
      </c>
      <c r="O518"/>
    </row>
    <row r="519" spans="1:15" x14ac:dyDescent="0.2">
      <c r="A519" s="15" t="s">
        <v>55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14">
        <f t="shared" si="68"/>
        <v>0</v>
      </c>
      <c r="O519"/>
    </row>
    <row r="520" spans="1:15" x14ac:dyDescent="0.2">
      <c r="A520" s="15" t="s">
        <v>56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14">
        <f t="shared" si="68"/>
        <v>0</v>
      </c>
      <c r="O520"/>
    </row>
    <row r="521" spans="1:15" x14ac:dyDescent="0.2">
      <c r="A521" s="15" t="s">
        <v>57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14">
        <f t="shared" si="68"/>
        <v>0</v>
      </c>
      <c r="O521"/>
    </row>
    <row r="522" spans="1:15" x14ac:dyDescent="0.2">
      <c r="A522" s="15" t="s">
        <v>58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14">
        <f t="shared" si="68"/>
        <v>0</v>
      </c>
      <c r="O522"/>
    </row>
    <row r="523" spans="1:15" x14ac:dyDescent="0.2">
      <c r="A523" s="15" t="s">
        <v>59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14">
        <f t="shared" si="68"/>
        <v>0</v>
      </c>
      <c r="O523"/>
    </row>
    <row r="524" spans="1:15" x14ac:dyDescent="0.2">
      <c r="A524" s="15" t="s">
        <v>60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14">
        <f t="shared" si="68"/>
        <v>0</v>
      </c>
      <c r="O524"/>
    </row>
    <row r="525" spans="1:15" x14ac:dyDescent="0.2">
      <c r="A525" s="15" t="s">
        <v>61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14">
        <f t="shared" si="68"/>
        <v>0</v>
      </c>
      <c r="O525"/>
    </row>
    <row r="526" spans="1:15" x14ac:dyDescent="0.2">
      <c r="A526" s="15" t="s">
        <v>62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14">
        <f t="shared" si="68"/>
        <v>0</v>
      </c>
      <c r="O526"/>
    </row>
    <row r="527" spans="1:15" x14ac:dyDescent="0.2">
      <c r="A527" s="15" t="s">
        <v>63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14">
        <f t="shared" si="68"/>
        <v>0</v>
      </c>
      <c r="O527"/>
    </row>
    <row r="528" spans="1:15" x14ac:dyDescent="0.2">
      <c r="A528" s="15" t="s">
        <v>64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14">
        <f t="shared" si="68"/>
        <v>0</v>
      </c>
      <c r="O528"/>
    </row>
    <row r="529" spans="1:15" x14ac:dyDescent="0.2">
      <c r="A529" s="15" t="s">
        <v>65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14">
        <f t="shared" si="68"/>
        <v>0</v>
      </c>
      <c r="O529"/>
    </row>
    <row r="530" spans="1:15" x14ac:dyDescent="0.2">
      <c r="A530" s="15" t="s">
        <v>66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14">
        <f t="shared" si="68"/>
        <v>0</v>
      </c>
      <c r="O530" s="49"/>
    </row>
    <row r="531" spans="1:15" x14ac:dyDescent="0.2">
      <c r="A531" s="15" t="s">
        <v>67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14">
        <f t="shared" si="68"/>
        <v>0</v>
      </c>
      <c r="O531" s="49"/>
    </row>
    <row r="532" spans="1:15" x14ac:dyDescent="0.2">
      <c r="A532" s="15" t="s">
        <v>68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14">
        <f t="shared" si="68"/>
        <v>0</v>
      </c>
      <c r="O532" s="49"/>
    </row>
    <row r="533" spans="1:15" x14ac:dyDescent="0.2">
      <c r="A533" s="15" t="s">
        <v>69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14">
        <f t="shared" si="68"/>
        <v>0</v>
      </c>
      <c r="O533" s="49"/>
    </row>
    <row r="534" spans="1:15" x14ac:dyDescent="0.2">
      <c r="A534" s="15" t="s">
        <v>27</v>
      </c>
      <c r="B534" s="28">
        <f t="shared" ref="B534:M534" si="69">SUM(B516:B533)</f>
        <v>0</v>
      </c>
      <c r="C534" s="28">
        <f t="shared" si="69"/>
        <v>0</v>
      </c>
      <c r="D534" s="28">
        <f t="shared" si="69"/>
        <v>0</v>
      </c>
      <c r="E534" s="28">
        <f t="shared" si="69"/>
        <v>0</v>
      </c>
      <c r="F534" s="28">
        <f t="shared" si="69"/>
        <v>0</v>
      </c>
      <c r="G534" s="28">
        <f t="shared" si="69"/>
        <v>0</v>
      </c>
      <c r="H534" s="28">
        <f t="shared" si="69"/>
        <v>0</v>
      </c>
      <c r="I534" s="28">
        <f t="shared" si="69"/>
        <v>0</v>
      </c>
      <c r="J534" s="28">
        <f t="shared" si="69"/>
        <v>0</v>
      </c>
      <c r="K534" s="28">
        <f t="shared" si="69"/>
        <v>0</v>
      </c>
      <c r="L534" s="28">
        <f t="shared" si="69"/>
        <v>0</v>
      </c>
      <c r="M534" s="28">
        <f t="shared" si="69"/>
        <v>0</v>
      </c>
      <c r="N534" s="14">
        <f t="shared" si="68"/>
        <v>0</v>
      </c>
    </row>
    <row r="535" spans="1:15" x14ac:dyDescent="0.2">
      <c r="A535" s="15"/>
      <c r="N535" s="14"/>
    </row>
    <row r="536" spans="1:15" ht="16.5" thickBot="1" x14ac:dyDescent="0.3">
      <c r="A536" s="19" t="s">
        <v>15</v>
      </c>
      <c r="B536" s="32">
        <f t="shared" ref="B536:M536" si="70">+B534+B513+B492</f>
        <v>0</v>
      </c>
      <c r="C536" s="32">
        <f t="shared" si="70"/>
        <v>0</v>
      </c>
      <c r="D536" s="32">
        <f t="shared" si="70"/>
        <v>0</v>
      </c>
      <c r="E536" s="32">
        <f t="shared" si="70"/>
        <v>0</v>
      </c>
      <c r="F536" s="32">
        <f t="shared" si="70"/>
        <v>0</v>
      </c>
      <c r="G536" s="32">
        <f t="shared" si="70"/>
        <v>0</v>
      </c>
      <c r="H536" s="32">
        <f t="shared" si="70"/>
        <v>0</v>
      </c>
      <c r="I536" s="32">
        <f t="shared" si="70"/>
        <v>0</v>
      </c>
      <c r="J536" s="32">
        <f t="shared" si="70"/>
        <v>0</v>
      </c>
      <c r="K536" s="32">
        <f t="shared" si="70"/>
        <v>0</v>
      </c>
      <c r="L536" s="32">
        <f t="shared" si="70"/>
        <v>0</v>
      </c>
      <c r="M536" s="32">
        <f t="shared" si="70"/>
        <v>0</v>
      </c>
      <c r="N536" s="20">
        <f>+N534+N493+N513+N492</f>
        <v>0</v>
      </c>
    </row>
    <row r="537" spans="1:15" x14ac:dyDescent="0.2">
      <c r="A537" s="2" t="s">
        <v>31</v>
      </c>
    </row>
    <row r="538" spans="1:15" x14ac:dyDescent="0.2">
      <c r="A538" s="2" t="s">
        <v>149</v>
      </c>
    </row>
    <row r="539" spans="1:15" x14ac:dyDescent="0.2">
      <c r="A539" s="2" t="s">
        <v>148</v>
      </c>
    </row>
    <row r="540" spans="1:15" x14ac:dyDescent="0.2">
      <c r="A540" s="2" t="s">
        <v>147</v>
      </c>
    </row>
    <row r="541" spans="1:15" x14ac:dyDescent="0.2">
      <c r="A541" s="2" t="s">
        <v>32</v>
      </c>
    </row>
  </sheetData>
  <phoneticPr fontId="0" type="noConversion"/>
  <pageMargins left="0" right="0" top="1" bottom="1" header="0.5" footer="0.5"/>
  <pageSetup scale="65" fitToHeight="2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Q214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19" sqref="C19"/>
    </sheetView>
  </sheetViews>
  <sheetFormatPr defaultColWidth="9.140625" defaultRowHeight="12.75" x14ac:dyDescent="0.2"/>
  <cols>
    <col min="1" max="1" width="36.85546875" style="2" bestFit="1" customWidth="1"/>
    <col min="2" max="2" width="15.5703125" style="28" bestFit="1" customWidth="1"/>
    <col min="3" max="3" width="12.85546875" style="28" bestFit="1" customWidth="1"/>
    <col min="4" max="5" width="15.5703125" style="28" customWidth="1"/>
    <col min="6" max="6" width="14.5703125" style="28" customWidth="1"/>
    <col min="7" max="10" width="15.5703125" style="28" customWidth="1"/>
    <col min="11" max="13" width="14.5703125" style="28" customWidth="1"/>
    <col min="14" max="14" width="16.5703125" style="28" bestFit="1" customWidth="1"/>
    <col min="15" max="15" width="14.5703125" style="2" bestFit="1" customWidth="1"/>
    <col min="16" max="17" width="13.5703125" style="2" bestFit="1" customWidth="1"/>
    <col min="18" max="16384" width="9.140625" style="2"/>
  </cols>
  <sheetData>
    <row r="1" spans="1:14" ht="15.75" customHeight="1" x14ac:dyDescent="0.25">
      <c r="A1" s="1" t="s">
        <v>20</v>
      </c>
    </row>
    <row r="2" spans="1:14" ht="15.75" customHeight="1" x14ac:dyDescent="0.25">
      <c r="A2" s="3" t="s">
        <v>43</v>
      </c>
    </row>
    <row r="3" spans="1:14" ht="15.75" customHeight="1" x14ac:dyDescent="0.25">
      <c r="A3" s="1" t="str">
        <f>'Table G-1'!A3</f>
        <v>Calendar Year 2023</v>
      </c>
    </row>
    <row r="4" spans="1:14" ht="15.75" customHeight="1" x14ac:dyDescent="0.25">
      <c r="A4" s="4"/>
    </row>
    <row r="5" spans="1:14" ht="16.5" customHeight="1" thickBot="1" x14ac:dyDescent="0.3">
      <c r="A5" s="4"/>
    </row>
    <row r="6" spans="1:14" ht="12.75" customHeight="1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3" t="s">
        <v>0</v>
      </c>
    </row>
    <row r="7" spans="1:14" ht="16.5" thickBot="1" x14ac:dyDescent="0.3">
      <c r="A7" s="8" t="s">
        <v>0</v>
      </c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  <c r="J7" s="31" t="s">
        <v>24</v>
      </c>
      <c r="K7" s="48" t="s">
        <v>49</v>
      </c>
      <c r="L7" s="31" t="s">
        <v>25</v>
      </c>
      <c r="M7" s="31" t="s">
        <v>26</v>
      </c>
      <c r="N7" s="34" t="s">
        <v>14</v>
      </c>
    </row>
    <row r="8" spans="1:14" ht="15.75" x14ac:dyDescent="0.25">
      <c r="A8" s="11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43"/>
    </row>
    <row r="9" spans="1:14" ht="14.25" x14ac:dyDescent="0.2">
      <c r="A9" s="24" t="s">
        <v>90</v>
      </c>
      <c r="B9" s="38"/>
      <c r="N9" s="35"/>
    </row>
    <row r="10" spans="1:14" x14ac:dyDescent="0.2">
      <c r="A10" s="15" t="s">
        <v>17</v>
      </c>
      <c r="B10" s="38">
        <v>-75935523.310000002</v>
      </c>
      <c r="C10" s="38">
        <f>B25</f>
        <v>-40384945.257788002</v>
      </c>
      <c r="D10" s="38">
        <v>0</v>
      </c>
      <c r="E10" s="38">
        <f>D25</f>
        <v>0</v>
      </c>
      <c r="F10" s="38">
        <f t="shared" ref="F10:M10" si="0">E25</f>
        <v>0</v>
      </c>
      <c r="G10" s="38">
        <f t="shared" si="0"/>
        <v>0</v>
      </c>
      <c r="H10" s="38">
        <f t="shared" si="0"/>
        <v>0</v>
      </c>
      <c r="I10" s="38">
        <f t="shared" si="0"/>
        <v>0</v>
      </c>
      <c r="J10" s="38">
        <f t="shared" si="0"/>
        <v>0</v>
      </c>
      <c r="K10" s="38">
        <f t="shared" si="0"/>
        <v>0</v>
      </c>
      <c r="L10" s="38">
        <f t="shared" si="0"/>
        <v>0</v>
      </c>
      <c r="M10" s="38">
        <f t="shared" si="0"/>
        <v>0</v>
      </c>
      <c r="N10" s="35" t="s">
        <v>23</v>
      </c>
    </row>
    <row r="11" spans="1:14" x14ac:dyDescent="0.2">
      <c r="A11" s="15" t="s">
        <v>50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5">
        <f>SUM(B11:M11)</f>
        <v>0</v>
      </c>
    </row>
    <row r="12" spans="1:14" x14ac:dyDescent="0.2">
      <c r="A12" s="63" t="s">
        <v>92</v>
      </c>
      <c r="B12" s="39">
        <f>'Table G-1'!B20</f>
        <v>16985086.16</v>
      </c>
      <c r="C12" s="39">
        <f>'Table G-1'!C20</f>
        <v>20276736.550000001</v>
      </c>
      <c r="D12" s="39">
        <f>'Table G-1'!D20</f>
        <v>0</v>
      </c>
      <c r="E12" s="39">
        <f>'Table G-1'!E20</f>
        <v>0</v>
      </c>
      <c r="F12" s="39">
        <f>'Table G-1'!F20</f>
        <v>0</v>
      </c>
      <c r="G12" s="39">
        <f>'Table G-1'!G20</f>
        <v>0</v>
      </c>
      <c r="H12" s="39">
        <f>'Table G-1'!H20</f>
        <v>0</v>
      </c>
      <c r="I12" s="39">
        <f>'Table G-1'!I20</f>
        <v>0</v>
      </c>
      <c r="J12" s="39">
        <f>'Table G-1'!J20</f>
        <v>0</v>
      </c>
      <c r="K12" s="39">
        <f>'Table G-1'!K20</f>
        <v>0</v>
      </c>
      <c r="L12" s="39">
        <f>'Table G-1'!L20</f>
        <v>0</v>
      </c>
      <c r="M12" s="39">
        <f>'Table G-1'!M20</f>
        <v>0</v>
      </c>
      <c r="N12" s="46">
        <f>SUM(B12:M12)</f>
        <v>37261822.710000001</v>
      </c>
    </row>
    <row r="13" spans="1:14" x14ac:dyDescent="0.2">
      <c r="A13" s="27" t="s">
        <v>47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6">
        <f t="shared" ref="N13:N24" si="1">SUM(B13:M13)</f>
        <v>0</v>
      </c>
    </row>
    <row r="14" spans="1:14" x14ac:dyDescent="0.2">
      <c r="A14" s="15" t="s">
        <v>105</v>
      </c>
      <c r="B14" s="39">
        <f>'Table G-4'!B20+'Table G-4'!B11</f>
        <v>-26885193</v>
      </c>
      <c r="C14" s="39">
        <f>'Table G-4'!C20+'Table G-4'!C11</f>
        <v>0</v>
      </c>
      <c r="D14" s="39">
        <f>'Table G-4'!D20+'Table G-4'!D11</f>
        <v>0</v>
      </c>
      <c r="E14" s="39">
        <f>'Table G-4'!E20+'Table G-4'!E11</f>
        <v>0</v>
      </c>
      <c r="F14" s="39">
        <f>'Table G-4'!F20+'Table G-4'!F11</f>
        <v>0</v>
      </c>
      <c r="G14" s="39">
        <f>'Table G-4'!G20+'Table G-4'!G11</f>
        <v>0</v>
      </c>
      <c r="H14" s="39">
        <f>'Table G-4'!H20+'Table G-4'!H11</f>
        <v>0</v>
      </c>
      <c r="I14" s="39">
        <f>'Table G-4'!I20+'Table G-4'!I11</f>
        <v>0</v>
      </c>
      <c r="J14" s="39">
        <f>'Table G-4'!J20+'Table G-4'!J11</f>
        <v>0</v>
      </c>
      <c r="K14" s="39">
        <f>'Table G-4'!K20+'Table G-4'!K11</f>
        <v>0</v>
      </c>
      <c r="L14" s="39">
        <f>'Table G-4'!L20+'Table G-4'!L11</f>
        <v>0</v>
      </c>
      <c r="M14" s="39">
        <f>'Table G-4'!M20+'Table G-4'!M11</f>
        <v>0</v>
      </c>
      <c r="N14" s="46">
        <f t="shared" si="1"/>
        <v>-26885193</v>
      </c>
    </row>
    <row r="15" spans="1:14" x14ac:dyDescent="0.2">
      <c r="A15" s="18" t="s">
        <v>16</v>
      </c>
      <c r="B15" s="39">
        <v>-261585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6">
        <f t="shared" si="1"/>
        <v>-261585</v>
      </c>
    </row>
    <row r="16" spans="1:14" x14ac:dyDescent="0.2">
      <c r="A16" s="15" t="s">
        <v>85</v>
      </c>
      <c r="B16" s="68">
        <f>'Table G-2'!B76+'Table G-2'!B153+'Table G-2'!B227+'Table G-2'!B296+'Table G-2'!B370+'Table G-2'!B427+'Table G-2'!B487+'Table G-2'!B536</f>
        <v>891493.63000000012</v>
      </c>
      <c r="C16" s="68">
        <f>'Table G-2'!C76+'Table G-2'!C153+'Table G-2'!C227+'Table G-2'!C296+'Table G-2'!C370+'Table G-2'!C427+'Table G-2'!C487+'Table G-2'!C536</f>
        <v>1512940.1499999994</v>
      </c>
      <c r="D16" s="68">
        <f>'Table G-2'!D76+'Table G-2'!D153+'Table G-2'!D227+'Table G-2'!D296+'Table G-2'!D370+'Table G-2'!D427+'Table G-2'!D487+'Table G-2'!D536</f>
        <v>0</v>
      </c>
      <c r="E16" s="68">
        <f>'Table G-2'!E76+'Table G-2'!E153+'Table G-2'!E227+'Table G-2'!E296+'Table G-2'!E370+'Table G-2'!E427+'Table G-2'!E487+'Table G-2'!E536</f>
        <v>0</v>
      </c>
      <c r="F16" s="68">
        <f>'Table G-2'!F76+'Table G-2'!F153+'Table G-2'!F227+'Table G-2'!F296+'Table G-2'!F370+'Table G-2'!F427+'Table G-2'!F487+'Table G-2'!F536</f>
        <v>0</v>
      </c>
      <c r="G16" s="68">
        <f>'Table G-2'!G76+'Table G-2'!G153+'Table G-2'!G227+'Table G-2'!G296+'Table G-2'!G370+'Table G-2'!G427+'Table G-2'!G487+'Table G-2'!G536</f>
        <v>0</v>
      </c>
      <c r="H16" s="68">
        <f>'Table G-2'!H76+'Table G-2'!H153+'Table G-2'!H227+'Table G-2'!H296+'Table G-2'!H370+'Table G-2'!H427+'Table G-2'!H487+'Table G-2'!H536</f>
        <v>0</v>
      </c>
      <c r="I16" s="68">
        <f>'Table G-2'!I76+'Table G-2'!I153+'Table G-2'!I227+'Table G-2'!I296+'Table G-2'!I370+'Table G-2'!I427+'Table G-2'!I487+'Table G-2'!I536</f>
        <v>0</v>
      </c>
      <c r="J16" s="68">
        <f>'Table G-2'!J76+'Table G-2'!J153+'Table G-2'!J227+'Table G-2'!J296+'Table G-2'!J370+'Table G-2'!J427+'Table G-2'!J487+'Table G-2'!J536</f>
        <v>0</v>
      </c>
      <c r="K16" s="68">
        <f>'Table G-2'!K76+'Table G-2'!K153+'Table G-2'!K227+'Table G-2'!K296+'Table G-2'!K370+'Table G-2'!K427+'Table G-2'!K487+'Table G-2'!K536</f>
        <v>0</v>
      </c>
      <c r="L16" s="68">
        <f>'Table G-2'!L76+'Table G-2'!L153+'Table G-2'!L227+'Table G-2'!L296+'Table G-2'!L370+'Table G-2'!L427+'Table G-2'!L487+'Table G-2'!L536</f>
        <v>0</v>
      </c>
      <c r="M16" s="68">
        <f>'Table G-2'!M76+'Table G-2'!M153+'Table G-2'!M227+'Table G-2'!M296+'Table G-2'!M370+'Table G-2'!M427+'Table G-2'!M487+'Table G-2'!M536</f>
        <v>0</v>
      </c>
      <c r="N16" s="46">
        <f t="shared" si="1"/>
        <v>2404433.7799999993</v>
      </c>
    </row>
    <row r="17" spans="1:16" x14ac:dyDescent="0.2">
      <c r="A17" s="63" t="s">
        <v>106</v>
      </c>
      <c r="B17" s="39">
        <f>'Table G-4'!B9+'Table G-4'!B18</f>
        <v>0</v>
      </c>
      <c r="C17" s="39">
        <f>'Table G-4'!C9+'Table G-4'!C18</f>
        <v>0</v>
      </c>
      <c r="D17" s="39">
        <f>'Table G-4'!D9+'Table G-4'!D18</f>
        <v>0</v>
      </c>
      <c r="E17" s="39">
        <f>'Table G-4'!E9+'Table G-4'!E18</f>
        <v>0</v>
      </c>
      <c r="F17" s="39">
        <f>'Table G-4'!F9+'Table G-4'!F18</f>
        <v>0</v>
      </c>
      <c r="G17" s="39">
        <f>'Table G-4'!G9+'Table G-4'!G18</f>
        <v>0</v>
      </c>
      <c r="H17" s="39">
        <f>'Table G-4'!H9+'Table G-4'!H18</f>
        <v>0</v>
      </c>
      <c r="I17" s="39">
        <f>'Table G-4'!I9+'Table G-4'!I18</f>
        <v>0</v>
      </c>
      <c r="J17" s="39">
        <f>'Table G-4'!J9+'Table G-4'!J18</f>
        <v>0</v>
      </c>
      <c r="K17" s="39">
        <f>'Table G-4'!K9+'Table G-4'!K18</f>
        <v>0</v>
      </c>
      <c r="L17" s="39">
        <f>'Table G-4'!L9+'Table G-4'!L18</f>
        <v>0</v>
      </c>
      <c r="M17" s="39">
        <f>'Table G-4'!M9+'Table G-4'!M18</f>
        <v>0</v>
      </c>
      <c r="N17" s="46">
        <f t="shared" si="1"/>
        <v>0</v>
      </c>
      <c r="O17" s="70"/>
      <c r="P17"/>
    </row>
    <row r="18" spans="1:16" ht="14.25" x14ac:dyDescent="0.2">
      <c r="A18" s="61" t="s">
        <v>252</v>
      </c>
      <c r="B18" s="39">
        <v>2366768.33</v>
      </c>
      <c r="C18" s="39">
        <v>-2366768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5">
        <f t="shared" ref="N18:N21" si="2">SUM(B18:M18)</f>
        <v>0.33000000007450581</v>
      </c>
      <c r="O18" s="70"/>
      <c r="P18"/>
    </row>
    <row r="19" spans="1:16" ht="14.25" x14ac:dyDescent="0.2">
      <c r="A19" s="61" t="s">
        <v>250</v>
      </c>
      <c r="B19" s="39">
        <v>0</v>
      </c>
      <c r="C19" s="39">
        <v>0</v>
      </c>
      <c r="D19" s="39">
        <f>'Table G-4'!D10+'Table G-4'!D19</f>
        <v>0</v>
      </c>
      <c r="E19" s="39">
        <f>'Table G-4'!E10+'Table G-4'!E19</f>
        <v>0</v>
      </c>
      <c r="F19" s="39">
        <f>'Table G-4'!F10+'Table G-4'!F19</f>
        <v>0</v>
      </c>
      <c r="G19" s="39">
        <f>'Table G-4'!G10+'Table G-4'!G19</f>
        <v>0</v>
      </c>
      <c r="H19" s="39">
        <f>'Table G-4'!H10+'Table G-4'!H19</f>
        <v>0</v>
      </c>
      <c r="I19" s="39">
        <f>'Table G-4'!I10+'Table G-4'!I19</f>
        <v>0</v>
      </c>
      <c r="J19" s="39">
        <f>'Table G-4'!J10+'Table G-4'!J19</f>
        <v>0</v>
      </c>
      <c r="K19" s="39">
        <f>'Table G-4'!K10+'Table G-4'!K19</f>
        <v>0</v>
      </c>
      <c r="L19" s="39">
        <f>'Table G-4'!L10+'Table G-4'!L19</f>
        <v>0</v>
      </c>
      <c r="M19" s="39">
        <f>'Table G-4'!M10+'Table G-4'!M19</f>
        <v>0</v>
      </c>
      <c r="N19" s="35">
        <f t="shared" si="2"/>
        <v>0</v>
      </c>
      <c r="P19" s="69"/>
    </row>
    <row r="20" spans="1:16" ht="14.25" x14ac:dyDescent="0.2">
      <c r="A20" s="61" t="s">
        <v>206</v>
      </c>
      <c r="B20" s="39">
        <v>15117920.602211999</v>
      </c>
      <c r="C20" s="39">
        <v>-39900</v>
      </c>
      <c r="D20" s="39">
        <f>'Table G-4'!D11+'Table G-4'!D20</f>
        <v>0</v>
      </c>
      <c r="E20" s="39">
        <f>'Table G-4'!E11+'Table G-4'!E20</f>
        <v>0</v>
      </c>
      <c r="F20" s="39">
        <f>'Table G-4'!F11+'Table G-4'!F20</f>
        <v>0</v>
      </c>
      <c r="G20" s="39">
        <f>'Table G-4'!G11+'Table G-4'!G20</f>
        <v>0</v>
      </c>
      <c r="H20" s="39">
        <f>'Table G-4'!H11+'Table G-4'!H20</f>
        <v>0</v>
      </c>
      <c r="I20" s="39">
        <f>'Table G-4'!I11+'Table G-4'!I20</f>
        <v>0</v>
      </c>
      <c r="J20" s="39">
        <f>'Table G-4'!J11+'Table G-4'!J20</f>
        <v>0</v>
      </c>
      <c r="K20" s="39">
        <f>'Table G-4'!K11+'Table G-4'!K20</f>
        <v>0</v>
      </c>
      <c r="L20" s="39">
        <f>'Table G-4'!L11+'Table G-4'!L20</f>
        <v>0</v>
      </c>
      <c r="M20" s="39">
        <f>'Table G-4'!M11+'Table G-4'!M20</f>
        <v>0</v>
      </c>
      <c r="N20" s="35">
        <f t="shared" ref="N20" si="3">SUM(B20:M20)</f>
        <v>15078020.602211999</v>
      </c>
      <c r="P20" s="69"/>
    </row>
    <row r="21" spans="1:16" ht="14.25" x14ac:dyDescent="0.2">
      <c r="A21" s="61" t="s">
        <v>151</v>
      </c>
      <c r="B21" s="39">
        <v>2241622.7000000002</v>
      </c>
      <c r="C21" s="39">
        <v>0</v>
      </c>
      <c r="D21" s="39">
        <f>'Table G-4'!D11+'Table G-4'!D20</f>
        <v>0</v>
      </c>
      <c r="E21" s="39">
        <f>'Table G-4'!E11+'Table G-4'!E20</f>
        <v>0</v>
      </c>
      <c r="F21" s="39">
        <f>'Table G-4'!F11+'Table G-4'!F20</f>
        <v>0</v>
      </c>
      <c r="G21" s="39">
        <f>'Table G-4'!G11+'Table G-4'!G20</f>
        <v>0</v>
      </c>
      <c r="H21" s="39">
        <f>'Table G-4'!H11+'Table G-4'!H20</f>
        <v>0</v>
      </c>
      <c r="I21" s="39">
        <f>'Table G-4'!I11+'Table G-4'!I20</f>
        <v>0</v>
      </c>
      <c r="J21" s="39">
        <f>'Table G-4'!J11+'Table G-4'!J20</f>
        <v>0</v>
      </c>
      <c r="K21" s="39">
        <f>'Table G-4'!K11+'Table G-4'!K20</f>
        <v>0</v>
      </c>
      <c r="L21" s="39">
        <f>'Table G-4'!L11+'Table G-4'!L20</f>
        <v>0</v>
      </c>
      <c r="M21" s="39">
        <f>'Table G-4'!M11+'Table G-4'!M20</f>
        <v>0</v>
      </c>
      <c r="N21" s="35">
        <f t="shared" si="2"/>
        <v>2241622.7000000002</v>
      </c>
      <c r="P21" s="69"/>
    </row>
    <row r="22" spans="1:16" ht="14.25" x14ac:dyDescent="0.2">
      <c r="A22" s="61" t="s">
        <v>108</v>
      </c>
      <c r="B22" s="39">
        <v>206289</v>
      </c>
      <c r="C22" s="39">
        <v>0</v>
      </c>
      <c r="D22" s="39">
        <f>'Table G-4'!D12+'Table G-4'!D21</f>
        <v>0</v>
      </c>
      <c r="E22" s="39">
        <f>'Table G-4'!E12+'Table G-4'!E21</f>
        <v>0</v>
      </c>
      <c r="F22" s="39">
        <f>'Table G-4'!F12+'Table G-4'!F21</f>
        <v>0</v>
      </c>
      <c r="G22" s="39">
        <f>'Table G-4'!G12+'Table G-4'!G21</f>
        <v>0</v>
      </c>
      <c r="H22" s="39">
        <f>'Table G-4'!H12+'Table G-4'!H21</f>
        <v>0</v>
      </c>
      <c r="I22" s="39">
        <f>'Table G-4'!I12+'Table G-4'!I21</f>
        <v>0</v>
      </c>
      <c r="J22" s="39">
        <f>'Table G-4'!J12+'Table G-4'!J21</f>
        <v>0</v>
      </c>
      <c r="K22" s="39">
        <f>'Table G-4'!K12+'Table G-4'!K21</f>
        <v>0</v>
      </c>
      <c r="L22" s="39">
        <f>'Table G-4'!L12+'Table G-4'!L21</f>
        <v>0</v>
      </c>
      <c r="M22" s="39">
        <f>'Table G-4'!M12+'Table G-4'!M21</f>
        <v>0</v>
      </c>
      <c r="N22" s="35">
        <f t="shared" ref="N22" si="4">SUM(B22:M22)</f>
        <v>206289</v>
      </c>
      <c r="O22" s="49"/>
    </row>
    <row r="23" spans="1:16" ht="14.25" x14ac:dyDescent="0.2">
      <c r="A23" s="61" t="s">
        <v>104</v>
      </c>
      <c r="B23" s="39">
        <v>123743.40999999999</v>
      </c>
      <c r="C23" s="39">
        <v>-1710</v>
      </c>
      <c r="D23" s="39">
        <f>'Table G-4'!D13+'Table G-4'!D22</f>
        <v>0</v>
      </c>
      <c r="E23" s="39">
        <f>'Table G-4'!E13+'Table G-4'!E22</f>
        <v>0</v>
      </c>
      <c r="F23" s="39">
        <f>'Table G-4'!F13+'Table G-4'!F22</f>
        <v>0</v>
      </c>
      <c r="G23" s="39">
        <f>'Table G-4'!G13+'Table G-4'!G22</f>
        <v>0</v>
      </c>
      <c r="H23" s="39">
        <f>'Table G-4'!H13+'Table G-4'!H22</f>
        <v>0</v>
      </c>
      <c r="I23" s="39">
        <f>'Table G-4'!I13+'Table G-4'!I22</f>
        <v>0</v>
      </c>
      <c r="J23" s="39">
        <f>'Table G-4'!J13+'Table G-4'!J22</f>
        <v>0</v>
      </c>
      <c r="K23" s="39">
        <f>'Table G-4'!K13+'Table G-4'!K22</f>
        <v>0</v>
      </c>
      <c r="L23" s="39">
        <f>'Table G-4'!L13+'Table G-4'!L22</f>
        <v>0</v>
      </c>
      <c r="M23" s="39">
        <f>'Table G-4'!M13+'Table G-4'!M22</f>
        <v>0</v>
      </c>
      <c r="N23" s="35">
        <f t="shared" ref="N23" si="5">SUM(B23:M23)</f>
        <v>122033.40999999999</v>
      </c>
    </row>
    <row r="24" spans="1:16" ht="14.25" x14ac:dyDescent="0.2">
      <c r="A24" s="103" t="s">
        <v>101</v>
      </c>
      <c r="B24" s="104">
        <v>4964218.540000001</v>
      </c>
      <c r="C24" s="104">
        <v>-22500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5">
        <f t="shared" si="1"/>
        <v>4941718.540000001</v>
      </c>
    </row>
    <row r="25" spans="1:16" x14ac:dyDescent="0.2">
      <c r="A25" s="61" t="s">
        <v>256</v>
      </c>
      <c r="B25" s="39">
        <f>B10+B16-(B12+B14+B17)+B15+SUM(B18:B24)</f>
        <v>-40384945.257788002</v>
      </c>
      <c r="C25" s="39">
        <f t="shared" ref="C25:M25" si="6">C10+C16-(C12+C14+C17)+C15+SUM(C18:C24)</f>
        <v>-61579619.657788008</v>
      </c>
      <c r="D25" s="39">
        <f t="shared" si="6"/>
        <v>0</v>
      </c>
      <c r="E25" s="39">
        <f t="shared" si="6"/>
        <v>0</v>
      </c>
      <c r="F25" s="39">
        <f t="shared" si="6"/>
        <v>0</v>
      </c>
      <c r="G25" s="39">
        <f t="shared" si="6"/>
        <v>0</v>
      </c>
      <c r="H25" s="39">
        <f t="shared" si="6"/>
        <v>0</v>
      </c>
      <c r="I25" s="39">
        <f t="shared" si="6"/>
        <v>0</v>
      </c>
      <c r="J25" s="39">
        <f t="shared" si="6"/>
        <v>0</v>
      </c>
      <c r="K25" s="39">
        <f t="shared" si="6"/>
        <v>0</v>
      </c>
      <c r="L25" s="39">
        <f t="shared" si="6"/>
        <v>0</v>
      </c>
      <c r="M25" s="39">
        <f t="shared" si="6"/>
        <v>0</v>
      </c>
      <c r="N25" s="35" t="s">
        <v>23</v>
      </c>
    </row>
    <row r="26" spans="1:16" ht="13.5" thickBot="1" x14ac:dyDescent="0.25">
      <c r="A26" s="59"/>
      <c r="B26" s="6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7"/>
    </row>
    <row r="27" spans="1:16" x14ac:dyDescent="0.2">
      <c r="A27" s="16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6" x14ac:dyDescent="0.2">
      <c r="A28" s="13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6" x14ac:dyDescent="0.2">
      <c r="A29" s="64" t="s">
        <v>251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6" x14ac:dyDescent="0.2">
      <c r="A30" s="64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6" x14ac:dyDescent="0.2">
      <c r="A31" s="13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6" x14ac:dyDescent="0.2">
      <c r="A32" s="26"/>
      <c r="B32" s="39"/>
      <c r="C32" s="39"/>
      <c r="D32" s="39"/>
      <c r="E32" s="39"/>
      <c r="F32"/>
      <c r="G32" s="39"/>
      <c r="H32" s="39"/>
      <c r="I32" s="39"/>
      <c r="J32" s="39"/>
      <c r="K32" s="39"/>
      <c r="L32" s="39"/>
      <c r="M32" s="39"/>
      <c r="N32" s="39"/>
    </row>
    <row r="33" spans="1:17" customFormat="1" x14ac:dyDescent="0.2">
      <c r="A33" s="13"/>
      <c r="B33" s="39"/>
      <c r="C33" s="39"/>
      <c r="D33" s="39"/>
      <c r="E33" s="49"/>
      <c r="F33" s="41"/>
      <c r="G33" s="41"/>
      <c r="H33" s="41"/>
      <c r="I33" s="41"/>
      <c r="J33" s="41"/>
      <c r="K33" s="41"/>
      <c r="L33" s="41"/>
      <c r="M33" s="41"/>
      <c r="N33" s="41"/>
      <c r="Q33" s="2"/>
    </row>
    <row r="34" spans="1:17" x14ac:dyDescent="0.2">
      <c r="A34" s="56"/>
      <c r="B34" s="51"/>
      <c r="C34" s="51"/>
      <c r="D34" s="52"/>
      <c r="E34" s="52"/>
      <c r="F34" s="52"/>
      <c r="G34" s="39"/>
      <c r="H34" s="39"/>
      <c r="I34" s="39"/>
      <c r="J34" s="39"/>
      <c r="K34" s="39"/>
      <c r="L34" s="39"/>
      <c r="M34" s="39"/>
      <c r="N34" s="39"/>
    </row>
    <row r="35" spans="1:17" x14ac:dyDescent="0.2">
      <c r="A35" s="53"/>
      <c r="B35" s="51"/>
      <c r="C35" s="51"/>
      <c r="D35" s="52"/>
      <c r="E35" s="54"/>
      <c r="F35" s="55"/>
      <c r="G35" s="39"/>
      <c r="H35" s="39"/>
      <c r="I35" s="39"/>
      <c r="J35" s="39"/>
      <c r="K35" s="39"/>
      <c r="L35" s="39"/>
      <c r="M35" s="39"/>
      <c r="N35" s="39"/>
    </row>
    <row r="36" spans="1:17" ht="12.75" customHeight="1" x14ac:dyDescent="0.2">
      <c r="A36" s="53"/>
      <c r="B36" s="51"/>
      <c r="C36" s="51"/>
      <c r="D36" s="52"/>
      <c r="E36" s="67"/>
      <c r="F36" s="52"/>
      <c r="G36" s="16"/>
      <c r="H36" s="39"/>
      <c r="I36" s="39"/>
      <c r="J36" s="39"/>
      <c r="K36" s="39"/>
      <c r="L36" s="39"/>
      <c r="M36" s="39"/>
      <c r="N36" s="39"/>
    </row>
    <row r="37" spans="1:17" ht="12.75" customHeight="1" x14ac:dyDescent="0.2">
      <c r="A37" s="53"/>
      <c r="B37" s="51"/>
      <c r="C37" s="51"/>
      <c r="D37" s="52"/>
      <c r="E37" s="54"/>
      <c r="F37" s="55"/>
      <c r="G37" s="39"/>
      <c r="H37" s="39"/>
      <c r="I37" s="39"/>
      <c r="J37" s="39"/>
      <c r="K37" s="39"/>
      <c r="L37" s="39"/>
      <c r="M37" s="39"/>
      <c r="N37" s="39"/>
    </row>
    <row r="38" spans="1:17" ht="12.75" customHeight="1" x14ac:dyDescent="0.2">
      <c r="A38" s="53"/>
      <c r="B38" s="51"/>
      <c r="C38" s="51"/>
      <c r="D38" s="52"/>
      <c r="E38" s="54"/>
      <c r="F38" s="55"/>
      <c r="G38" s="39"/>
      <c r="H38" s="39"/>
      <c r="I38" s="39"/>
      <c r="J38" s="39"/>
      <c r="K38" s="39"/>
      <c r="L38" s="39"/>
      <c r="M38" s="39"/>
      <c r="N38" s="39"/>
    </row>
    <row r="39" spans="1:17" ht="12.75" customHeight="1" x14ac:dyDescent="0.2">
      <c r="A39" s="53"/>
      <c r="B39" s="51"/>
      <c r="C39" s="51"/>
      <c r="D39" s="52"/>
      <c r="E39" s="54"/>
      <c r="F39" s="55"/>
      <c r="G39" s="39"/>
      <c r="H39" s="39"/>
      <c r="I39" s="39"/>
      <c r="J39" s="39"/>
      <c r="K39" s="39"/>
      <c r="L39" s="39"/>
      <c r="M39" s="39"/>
      <c r="N39" s="39"/>
    </row>
    <row r="40" spans="1:17" ht="12.75" customHeight="1" x14ac:dyDescent="0.2">
      <c r="A40" s="53"/>
      <c r="B40" s="51"/>
      <c r="C40" s="51"/>
      <c r="D40" s="52"/>
      <c r="E40" s="54"/>
      <c r="F40" s="55"/>
      <c r="G40" s="39"/>
      <c r="H40" s="39"/>
      <c r="I40" s="39"/>
      <c r="J40" s="39"/>
      <c r="K40" s="39"/>
      <c r="L40" s="39"/>
      <c r="M40" s="39"/>
      <c r="N40" s="39"/>
    </row>
    <row r="41" spans="1:17" ht="12.75" customHeight="1" x14ac:dyDescent="0.2">
      <c r="A41" s="53"/>
      <c r="B41" s="51"/>
      <c r="C41" s="51"/>
      <c r="D41" s="52"/>
      <c r="E41" s="54"/>
      <c r="F41" s="55"/>
      <c r="G41" s="39"/>
      <c r="H41" s="39"/>
      <c r="I41" s="39"/>
      <c r="J41" s="39"/>
      <c r="K41" s="39"/>
      <c r="L41" s="39"/>
      <c r="M41" s="39"/>
      <c r="N41" s="39"/>
    </row>
    <row r="42" spans="1:17" ht="12.75" customHeight="1" x14ac:dyDescent="0.2">
      <c r="A42" s="16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7" ht="12.75" customHeight="1" x14ac:dyDescent="0.2">
      <c r="A43" s="16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7" ht="12.75" customHeight="1" x14ac:dyDescent="0.2">
      <c r="A44" s="16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7" ht="12.75" customHeight="1" x14ac:dyDescent="0.2">
      <c r="A45" s="16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7" ht="12.75" customHeight="1" x14ac:dyDescent="0.2">
      <c r="A46" s="16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7" ht="12.75" customHeight="1" x14ac:dyDescent="0.2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7" ht="12.75" customHeight="1" x14ac:dyDescent="0.2">
      <c r="A48" s="1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ht="12.75" customHeight="1" x14ac:dyDescent="0.2">
      <c r="A49" s="16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ht="12.75" customHeight="1" x14ac:dyDescent="0.2">
      <c r="A50" s="16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ht="12.75" customHeight="1" x14ac:dyDescent="0.2">
      <c r="A51" s="16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1:14" ht="12.75" customHeight="1" x14ac:dyDescent="0.2">
      <c r="A52" s="16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spans="1:14" ht="12.75" customHeight="1" x14ac:dyDescent="0.2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</row>
    <row r="54" spans="1:14" ht="12.75" customHeight="1" x14ac:dyDescent="0.2">
      <c r="A54" s="16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</row>
    <row r="55" spans="1:14" ht="12.75" customHeight="1" x14ac:dyDescent="0.2">
      <c r="A55" s="16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</row>
    <row r="56" spans="1:14" ht="12.75" customHeight="1" x14ac:dyDescent="0.2">
      <c r="A56" s="16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1:14" ht="12.75" customHeight="1" x14ac:dyDescent="0.2">
      <c r="A57" s="16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2.75" customHeight="1" x14ac:dyDescent="0.2">
      <c r="A58" s="16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2.75" customHeight="1" x14ac:dyDescent="0.2">
      <c r="A59" s="16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ht="12.75" customHeight="1" x14ac:dyDescent="0.2">
      <c r="A60" s="16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</row>
    <row r="61" spans="1:14" ht="12.75" customHeight="1" x14ac:dyDescent="0.2">
      <c r="A61" s="16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1:14" ht="12.75" customHeight="1" x14ac:dyDescent="0.2">
      <c r="A62" s="16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1:14" ht="12.75" customHeight="1" x14ac:dyDescent="0.2">
      <c r="A63" s="16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</row>
    <row r="64" spans="1:14" ht="12.75" customHeight="1" x14ac:dyDescent="0.2">
      <c r="A64" s="16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</row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</sheetData>
  <phoneticPr fontId="0" type="noConversion"/>
  <pageMargins left="0.75" right="0.75" top="1" bottom="1" header="0.5" footer="0.5"/>
  <pageSetup scale="4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N22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20" sqref="B20"/>
    </sheetView>
  </sheetViews>
  <sheetFormatPr defaultColWidth="9.140625" defaultRowHeight="12.75" x14ac:dyDescent="0.2"/>
  <cols>
    <col min="1" max="1" width="28.42578125" style="2" customWidth="1"/>
    <col min="2" max="2" width="14" style="28" bestFit="1" customWidth="1"/>
    <col min="3" max="3" width="11.42578125" style="28" bestFit="1" customWidth="1"/>
    <col min="4" max="4" width="11.85546875" style="28" bestFit="1" customWidth="1"/>
    <col min="5" max="5" width="14.42578125" style="28" bestFit="1" customWidth="1"/>
    <col min="6" max="8" width="11.85546875" style="28" bestFit="1" customWidth="1"/>
    <col min="9" max="9" width="10.85546875" style="28" bestFit="1" customWidth="1"/>
    <col min="10" max="10" width="11.42578125" style="28" bestFit="1" customWidth="1"/>
    <col min="11" max="12" width="11.85546875" style="28" bestFit="1" customWidth="1"/>
    <col min="13" max="13" width="11.42578125" style="28" bestFit="1" customWidth="1"/>
    <col min="14" max="14" width="12.42578125" style="28" bestFit="1" customWidth="1"/>
    <col min="15" max="15" width="9.140625" style="2"/>
    <col min="16" max="16" width="14" style="2" bestFit="1" customWidth="1"/>
    <col min="17" max="16384" width="9.140625" style="2"/>
  </cols>
  <sheetData>
    <row r="1" spans="1:14" ht="15.75" x14ac:dyDescent="0.25">
      <c r="A1" s="1" t="s">
        <v>21</v>
      </c>
    </row>
    <row r="2" spans="1:14" ht="15.75" x14ac:dyDescent="0.25">
      <c r="A2" s="3" t="s">
        <v>44</v>
      </c>
    </row>
    <row r="3" spans="1:14" ht="15.75" x14ac:dyDescent="0.25">
      <c r="A3" s="1" t="str">
        <f>'Table G-1'!A3</f>
        <v>Calendar Year 2023</v>
      </c>
    </row>
    <row r="4" spans="1:14" ht="15.75" x14ac:dyDescent="0.25">
      <c r="A4" s="4"/>
    </row>
    <row r="5" spans="1:14" ht="16.5" thickBot="1" x14ac:dyDescent="0.3">
      <c r="A5" s="4"/>
    </row>
    <row r="6" spans="1:14" x14ac:dyDescent="0.2">
      <c r="A6" s="5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3" t="s">
        <v>0</v>
      </c>
    </row>
    <row r="7" spans="1:14" x14ac:dyDescent="0.2">
      <c r="A7" s="24" t="s">
        <v>219</v>
      </c>
      <c r="B7" s="37" t="s">
        <v>2</v>
      </c>
      <c r="C7" s="37" t="s">
        <v>3</v>
      </c>
      <c r="D7" s="37" t="s">
        <v>4</v>
      </c>
      <c r="E7" s="37" t="s">
        <v>5</v>
      </c>
      <c r="F7" s="37" t="s">
        <v>6</v>
      </c>
      <c r="G7" s="37" t="s">
        <v>7</v>
      </c>
      <c r="H7" s="37" t="s">
        <v>8</v>
      </c>
      <c r="I7" s="37" t="s">
        <v>9</v>
      </c>
      <c r="J7" s="37" t="s">
        <v>10</v>
      </c>
      <c r="K7" s="37" t="s">
        <v>11</v>
      </c>
      <c r="L7" s="37" t="s">
        <v>12</v>
      </c>
      <c r="M7" s="37" t="s">
        <v>13</v>
      </c>
      <c r="N7" s="43" t="s">
        <v>14</v>
      </c>
    </row>
    <row r="8" spans="1:14" x14ac:dyDescent="0.2">
      <c r="A8" s="15" t="s">
        <v>0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5"/>
    </row>
    <row r="9" spans="1:14" x14ac:dyDescent="0.2">
      <c r="A9" s="12" t="s">
        <v>100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5">
        <f>SUM(B9:M9)</f>
        <v>0</v>
      </c>
    </row>
    <row r="10" spans="1:14" x14ac:dyDescent="0.2">
      <c r="A10" s="15" t="s">
        <v>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5"/>
    </row>
    <row r="11" spans="1:14" x14ac:dyDescent="0.2">
      <c r="A11" s="12" t="s">
        <v>99</v>
      </c>
      <c r="B11" s="28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5">
        <f>SUM(B11:M11)</f>
        <v>0</v>
      </c>
    </row>
    <row r="12" spans="1:14" x14ac:dyDescent="0.2">
      <c r="A12" s="15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5"/>
    </row>
    <row r="13" spans="1:14" ht="13.5" thickBot="1" x14ac:dyDescent="0.25">
      <c r="A13" s="23" t="s">
        <v>22</v>
      </c>
      <c r="B13" s="42">
        <f>SUM(B9:B12)</f>
        <v>0</v>
      </c>
      <c r="C13" s="42">
        <f>SUM(C9:C11)</f>
        <v>0</v>
      </c>
      <c r="D13" s="42">
        <f>SUM(D10:D11)</f>
        <v>0</v>
      </c>
      <c r="E13" s="42">
        <f t="shared" ref="E13:M13" si="0">SUM(E9:E11)</f>
        <v>0</v>
      </c>
      <c r="F13" s="42">
        <f t="shared" si="0"/>
        <v>0</v>
      </c>
      <c r="G13" s="42">
        <f t="shared" si="0"/>
        <v>0</v>
      </c>
      <c r="H13" s="42">
        <f t="shared" si="0"/>
        <v>0</v>
      </c>
      <c r="I13" s="42">
        <f t="shared" si="0"/>
        <v>0</v>
      </c>
      <c r="J13" s="42">
        <f t="shared" si="0"/>
        <v>0</v>
      </c>
      <c r="K13" s="42">
        <f t="shared" si="0"/>
        <v>0</v>
      </c>
      <c r="L13" s="42">
        <f t="shared" si="0"/>
        <v>0</v>
      </c>
      <c r="M13" s="42">
        <f t="shared" si="0"/>
        <v>0</v>
      </c>
      <c r="N13" s="44">
        <f>SUM(B13:M13)</f>
        <v>0</v>
      </c>
    </row>
    <row r="14" spans="1:14" ht="16.5" thickBot="1" x14ac:dyDescent="0.3">
      <c r="A14" s="4"/>
    </row>
    <row r="15" spans="1:14" x14ac:dyDescent="0.2">
      <c r="A15" s="5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 t="s">
        <v>0</v>
      </c>
    </row>
    <row r="16" spans="1:14" x14ac:dyDescent="0.2">
      <c r="A16" s="24" t="s">
        <v>207</v>
      </c>
      <c r="B16" s="37" t="s">
        <v>2</v>
      </c>
      <c r="C16" s="37" t="s">
        <v>3</v>
      </c>
      <c r="D16" s="37" t="s">
        <v>4</v>
      </c>
      <c r="E16" s="37" t="s">
        <v>5</v>
      </c>
      <c r="F16" s="37" t="s">
        <v>6</v>
      </c>
      <c r="G16" s="37" t="s">
        <v>7</v>
      </c>
      <c r="H16" s="37" t="s">
        <v>8</v>
      </c>
      <c r="I16" s="37" t="s">
        <v>9</v>
      </c>
      <c r="J16" s="37" t="s">
        <v>10</v>
      </c>
      <c r="K16" s="37" t="s">
        <v>11</v>
      </c>
      <c r="L16" s="37" t="s">
        <v>12</v>
      </c>
      <c r="M16" s="37" t="s">
        <v>13</v>
      </c>
      <c r="N16" s="43" t="s">
        <v>14</v>
      </c>
    </row>
    <row r="17" spans="1:14" x14ac:dyDescent="0.2">
      <c r="A17" s="15" t="s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5"/>
    </row>
    <row r="18" spans="1:14" x14ac:dyDescent="0.2">
      <c r="A18" s="12" t="s">
        <v>100</v>
      </c>
      <c r="B18" s="39">
        <v>0</v>
      </c>
      <c r="C18" s="39">
        <v>0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5">
        <f>SUM(B18:M18)</f>
        <v>0</v>
      </c>
    </row>
    <row r="19" spans="1:14" x14ac:dyDescent="0.2">
      <c r="A19" s="15" t="s">
        <v>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5"/>
    </row>
    <row r="20" spans="1:14" x14ac:dyDescent="0.2">
      <c r="A20" s="12" t="s">
        <v>99</v>
      </c>
      <c r="B20" s="39">
        <v>-26885193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5">
        <f>SUM(B20:M20)</f>
        <v>-26885193</v>
      </c>
    </row>
    <row r="21" spans="1:14" x14ac:dyDescent="0.2">
      <c r="A21" s="15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5"/>
    </row>
    <row r="22" spans="1:14" ht="13.5" thickBot="1" x14ac:dyDescent="0.25">
      <c r="A22" s="23" t="s">
        <v>22</v>
      </c>
      <c r="B22" s="42">
        <f>SUM(B18:B20)</f>
        <v>-26885193</v>
      </c>
      <c r="C22" s="42">
        <f>SUM(C18:C20)</f>
        <v>0</v>
      </c>
      <c r="D22" s="42">
        <f>SUM(D19:D20)</f>
        <v>0</v>
      </c>
      <c r="E22" s="42">
        <f t="shared" ref="E22:M22" si="1">SUM(E18:E20)</f>
        <v>0</v>
      </c>
      <c r="F22" s="42">
        <f t="shared" si="1"/>
        <v>0</v>
      </c>
      <c r="G22" s="42">
        <f t="shared" si="1"/>
        <v>0</v>
      </c>
      <c r="H22" s="42">
        <f t="shared" si="1"/>
        <v>0</v>
      </c>
      <c r="I22" s="42">
        <f t="shared" si="1"/>
        <v>0</v>
      </c>
      <c r="J22" s="42">
        <f t="shared" si="1"/>
        <v>0</v>
      </c>
      <c r="K22" s="42">
        <f t="shared" si="1"/>
        <v>0</v>
      </c>
      <c r="L22" s="42">
        <f t="shared" si="1"/>
        <v>0</v>
      </c>
      <c r="M22" s="42">
        <f t="shared" si="1"/>
        <v>0</v>
      </c>
      <c r="N22" s="44">
        <f>SUM(B22:M22)</f>
        <v>-26885193</v>
      </c>
    </row>
  </sheetData>
  <phoneticPr fontId="0" type="noConversion"/>
  <pageMargins left="0.75" right="0.75" top="1" bottom="1" header="0.5" footer="0.5"/>
  <pageSetup scale="76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D2FB0-A66C-4E39-A3F8-6A495DA9C44C}">
  <sheetPr codeName="Sheet1"/>
  <dimension ref="A1:N20"/>
  <sheetViews>
    <sheetView workbookViewId="0">
      <selection activeCell="A4" sqref="A4"/>
    </sheetView>
  </sheetViews>
  <sheetFormatPr defaultColWidth="9.140625" defaultRowHeight="14.25" x14ac:dyDescent="0.2"/>
  <cols>
    <col min="1" max="1" width="41" style="73" bestFit="1" customWidth="1"/>
    <col min="2" max="2" width="13.42578125" style="72" customWidth="1"/>
    <col min="3" max="3" width="13.42578125" style="73" customWidth="1"/>
    <col min="4" max="4" width="13.42578125" style="72" customWidth="1"/>
    <col min="5" max="13" width="13.42578125" style="73" customWidth="1"/>
    <col min="14" max="14" width="13.42578125" style="72" customWidth="1"/>
    <col min="15" max="16384" width="9.140625" style="73"/>
  </cols>
  <sheetData>
    <row r="1" spans="1:14" ht="15" x14ac:dyDescent="0.25">
      <c r="A1" s="71" t="s">
        <v>208</v>
      </c>
    </row>
    <row r="2" spans="1:14" ht="15" x14ac:dyDescent="0.25">
      <c r="A2" s="71" t="s">
        <v>209</v>
      </c>
      <c r="C2" s="72"/>
      <c r="E2" s="74"/>
      <c r="F2" s="75"/>
    </row>
    <row r="3" spans="1:14" ht="15" x14ac:dyDescent="0.25">
      <c r="A3" s="71" t="s">
        <v>218</v>
      </c>
      <c r="C3" s="72"/>
      <c r="E3" s="74"/>
      <c r="J3" s="76"/>
    </row>
    <row r="4" spans="1:14" ht="15.75" x14ac:dyDescent="0.25">
      <c r="A4" s="77"/>
      <c r="C4" s="72"/>
      <c r="E4" s="78"/>
    </row>
    <row r="5" spans="1:14" ht="16.5" thickBot="1" x14ac:dyDescent="0.3">
      <c r="A5" s="77"/>
      <c r="N5" s="79"/>
    </row>
    <row r="6" spans="1:14" x14ac:dyDescent="0.2">
      <c r="A6" s="80"/>
      <c r="B6" s="81"/>
      <c r="C6" s="82"/>
      <c r="D6" s="81"/>
      <c r="E6" s="82"/>
      <c r="F6" s="82"/>
      <c r="G6" s="82"/>
      <c r="H6" s="82"/>
      <c r="I6" s="82"/>
      <c r="J6" s="82"/>
      <c r="K6" s="82"/>
      <c r="L6" s="82"/>
      <c r="M6" s="82"/>
      <c r="N6" s="83" t="s">
        <v>0</v>
      </c>
    </row>
    <row r="7" spans="1:14" ht="16.5" thickBot="1" x14ac:dyDescent="0.3">
      <c r="A7" s="84" t="s">
        <v>0</v>
      </c>
      <c r="B7" s="85" t="s">
        <v>2</v>
      </c>
      <c r="C7" s="86" t="s">
        <v>3</v>
      </c>
      <c r="D7" s="85" t="s">
        <v>4</v>
      </c>
      <c r="E7" s="86" t="s">
        <v>5</v>
      </c>
      <c r="F7" s="86" t="s">
        <v>6</v>
      </c>
      <c r="G7" s="86" t="s">
        <v>7</v>
      </c>
      <c r="H7" s="86" t="s">
        <v>8</v>
      </c>
      <c r="I7" s="86" t="s">
        <v>9</v>
      </c>
      <c r="J7" s="86" t="s">
        <v>10</v>
      </c>
      <c r="K7" s="86" t="s">
        <v>11</v>
      </c>
      <c r="L7" s="86" t="s">
        <v>12</v>
      </c>
      <c r="M7" s="86" t="s">
        <v>13</v>
      </c>
      <c r="N7" s="87" t="s">
        <v>14</v>
      </c>
    </row>
    <row r="8" spans="1:14" ht="15.75" x14ac:dyDescent="0.25">
      <c r="A8" s="88"/>
      <c r="B8" s="89"/>
      <c r="C8" s="90"/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1:14" ht="12.75" x14ac:dyDescent="0.2">
      <c r="A9" s="92" t="s">
        <v>210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4"/>
    </row>
    <row r="10" spans="1:14" ht="12.75" x14ac:dyDescent="0.2">
      <c r="A10" s="95" t="s">
        <v>17</v>
      </c>
      <c r="B10" s="96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7">
        <f>B10</f>
        <v>0</v>
      </c>
    </row>
    <row r="11" spans="1:14" ht="12.75" x14ac:dyDescent="0.2">
      <c r="A11" s="95" t="s">
        <v>211</v>
      </c>
      <c r="B11" s="96">
        <v>0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0</v>
      </c>
      <c r="J11" s="96">
        <v>0</v>
      </c>
      <c r="K11" s="96">
        <v>0</v>
      </c>
      <c r="L11" s="96">
        <v>0</v>
      </c>
      <c r="M11" s="96">
        <v>0</v>
      </c>
      <c r="N11" s="97">
        <f>SUM(B11:M11)</f>
        <v>0</v>
      </c>
    </row>
    <row r="12" spans="1:14" ht="12.75" x14ac:dyDescent="0.2">
      <c r="A12" s="95" t="s">
        <v>212</v>
      </c>
      <c r="B12" s="96">
        <v>0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0</v>
      </c>
      <c r="J12" s="96">
        <v>0</v>
      </c>
      <c r="K12" s="96">
        <v>0</v>
      </c>
      <c r="L12" s="96">
        <v>0</v>
      </c>
      <c r="M12" s="96">
        <v>0</v>
      </c>
      <c r="N12" s="97">
        <f>SUM(B12:M12)</f>
        <v>0</v>
      </c>
    </row>
    <row r="13" spans="1:14" ht="12.75" x14ac:dyDescent="0.2">
      <c r="A13" s="95" t="s">
        <v>213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7">
        <f>SUM(B13:M13)</f>
        <v>0</v>
      </c>
    </row>
    <row r="14" spans="1:14" ht="12.75" x14ac:dyDescent="0.2">
      <c r="A14" s="95" t="s">
        <v>214</v>
      </c>
      <c r="B14" s="96">
        <v>0</v>
      </c>
      <c r="C14" s="96">
        <v>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7">
        <f>SUM(B14:M14)</f>
        <v>0</v>
      </c>
    </row>
    <row r="15" spans="1:14" ht="12.75" x14ac:dyDescent="0.2">
      <c r="A15" s="95" t="s">
        <v>215</v>
      </c>
      <c r="B15" s="96">
        <f t="shared" ref="B15:C15" si="0">SUM(B10:B14)</f>
        <v>0</v>
      </c>
      <c r="C15" s="96">
        <f t="shared" si="0"/>
        <v>0</v>
      </c>
      <c r="D15" s="96">
        <f>SUM(D10:D14)</f>
        <v>0</v>
      </c>
      <c r="E15" s="96">
        <f t="shared" ref="E15:M15" si="1">SUM(E10:E14)</f>
        <v>0</v>
      </c>
      <c r="F15" s="96">
        <f t="shared" si="1"/>
        <v>0</v>
      </c>
      <c r="G15" s="96">
        <f t="shared" si="1"/>
        <v>0</v>
      </c>
      <c r="H15" s="96">
        <f t="shared" si="1"/>
        <v>0</v>
      </c>
      <c r="I15" s="96">
        <f t="shared" si="1"/>
        <v>0</v>
      </c>
      <c r="J15" s="96">
        <f t="shared" si="1"/>
        <v>0</v>
      </c>
      <c r="K15" s="96">
        <f t="shared" si="1"/>
        <v>0</v>
      </c>
      <c r="L15" s="96">
        <f t="shared" si="1"/>
        <v>0</v>
      </c>
      <c r="M15" s="96">
        <f t="shared" si="1"/>
        <v>0</v>
      </c>
      <c r="N15" s="97">
        <f>SUM(B15:M15)</f>
        <v>0</v>
      </c>
    </row>
    <row r="16" spans="1:14" ht="12.75" x14ac:dyDescent="0.2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100"/>
    </row>
    <row r="17" spans="1:14" ht="12.75" x14ac:dyDescent="0.2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12.75" x14ac:dyDescent="0.2">
      <c r="A18" s="106" t="s">
        <v>216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</row>
    <row r="19" spans="1:14" ht="12.75" x14ac:dyDescent="0.2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x14ac:dyDescent="0.2">
      <c r="A20" s="102"/>
    </row>
  </sheetData>
  <mergeCells count="1">
    <mergeCell ref="A18:N1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AF9F80FDE0E459E1A4ABBAD4741F7" ma:contentTypeVersion="14" ma:contentTypeDescription="Create a new document." ma:contentTypeScope="" ma:versionID="2553be842a350308aab1a6ee2a75ab66">
  <xsd:schema xmlns:xsd="http://www.w3.org/2001/XMLSchema" xmlns:xs="http://www.w3.org/2001/XMLSchema" xmlns:p="http://schemas.microsoft.com/office/2006/metadata/properties" xmlns:ns2="1f515989-4afe-4bfb-8869-4f44a11afb39" xmlns:ns3="e5e22d63-cd76-4ad0-9cc0-8f2b2146ce9f" targetNamespace="http://schemas.microsoft.com/office/2006/metadata/properties" ma:root="true" ma:fieldsID="3498ede1fa8348bb78a919910a544d14" ns2:_="" ns3:_="">
    <xsd:import namespace="1f515989-4afe-4bfb-8869-4f44a11afb39"/>
    <xsd:import namespace="e5e22d63-cd76-4ad0-9cc0-8f2b2146ce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15989-4afe-4bfb-8869-4f44a11afb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58c64cc-ee56-435d-b6d0-239f1a5e0d9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22d63-cd76-4ad0-9cc0-8f2b2146ce9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baef8b9-b614-4a1a-8207-1a59c8f9eb80}" ma:internalName="TaxCatchAll" ma:showField="CatchAllData" ma:web="e5e22d63-cd76-4ad0-9cc0-8f2b2146ce9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22d63-cd76-4ad0-9cc0-8f2b2146ce9f" xsi:nil="true"/>
    <lcf76f155ced4ddcb4097134ff3c332f xmlns="1f515989-4afe-4bfb-8869-4f44a11afb3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723E279-FB15-4A49-A899-D399A010A887}"/>
</file>

<file path=customXml/itemProps2.xml><?xml version="1.0" encoding="utf-8"?>
<ds:datastoreItem xmlns:ds="http://schemas.openxmlformats.org/officeDocument/2006/customXml" ds:itemID="{E857CBA7-C82F-4FED-97AD-4CAAFD0D1DA5}"/>
</file>

<file path=customXml/itemProps3.xml><?xml version="1.0" encoding="utf-8"?>
<ds:datastoreItem xmlns:ds="http://schemas.openxmlformats.org/officeDocument/2006/customXml" ds:itemID="{8CC67FC6-5C64-4540-A316-5A08E7AF1D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G-1</vt:lpstr>
      <vt:lpstr>Table G-2</vt:lpstr>
      <vt:lpstr>Table G-3</vt:lpstr>
      <vt:lpstr>Table G-4</vt:lpstr>
      <vt:lpstr>Table G-5</vt:lpstr>
      <vt:lpstr>'Table G-3'!Print_Area</vt:lpstr>
    </vt:vector>
  </TitlesOfParts>
  <Company>Sempra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Sempra Energy</dc:creator>
  <cp:lastModifiedBy>Hanami, Thomas</cp:lastModifiedBy>
  <cp:lastPrinted>2005-04-20T21:57:08Z</cp:lastPrinted>
  <dcterms:created xsi:type="dcterms:W3CDTF">2002-02-21T22:40:26Z</dcterms:created>
  <dcterms:modified xsi:type="dcterms:W3CDTF">2023-03-21T13:42:14Z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0x0101006EDAF9F80FDE0E459E1A4ABBAD4741F7</vt:lpwstr>
  </property>
</Properties>
</file>