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empra-my.sharepoint.com/personal/thanami_semprautilities_com/Documents/documents/PPP Monthly Report/2022/"/>
    </mc:Choice>
  </mc:AlternateContent>
  <xr:revisionPtr revIDLastSave="49" documentId="13_ncr:1_{F18AF325-AF19-4F58-A9C5-371006AED6F4}" xr6:coauthVersionLast="47" xr6:coauthVersionMax="47" xr10:uidLastSave="{9AE16509-340D-4870-859E-E95148C5F130}"/>
  <bookViews>
    <workbookView xWindow="-15" yWindow="-15" windowWidth="14400" windowHeight="15630" tabRatio="773" activeTab="2" xr2:uid="{00000000-000D-0000-FFFF-FFFF00000000}"/>
  </bookViews>
  <sheets>
    <sheet name="Table G-1" sheetId="7" r:id="rId1"/>
    <sheet name="Table G-2" sheetId="6" r:id="rId2"/>
    <sheet name="Table G-3" sheetId="5" r:id="rId3"/>
    <sheet name="Table G-4" sheetId="8" r:id="rId4"/>
    <sheet name="Table G-5" sheetId="9" r:id="rId5"/>
  </sheets>
  <definedNames>
    <definedName name="_xlnm.Print_Area" localSheetId="2">'Table G-3'!$A$1:$O$33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7" i="6" l="1"/>
  <c r="D301" i="6"/>
  <c r="D226" i="6"/>
  <c r="D158" i="6"/>
  <c r="D85" i="6"/>
  <c r="D8" i="6"/>
  <c r="C118" i="6" l="1"/>
  <c r="D151" i="6"/>
  <c r="B151" i="6"/>
  <c r="C151" i="6"/>
  <c r="D78" i="6" l="1"/>
  <c r="E78" i="6"/>
  <c r="F78" i="6"/>
  <c r="G78" i="6"/>
  <c r="H78" i="6"/>
  <c r="I78" i="6"/>
  <c r="J78" i="6"/>
  <c r="K78" i="6"/>
  <c r="L78" i="6"/>
  <c r="M78" i="6"/>
  <c r="B78" i="6"/>
  <c r="C78" i="6"/>
  <c r="C42" i="6"/>
  <c r="C8" i="6" l="1"/>
  <c r="C80" i="6"/>
  <c r="M15" i="9"/>
  <c r="L15" i="9"/>
  <c r="K15" i="9"/>
  <c r="J15" i="9"/>
  <c r="I15" i="9"/>
  <c r="H15" i="9"/>
  <c r="G15" i="9"/>
  <c r="F15" i="9"/>
  <c r="E15" i="9"/>
  <c r="D15" i="9"/>
  <c r="C15" i="9"/>
  <c r="B15" i="9"/>
  <c r="N14" i="9"/>
  <c r="N13" i="9"/>
  <c r="N12" i="9"/>
  <c r="N11" i="9"/>
  <c r="N10" i="9"/>
  <c r="N15" i="9" l="1"/>
  <c r="C14" i="5" l="1"/>
  <c r="D14" i="5"/>
  <c r="E14" i="5"/>
  <c r="F14" i="5"/>
  <c r="G14" i="5"/>
  <c r="H14" i="5"/>
  <c r="I14" i="5"/>
  <c r="J14" i="5"/>
  <c r="K14" i="5"/>
  <c r="L14" i="5"/>
  <c r="M14" i="5"/>
  <c r="B14" i="5"/>
  <c r="B13" i="8"/>
  <c r="N18" i="5" l="1"/>
  <c r="M151" i="6" l="1"/>
  <c r="L151" i="6"/>
  <c r="K151" i="6"/>
  <c r="J151" i="6"/>
  <c r="J85" i="6" s="1"/>
  <c r="I151" i="6"/>
  <c r="H151" i="6"/>
  <c r="G151" i="6"/>
  <c r="F151" i="6"/>
  <c r="F85" i="6" s="1"/>
  <c r="E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M118" i="6"/>
  <c r="M85" i="6" s="1"/>
  <c r="L118" i="6"/>
  <c r="K118" i="6"/>
  <c r="J118" i="6"/>
  <c r="I118" i="6"/>
  <c r="I85" i="6" s="1"/>
  <c r="H118" i="6"/>
  <c r="G118" i="6"/>
  <c r="F118" i="6"/>
  <c r="E118" i="6"/>
  <c r="E85" i="6" s="1"/>
  <c r="D118" i="6"/>
  <c r="B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6" i="6"/>
  <c r="B189" i="6"/>
  <c r="B220" i="6"/>
  <c r="G85" i="6" l="1"/>
  <c r="K85" i="6"/>
  <c r="C85" i="6"/>
  <c r="C153" i="6" s="1"/>
  <c r="B85" i="6"/>
  <c r="B153" i="6" s="1"/>
  <c r="N118" i="6"/>
  <c r="F153" i="6"/>
  <c r="J153" i="6"/>
  <c r="B158" i="6"/>
  <c r="G153" i="6"/>
  <c r="K153" i="6"/>
  <c r="E153" i="6"/>
  <c r="I153" i="6"/>
  <c r="M153" i="6"/>
  <c r="N151" i="6"/>
  <c r="H85" i="6"/>
  <c r="H153" i="6" s="1"/>
  <c r="L85" i="6"/>
  <c r="L153" i="6" s="1"/>
  <c r="N39" i="6"/>
  <c r="N75" i="6"/>
  <c r="B42" i="6"/>
  <c r="B8" i="6" s="1"/>
  <c r="N59" i="6"/>
  <c r="N26" i="6"/>
  <c r="N85" i="6" l="1"/>
  <c r="N153" i="6" s="1"/>
  <c r="D153" i="6"/>
  <c r="C17" i="5"/>
  <c r="D17" i="5"/>
  <c r="E17" i="5"/>
  <c r="F17" i="5"/>
  <c r="G17" i="5"/>
  <c r="H17" i="5"/>
  <c r="I17" i="5"/>
  <c r="J17" i="5"/>
  <c r="K17" i="5"/>
  <c r="L17" i="5"/>
  <c r="M17" i="5"/>
  <c r="C19" i="5"/>
  <c r="E19" i="5"/>
  <c r="F19" i="5"/>
  <c r="G19" i="5"/>
  <c r="H19" i="5"/>
  <c r="I19" i="5"/>
  <c r="J19" i="5"/>
  <c r="K19" i="5"/>
  <c r="L19" i="5"/>
  <c r="M19" i="5"/>
  <c r="E20" i="5"/>
  <c r="N20" i="5" s="1"/>
  <c r="F20" i="5"/>
  <c r="G20" i="5"/>
  <c r="H20" i="5"/>
  <c r="I20" i="5"/>
  <c r="J20" i="5"/>
  <c r="K20" i="5"/>
  <c r="L20" i="5"/>
  <c r="M20" i="5"/>
  <c r="C21" i="5"/>
  <c r="D21" i="5"/>
  <c r="E21" i="5"/>
  <c r="F21" i="5"/>
  <c r="G21" i="5"/>
  <c r="H21" i="5"/>
  <c r="I21" i="5"/>
  <c r="J21" i="5"/>
  <c r="K21" i="5"/>
  <c r="L21" i="5"/>
  <c r="M21" i="5"/>
  <c r="N77" i="6"/>
  <c r="N76" i="6"/>
  <c r="N72" i="6"/>
  <c r="N71" i="6"/>
  <c r="N70" i="6"/>
  <c r="N69" i="6"/>
  <c r="N66" i="6"/>
  <c r="N65" i="6"/>
  <c r="N64" i="6"/>
  <c r="N63" i="6"/>
  <c r="N62" i="6"/>
  <c r="N61" i="6"/>
  <c r="N60" i="6"/>
  <c r="N58" i="6"/>
  <c r="N57" i="6"/>
  <c r="N56" i="6"/>
  <c r="N55" i="6"/>
  <c r="N54" i="6"/>
  <c r="N53" i="6"/>
  <c r="N52" i="6"/>
  <c r="N51" i="6"/>
  <c r="N50" i="6"/>
  <c r="N49" i="6"/>
  <c r="N48" i="6"/>
  <c r="N47" i="6"/>
  <c r="N73" i="6"/>
  <c r="N46" i="6"/>
  <c r="N45" i="6"/>
  <c r="M42" i="6"/>
  <c r="L42" i="6"/>
  <c r="K42" i="6"/>
  <c r="K8" i="6" s="1"/>
  <c r="K80" i="6" s="1"/>
  <c r="J42" i="6"/>
  <c r="I42" i="6"/>
  <c r="H42" i="6"/>
  <c r="G42" i="6"/>
  <c r="G8" i="6" s="1"/>
  <c r="G80" i="6" s="1"/>
  <c r="F42" i="6"/>
  <c r="E42" i="6"/>
  <c r="D42" i="6"/>
  <c r="N41" i="6"/>
  <c r="N40" i="6"/>
  <c r="N36" i="6"/>
  <c r="N35" i="6"/>
  <c r="N34" i="6"/>
  <c r="N33" i="6"/>
  <c r="N32" i="6"/>
  <c r="N31" i="6"/>
  <c r="N30" i="6"/>
  <c r="N29" i="6"/>
  <c r="N28" i="6"/>
  <c r="N27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37" i="6"/>
  <c r="N12" i="6"/>
  <c r="N11" i="6"/>
  <c r="N9" i="6"/>
  <c r="J8" i="6"/>
  <c r="F8" i="6"/>
  <c r="N78" i="6" l="1"/>
  <c r="I8" i="6"/>
  <c r="I80" i="6" s="1"/>
  <c r="M8" i="6"/>
  <c r="M80" i="6" s="1"/>
  <c r="N19" i="5"/>
  <c r="F80" i="6"/>
  <c r="J80" i="6"/>
  <c r="N42" i="6"/>
  <c r="B80" i="6"/>
  <c r="H8" i="6"/>
  <c r="H80" i="6" s="1"/>
  <c r="L8" i="6"/>
  <c r="L80" i="6" s="1"/>
  <c r="E8" i="6"/>
  <c r="E80" i="6" s="1"/>
  <c r="G189" i="6"/>
  <c r="N8" i="6" l="1"/>
  <c r="N80" i="6" s="1"/>
  <c r="D80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63" i="6"/>
  <c r="C294" i="6"/>
  <c r="D294" i="6"/>
  <c r="E294" i="6"/>
  <c r="F294" i="6"/>
  <c r="G294" i="6"/>
  <c r="H294" i="6"/>
  <c r="I294" i="6"/>
  <c r="J294" i="6"/>
  <c r="K294" i="6"/>
  <c r="L294" i="6"/>
  <c r="M294" i="6"/>
  <c r="B294" i="6"/>
  <c r="N229" i="6"/>
  <c r="F220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192" i="6"/>
  <c r="N294" i="6" l="1"/>
  <c r="N220" i="6"/>
  <c r="E189" i="6" l="1"/>
  <c r="D189" i="6"/>
  <c r="E220" i="6"/>
  <c r="G220" i="6"/>
  <c r="G158" i="6" s="1"/>
  <c r="H220" i="6"/>
  <c r="I220" i="6"/>
  <c r="J220" i="6"/>
  <c r="K220" i="6"/>
  <c r="L220" i="6"/>
  <c r="M220" i="6"/>
  <c r="D220" i="6"/>
  <c r="E158" i="6" l="1"/>
  <c r="B17" i="5" l="1"/>
  <c r="B351" i="6" l="1"/>
  <c r="B326" i="6"/>
  <c r="B301" i="6" s="1"/>
  <c r="D260" i="6"/>
  <c r="E260" i="6"/>
  <c r="E226" i="6" s="1"/>
  <c r="F260" i="6"/>
  <c r="F226" i="6" s="1"/>
  <c r="G260" i="6"/>
  <c r="G226" i="6" s="1"/>
  <c r="H260" i="6"/>
  <c r="H226" i="6" s="1"/>
  <c r="I260" i="6"/>
  <c r="I226" i="6" s="1"/>
  <c r="J260" i="6"/>
  <c r="J226" i="6" s="1"/>
  <c r="K260" i="6"/>
  <c r="K226" i="6" s="1"/>
  <c r="L260" i="6"/>
  <c r="L226" i="6" s="1"/>
  <c r="M260" i="6"/>
  <c r="M226" i="6" s="1"/>
  <c r="B260" i="6"/>
  <c r="B226" i="6" s="1"/>
  <c r="C260" i="6"/>
  <c r="C226" i="6" s="1"/>
  <c r="M22" i="8" l="1"/>
  <c r="L22" i="8"/>
  <c r="K22" i="8"/>
  <c r="J22" i="8"/>
  <c r="I22" i="8"/>
  <c r="H22" i="8"/>
  <c r="G22" i="8"/>
  <c r="F22" i="8"/>
  <c r="E22" i="8"/>
  <c r="D22" i="8"/>
  <c r="C22" i="8"/>
  <c r="B22" i="8"/>
  <c r="N20" i="8"/>
  <c r="N18" i="8"/>
  <c r="N22" i="8" l="1"/>
  <c r="C220" i="6"/>
  <c r="M189" i="6"/>
  <c r="M158" i="6" s="1"/>
  <c r="L189" i="6"/>
  <c r="L158" i="6" s="1"/>
  <c r="K189" i="6"/>
  <c r="K158" i="6" s="1"/>
  <c r="J189" i="6"/>
  <c r="J158" i="6" s="1"/>
  <c r="I189" i="6"/>
  <c r="I158" i="6" s="1"/>
  <c r="H189" i="6"/>
  <c r="H158" i="6" s="1"/>
  <c r="F189" i="6"/>
  <c r="F158" i="6" s="1"/>
  <c r="C189" i="6"/>
  <c r="C158" i="6" s="1"/>
  <c r="B222" i="6"/>
  <c r="N182" i="6"/>
  <c r="N181" i="6"/>
  <c r="N180" i="6"/>
  <c r="N179" i="6"/>
  <c r="N178" i="6"/>
  <c r="N177" i="6"/>
  <c r="N176" i="6"/>
  <c r="N188" i="6"/>
  <c r="N175" i="6"/>
  <c r="N187" i="6"/>
  <c r="N174" i="6"/>
  <c r="N173" i="6"/>
  <c r="N172" i="6"/>
  <c r="N171" i="6"/>
  <c r="N170" i="6"/>
  <c r="N186" i="6"/>
  <c r="N185" i="6"/>
  <c r="N169" i="6"/>
  <c r="N184" i="6"/>
  <c r="N168" i="6"/>
  <c r="N167" i="6"/>
  <c r="N166" i="6"/>
  <c r="N165" i="6"/>
  <c r="N164" i="6"/>
  <c r="N163" i="6"/>
  <c r="N162" i="6"/>
  <c r="N183" i="6"/>
  <c r="N161" i="6"/>
  <c r="N159" i="6"/>
  <c r="J222" i="6" l="1"/>
  <c r="N189" i="6"/>
  <c r="F222" i="6"/>
  <c r="D222" i="6"/>
  <c r="H222" i="6"/>
  <c r="L222" i="6"/>
  <c r="M222" i="6"/>
  <c r="E222" i="6"/>
  <c r="I222" i="6"/>
  <c r="C222" i="6"/>
  <c r="K222" i="6"/>
  <c r="G222" i="6"/>
  <c r="N259" i="6"/>
  <c r="N258" i="6"/>
  <c r="N257" i="6"/>
  <c r="N256" i="6"/>
  <c r="N255" i="6"/>
  <c r="N254" i="6"/>
  <c r="N253" i="6"/>
  <c r="N252" i="6"/>
  <c r="N251" i="6"/>
  <c r="N158" i="6" l="1"/>
  <c r="N222" i="6" s="1"/>
  <c r="M351" i="6"/>
  <c r="L351" i="6"/>
  <c r="K351" i="6"/>
  <c r="J351" i="6"/>
  <c r="I351" i="6"/>
  <c r="H351" i="6"/>
  <c r="G351" i="6"/>
  <c r="F351" i="6"/>
  <c r="E351" i="6"/>
  <c r="D351" i="6"/>
  <c r="C351" i="6"/>
  <c r="N350" i="6"/>
  <c r="N349" i="6"/>
  <c r="N348" i="6"/>
  <c r="N347" i="6"/>
  <c r="N346" i="6"/>
  <c r="N345" i="6"/>
  <c r="N344" i="6"/>
  <c r="N343" i="6"/>
  <c r="N342" i="6"/>
  <c r="N341" i="6"/>
  <c r="N340" i="6"/>
  <c r="N339" i="6"/>
  <c r="N338" i="6"/>
  <c r="N337" i="6"/>
  <c r="N336" i="6"/>
  <c r="N335" i="6"/>
  <c r="N334" i="6"/>
  <c r="N333" i="6"/>
  <c r="N332" i="6"/>
  <c r="N331" i="6"/>
  <c r="N330" i="6"/>
  <c r="N329" i="6"/>
  <c r="M326" i="6"/>
  <c r="L326" i="6"/>
  <c r="L301" i="6" s="1"/>
  <c r="K326" i="6"/>
  <c r="J326" i="6"/>
  <c r="I326" i="6"/>
  <c r="H326" i="6"/>
  <c r="H301" i="6" s="1"/>
  <c r="G326" i="6"/>
  <c r="F326" i="6"/>
  <c r="E326" i="6"/>
  <c r="D326" i="6"/>
  <c r="C326" i="6"/>
  <c r="N325" i="6"/>
  <c r="N324" i="6"/>
  <c r="N323" i="6"/>
  <c r="N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2" i="6"/>
  <c r="C301" i="6" l="1"/>
  <c r="E301" i="6"/>
  <c r="E353" i="6" s="1"/>
  <c r="I301" i="6"/>
  <c r="M301" i="6"/>
  <c r="F301" i="6"/>
  <c r="F353" i="6" s="1"/>
  <c r="J301" i="6"/>
  <c r="J353" i="6" s="1"/>
  <c r="G301" i="6"/>
  <c r="G353" i="6" s="1"/>
  <c r="K301" i="6"/>
  <c r="K353" i="6" s="1"/>
  <c r="D353" i="6"/>
  <c r="H353" i="6"/>
  <c r="I353" i="6"/>
  <c r="M353" i="6"/>
  <c r="L353" i="6"/>
  <c r="N351" i="6"/>
  <c r="N326" i="6"/>
  <c r="C353" i="6"/>
  <c r="N301" i="6" l="1"/>
  <c r="N353" i="6" s="1"/>
  <c r="B353" i="6"/>
  <c r="N21" i="5" l="1"/>
  <c r="N24" i="5"/>
  <c r="N250" i="6" l="1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7" i="6"/>
  <c r="N260" i="6" l="1"/>
  <c r="J296" i="6"/>
  <c r="L296" i="6"/>
  <c r="C296" i="6"/>
  <c r="E296" i="6"/>
  <c r="I296" i="6"/>
  <c r="M296" i="6"/>
  <c r="B296" i="6"/>
  <c r="G296" i="6"/>
  <c r="K296" i="6"/>
  <c r="F296" i="6"/>
  <c r="H296" i="6" l="1"/>
  <c r="N226" i="6"/>
  <c r="N296" i="6" s="1"/>
  <c r="D296" i="6"/>
  <c r="C20" i="7"/>
  <c r="C411" i="6" l="1"/>
  <c r="D411" i="6"/>
  <c r="E411" i="6"/>
  <c r="F411" i="6"/>
  <c r="G411" i="6"/>
  <c r="H411" i="6"/>
  <c r="I411" i="6"/>
  <c r="J411" i="6"/>
  <c r="K411" i="6"/>
  <c r="L411" i="6"/>
  <c r="M411" i="6"/>
  <c r="B411" i="6"/>
  <c r="N410" i="6"/>
  <c r="B384" i="6"/>
  <c r="C384" i="6"/>
  <c r="C357" i="6" s="1"/>
  <c r="D384" i="6"/>
  <c r="E384" i="6"/>
  <c r="F384" i="6"/>
  <c r="G384" i="6"/>
  <c r="H384" i="6"/>
  <c r="I384" i="6"/>
  <c r="J384" i="6"/>
  <c r="K384" i="6"/>
  <c r="L384" i="6"/>
  <c r="M384" i="6"/>
  <c r="N383" i="6"/>
  <c r="B357" i="6" l="1"/>
  <c r="M357" i="6"/>
  <c r="I357" i="6"/>
  <c r="J357" i="6"/>
  <c r="F357" i="6"/>
  <c r="E357" i="6"/>
  <c r="L357" i="6"/>
  <c r="H357" i="6"/>
  <c r="K357" i="6"/>
  <c r="K413" i="6" s="1"/>
  <c r="G357" i="6"/>
  <c r="N19" i="7" l="1"/>
  <c r="N17" i="7"/>
  <c r="N18" i="7"/>
  <c r="C413" i="6" l="1"/>
  <c r="N23" i="5" l="1"/>
  <c r="N409" i="6" l="1"/>
  <c r="N382" i="6"/>
  <c r="M413" i="6" l="1"/>
  <c r="N408" i="6" l="1"/>
  <c r="N381" i="6"/>
  <c r="J413" i="6" l="1"/>
  <c r="G413" i="6" l="1"/>
  <c r="H413" i="6"/>
  <c r="I413" i="6"/>
  <c r="L413" i="6"/>
  <c r="F413" i="6"/>
  <c r="N405" i="6"/>
  <c r="N407" i="6"/>
  <c r="N380" i="6"/>
  <c r="N379" i="6"/>
  <c r="E20" i="7" l="1"/>
  <c r="E12" i="5" s="1"/>
  <c r="F20" i="7"/>
  <c r="F12" i="5" s="1"/>
  <c r="G20" i="7"/>
  <c r="G12" i="5" s="1"/>
  <c r="H20" i="7"/>
  <c r="H12" i="5" s="1"/>
  <c r="I20" i="7"/>
  <c r="I12" i="5" s="1"/>
  <c r="J20" i="7"/>
  <c r="J12" i="5" s="1"/>
  <c r="K20" i="7"/>
  <c r="K12" i="5" s="1"/>
  <c r="L20" i="7"/>
  <c r="L12" i="5" s="1"/>
  <c r="M20" i="7"/>
  <c r="M12" i="5" s="1"/>
  <c r="D20" i="7"/>
  <c r="D12" i="5" s="1"/>
  <c r="C12" i="5" l="1"/>
  <c r="B20" i="7"/>
  <c r="B12" i="5" s="1"/>
  <c r="N13" i="5" l="1"/>
  <c r="N406" i="6" l="1"/>
  <c r="N378" i="6"/>
  <c r="N404" i="6"/>
  <c r="N377" i="6"/>
  <c r="N403" i="6" l="1"/>
  <c r="N376" i="6"/>
  <c r="N402" i="6" l="1"/>
  <c r="N375" i="6"/>
  <c r="E413" i="6" l="1"/>
  <c r="M13" i="8"/>
  <c r="M22" i="5" s="1"/>
  <c r="L13" i="8"/>
  <c r="L22" i="5" s="1"/>
  <c r="K13" i="8"/>
  <c r="K22" i="5" s="1"/>
  <c r="J13" i="8"/>
  <c r="J22" i="5" s="1"/>
  <c r="I13" i="8"/>
  <c r="I22" i="5" s="1"/>
  <c r="H13" i="8"/>
  <c r="H22" i="5" s="1"/>
  <c r="G13" i="8"/>
  <c r="G22" i="5" s="1"/>
  <c r="F13" i="8"/>
  <c r="F22" i="5" s="1"/>
  <c r="E13" i="8"/>
  <c r="E22" i="5" s="1"/>
  <c r="D13" i="8"/>
  <c r="D22" i="5" s="1"/>
  <c r="C13" i="8"/>
  <c r="C22" i="5" s="1"/>
  <c r="N11" i="8"/>
  <c r="N9" i="8"/>
  <c r="M460" i="6"/>
  <c r="L460" i="6"/>
  <c r="K460" i="6"/>
  <c r="J460" i="6"/>
  <c r="I460" i="6"/>
  <c r="H460" i="6"/>
  <c r="G460" i="6"/>
  <c r="F460" i="6"/>
  <c r="E460" i="6"/>
  <c r="D460" i="6"/>
  <c r="C460" i="6"/>
  <c r="B460" i="6"/>
  <c r="N459" i="6"/>
  <c r="N458" i="6"/>
  <c r="N457" i="6"/>
  <c r="N456" i="6"/>
  <c r="N455" i="6"/>
  <c r="N454" i="6"/>
  <c r="N453" i="6"/>
  <c r="N452" i="6"/>
  <c r="N451" i="6"/>
  <c r="N450" i="6"/>
  <c r="N449" i="6"/>
  <c r="N448" i="6"/>
  <c r="N447" i="6"/>
  <c r="N446" i="6"/>
  <c r="N445" i="6"/>
  <c r="N444" i="6"/>
  <c r="N443" i="6"/>
  <c r="N442" i="6"/>
  <c r="M439" i="6"/>
  <c r="L439" i="6"/>
  <c r="K439" i="6"/>
  <c r="J439" i="6"/>
  <c r="I439" i="6"/>
  <c r="H439" i="6"/>
  <c r="G439" i="6"/>
  <c r="F439" i="6"/>
  <c r="E439" i="6"/>
  <c r="D439" i="6"/>
  <c r="C439" i="6"/>
  <c r="B439" i="6"/>
  <c r="N438" i="6"/>
  <c r="N437" i="6"/>
  <c r="N436" i="6"/>
  <c r="N435" i="6"/>
  <c r="N434" i="6"/>
  <c r="N433" i="6"/>
  <c r="N432" i="6"/>
  <c r="N431" i="6"/>
  <c r="N430" i="6"/>
  <c r="N429" i="6"/>
  <c r="N428" i="6"/>
  <c r="N427" i="6"/>
  <c r="N426" i="6"/>
  <c r="N425" i="6"/>
  <c r="N424" i="6"/>
  <c r="N423" i="6"/>
  <c r="N422" i="6"/>
  <c r="N421" i="6"/>
  <c r="N358" i="6"/>
  <c r="N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74" i="6"/>
  <c r="N373" i="6"/>
  <c r="N372" i="6"/>
  <c r="N371" i="6"/>
  <c r="N370" i="6"/>
  <c r="N369" i="6"/>
  <c r="N368" i="6"/>
  <c r="N367" i="6"/>
  <c r="N366" i="6"/>
  <c r="N365" i="6"/>
  <c r="N364" i="6"/>
  <c r="N363" i="6"/>
  <c r="N362" i="6"/>
  <c r="N361" i="6"/>
  <c r="N360" i="6"/>
  <c r="A3" i="5"/>
  <c r="A3" i="6"/>
  <c r="A3" i="8"/>
  <c r="N11" i="5"/>
  <c r="N15" i="5"/>
  <c r="N8" i="7"/>
  <c r="N9" i="7"/>
  <c r="N10" i="7"/>
  <c r="N11" i="7"/>
  <c r="N12" i="7"/>
  <c r="N13" i="7"/>
  <c r="N15" i="7"/>
  <c r="N16" i="7"/>
  <c r="C418" i="6" l="1"/>
  <c r="G418" i="6"/>
  <c r="G462" i="6" s="1"/>
  <c r="G16" i="5" s="1"/>
  <c r="K418" i="6"/>
  <c r="K462" i="6" s="1"/>
  <c r="K16" i="5" s="1"/>
  <c r="D418" i="6"/>
  <c r="D462" i="6" s="1"/>
  <c r="H418" i="6"/>
  <c r="L418" i="6"/>
  <c r="L462" i="6" s="1"/>
  <c r="L16" i="5" s="1"/>
  <c r="N22" i="5"/>
  <c r="E418" i="6"/>
  <c r="E462" i="6" s="1"/>
  <c r="E16" i="5" s="1"/>
  <c r="B418" i="6"/>
  <c r="B462" i="6"/>
  <c r="I418" i="6"/>
  <c r="I462" i="6" s="1"/>
  <c r="I16" i="5" s="1"/>
  <c r="M418" i="6"/>
  <c r="F418" i="6"/>
  <c r="F462" i="6" s="1"/>
  <c r="F16" i="5" s="1"/>
  <c r="J418" i="6"/>
  <c r="J462" i="6" s="1"/>
  <c r="J16" i="5" s="1"/>
  <c r="N411" i="6"/>
  <c r="N384" i="6"/>
  <c r="D413" i="6"/>
  <c r="B413" i="6"/>
  <c r="B16" i="5" s="1"/>
  <c r="H462" i="6"/>
  <c r="H16" i="5" s="1"/>
  <c r="M462" i="6"/>
  <c r="M16" i="5" s="1"/>
  <c r="C462" i="6"/>
  <c r="C16" i="5" s="1"/>
  <c r="N460" i="6"/>
  <c r="N14" i="5"/>
  <c r="N17" i="5"/>
  <c r="N439" i="6"/>
  <c r="N12" i="5"/>
  <c r="N20" i="7"/>
  <c r="D16" i="5" l="1"/>
  <c r="B25" i="5"/>
  <c r="C10" i="5" s="1"/>
  <c r="C25" i="5" s="1"/>
  <c r="D10" i="5" s="1"/>
  <c r="N418" i="6"/>
  <c r="N462" i="6" s="1"/>
  <c r="N357" i="6"/>
  <c r="N413" i="6" s="1"/>
  <c r="D25" i="5" l="1"/>
  <c r="E25" i="5" s="1"/>
  <c r="F10" i="5" s="1"/>
  <c r="F25" i="5" s="1"/>
  <c r="N16" i="5"/>
  <c r="G10" i="5" l="1"/>
  <c r="G25" i="5" l="1"/>
  <c r="H10" i="5" s="1"/>
  <c r="H25" i="5" l="1"/>
  <c r="I10" i="5" s="1"/>
  <c r="I25" i="5" s="1"/>
  <c r="J10" i="5" s="1"/>
  <c r="J25" i="5" s="1"/>
  <c r="K10" i="5" s="1"/>
  <c r="K25" i="5" s="1"/>
  <c r="L10" i="5" l="1"/>
  <c r="L25" i="5" s="1"/>
  <c r="M10" i="5" l="1"/>
  <c r="M25" i="5" s="1"/>
  <c r="N13" i="8"/>
</calcChain>
</file>

<file path=xl/sharedStrings.xml><?xml version="1.0" encoding="utf-8"?>
<sst xmlns="http://schemas.openxmlformats.org/spreadsheetml/2006/main" count="666" uniqueCount="226">
  <si>
    <t xml:space="preserve"> </t>
  </si>
  <si>
    <t>Rate Schedule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</si>
  <si>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</si>
  <si>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</si>
  <si>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</si>
  <si>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</si>
  <si>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</si>
  <si>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</si>
  <si>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</si>
  <si>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</si>
  <si>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</si>
  <si>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</si>
  <si>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</si>
  <si>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</si>
  <si>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</si>
  <si>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</si>
  <si>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 xml:space="preserve">     Interest Accrued</t>
  </si>
  <si>
    <t xml:space="preserve">     Ending Balance</t>
  </si>
  <si>
    <t xml:space="preserve">     Beginning Balance</t>
  </si>
  <si>
    <t>Table G-1</t>
  </si>
  <si>
    <t>Table G-2</t>
  </si>
  <si>
    <t>Table G-3</t>
  </si>
  <si>
    <t>Table G-4</t>
  </si>
  <si>
    <t>Net Receipts from BOE</t>
  </si>
  <si>
    <t>Not Applicable</t>
  </si>
  <si>
    <t>Sept</t>
  </si>
  <si>
    <t>Nov</t>
  </si>
  <si>
    <t>Dec</t>
  </si>
  <si>
    <t xml:space="preserve">   Subtotal</t>
  </si>
  <si>
    <t>Program Implementation Costs--Non-IOU Programs</t>
  </si>
  <si>
    <r>
      <t>IOU</t>
    </r>
    <r>
      <rPr>
        <sz val="10"/>
        <rFont val="Arial"/>
        <family val="2"/>
      </rPr>
      <t xml:space="preserve"> Program Adminstration--Non-IOU Programs</t>
    </r>
  </si>
  <si>
    <t>SoCalGas</t>
  </si>
  <si>
    <t>Notes:</t>
  </si>
  <si>
    <t xml:space="preserve">   and for the costs paid to the non-IOU programs in the reporting utility's service territory.</t>
  </si>
  <si>
    <t>CORE RESIDENTIAL (NON  CARE)</t>
  </si>
  <si>
    <t>CORE C&amp;I (NON CARE)</t>
  </si>
  <si>
    <t>GAS AIR CONDITIONING (NON CARE)</t>
  </si>
  <si>
    <t>CORE GAS ENGINE (NON CARE)</t>
  </si>
  <si>
    <t>NONCORE C&amp;I (NON CARE)</t>
  </si>
  <si>
    <t>CORE RESIDENTIAL (CARE)</t>
  </si>
  <si>
    <t>CORE C&amp;I (CARE)</t>
  </si>
  <si>
    <t>GAS AIR CONDITIONING (CARE)</t>
  </si>
  <si>
    <r>
      <t>SoCalGas</t>
    </r>
    <r>
      <rPr>
        <b/>
        <sz val="12"/>
        <rFont val="Arial"/>
        <family val="2"/>
      </rPr>
      <t xml:space="preserve"> Gas PGC Funds Monthly Collections for Energy Efficiency by Rate Schedule </t>
    </r>
  </si>
  <si>
    <r>
      <t>SoCalGas Gas</t>
    </r>
    <r>
      <rPr>
        <b/>
        <sz val="12"/>
        <rFont val="Arial"/>
        <family val="2"/>
      </rPr>
      <t xml:space="preserve"> PGC Funds Monthly Payments for Energy Efficiency by Program Implementer </t>
    </r>
  </si>
  <si>
    <r>
      <t>SoCalGas</t>
    </r>
    <r>
      <rPr>
        <b/>
        <sz val="12"/>
        <rFont val="Arial"/>
        <family val="2"/>
      </rPr>
      <t xml:space="preserve"> Status of Gas PGC Funds</t>
    </r>
  </si>
  <si>
    <r>
      <t>SoCalGas</t>
    </r>
    <r>
      <rPr>
        <b/>
        <sz val="12"/>
        <rFont val="Arial"/>
        <family val="2"/>
      </rPr>
      <t xml:space="preserve"> Gas PGC Funds Monthly Payments to and Receipts from State Board of Equalization (BOE) for Energy Efficiency</t>
    </r>
  </si>
  <si>
    <t>(1) This section was revised per discussions with the Energy Division (11/19).  The information provided in this format will not parallel how Balancing Accounts are tracked.</t>
  </si>
  <si>
    <t>Less:  Uncoll  @ .3636%</t>
  </si>
  <si>
    <t xml:space="preserve">      Amortization from Prior Cycles</t>
  </si>
  <si>
    <t>Prior Period Adjustment</t>
  </si>
  <si>
    <t xml:space="preserve">Oct </t>
  </si>
  <si>
    <t xml:space="preserve">     Prior Period Adj/OBF Return</t>
  </si>
  <si>
    <t xml:space="preserve">Program Implementer (PY 2010-2012) </t>
  </si>
  <si>
    <t>#3P-Xc01 -  Gas Cooling Retrofit</t>
  </si>
  <si>
    <t>#3P-Xc02 -  SaveGas – Hot Water Control</t>
  </si>
  <si>
    <t>#3P-Xc03 -  Upstream High Efficiency Gas Water Heater</t>
  </si>
  <si>
    <t>#3P-Xc04 -  California Sustainability Alliance</t>
  </si>
  <si>
    <t>#3P-Xc05 -  Portfolio of the Future (PoF)</t>
  </si>
  <si>
    <t>#3P-Xc06 -  Energy Efficient Ethnic Outreach</t>
  </si>
  <si>
    <t>#3P-NRes1 -  Steam Trap and Compressed Air Survey</t>
  </si>
  <si>
    <t>#3P-NRes2 -  Energy Challenger</t>
  </si>
  <si>
    <t>#3P-NRes3 -  Small Industrial Facility Upgrades</t>
  </si>
  <si>
    <t>#3P-NRes4 - Program for Resource Efficiency in P</t>
  </si>
  <si>
    <t>#3P-Res01 -  On Demand Efficiency</t>
  </si>
  <si>
    <t>#3P-Res02 -  HERS Rater Training Advancement</t>
  </si>
  <si>
    <t>#3P-Res03 -  Multifamily Home Tune-Up</t>
  </si>
  <si>
    <t>#3P-Res04 -  Multifamily Solar Pool Heating</t>
  </si>
  <si>
    <t>#3P-Res05 -  Community Language Effic Outreach</t>
  </si>
  <si>
    <t>#3P-Res06 -  Multifamily Direct Therm Savings</t>
  </si>
  <si>
    <t>#3P-Res07 -  LivingWise™</t>
  </si>
  <si>
    <t>#3P-Res09 -  Manufactured Mobile Home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</si>
  <si>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(2010 - 2012)</t>
    </r>
  </si>
  <si>
    <t>3P-Energy Challenger</t>
  </si>
  <si>
    <t>3P-Small Industrial Facility Upgrades</t>
  </si>
  <si>
    <t>3P-PREPS</t>
  </si>
  <si>
    <t>3P-On Demand Efficiency</t>
  </si>
  <si>
    <t>3P-HERS Rater Training Advancement</t>
  </si>
  <si>
    <t>3P-MF Home Tune-Up</t>
  </si>
  <si>
    <t>3P-CLEO</t>
  </si>
  <si>
    <t>3P-MF Direct Therm Savings</t>
  </si>
  <si>
    <t>3P-LivingWise</t>
  </si>
  <si>
    <t>3P-Manufactured Mobile Home</t>
  </si>
  <si>
    <t>3P-SaveGas</t>
  </si>
  <si>
    <t>3P-CA Sustainability Alliance</t>
  </si>
  <si>
    <t>3P-PoF</t>
  </si>
  <si>
    <t>3P-PACE</t>
  </si>
  <si>
    <t>3P-Innov Dsign Enrg Eff</t>
  </si>
  <si>
    <t xml:space="preserve">     Program Expenses</t>
  </si>
  <si>
    <t>3P- IDEEA365 Insnt Rebate</t>
  </si>
  <si>
    <t xml:space="preserve">3P- IDEEA365 Water Loss Cntl </t>
  </si>
  <si>
    <t xml:space="preserve">3P IDEAA365 COMM SUS </t>
  </si>
  <si>
    <t xml:space="preserve">3P IDEEA365 ENERGY ADV </t>
  </si>
  <si>
    <r>
      <t>Demand-Side Management Bal Acct (DSMBA)</t>
    </r>
    <r>
      <rPr>
        <b/>
        <vertAlign val="superscript"/>
        <sz val="10"/>
        <rFont val="Arial"/>
        <family val="2"/>
      </rPr>
      <t xml:space="preserve">1 </t>
    </r>
  </si>
  <si>
    <t>Add: Amortization from prior period</t>
  </si>
  <si>
    <t xml:space="preserve">     Collection(Rates)(PPP Rev+Amort) </t>
  </si>
  <si>
    <t>3P IDEEA365 Connect</t>
  </si>
  <si>
    <t>3P IDEEA365 ODE Housing</t>
  </si>
  <si>
    <t>3P IDEEA365 HBEEP</t>
  </si>
  <si>
    <t xml:space="preserve">3P IDEEA365 CLEAR ICE </t>
  </si>
  <si>
    <t>3P IDEEA365 ON REMISE OZONE LAUNDRY</t>
  </si>
  <si>
    <t>3P IDEEA365 ON PREMISE OZONE LAUNDRY</t>
  </si>
  <si>
    <t>PPP Remittance</t>
  </si>
  <si>
    <t>PPP Reimbursement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</si>
  <si>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(2013 - 2017)</t>
    </r>
  </si>
  <si>
    <t xml:space="preserve">Program Implementer (PY 2013-2017) </t>
  </si>
  <si>
    <t xml:space="preserve">Program Implementer (PY 2018)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</si>
  <si>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(2018)</t>
    </r>
  </si>
  <si>
    <t xml:space="preserve">      PPP Remittance</t>
  </si>
  <si>
    <t xml:space="preserve">      PPP Reimbursements</t>
  </si>
  <si>
    <t xml:space="preserve">Program Implementer (PY 2019)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</si>
  <si>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(2019)</t>
    </r>
  </si>
  <si>
    <t>IND-Small Industrial Facility Upgrades</t>
  </si>
  <si>
    <t>PUB-K-12 Performance Program</t>
  </si>
  <si>
    <t>RES-On Demand Efficiency</t>
  </si>
  <si>
    <t>WE&amp;T-HERS Rater Training Advancement</t>
  </si>
  <si>
    <t>RES-CLEO</t>
  </si>
  <si>
    <t>RES-MF Direct Therm Savings</t>
  </si>
  <si>
    <t>RES-LivingWise</t>
  </si>
  <si>
    <t>RES-Manufactured Mobile Home</t>
  </si>
  <si>
    <t>SOL-Innovative Designs for Energy Efficiency Activities (IDEEA365)</t>
  </si>
  <si>
    <t>COM-SW-Instant Rebates! Foodservice POS</t>
  </si>
  <si>
    <t>COM-On-Premise Ozone Laundry</t>
  </si>
  <si>
    <t>COM-Direct Install Program</t>
  </si>
  <si>
    <t>COM-HOPPS-CRR Program</t>
  </si>
  <si>
    <t>RES-HOPPS-CWHMBS Program</t>
  </si>
  <si>
    <t>COM-AB793-CEMTL Program</t>
  </si>
  <si>
    <t>RES-AB793-REMTS Program</t>
  </si>
  <si>
    <t>PUB-Direct Install Program</t>
  </si>
  <si>
    <t>RES-Direct Install Program</t>
  </si>
  <si>
    <t>IND-Direct Install Program</t>
  </si>
  <si>
    <t>AG-Direct Install Program</t>
  </si>
  <si>
    <t>RES-Behavioral Program</t>
  </si>
  <si>
    <t>COM-Lodging Program</t>
  </si>
  <si>
    <t>COM-Mixed Use Building Program</t>
  </si>
  <si>
    <t>RES-Home Intel Program</t>
  </si>
  <si>
    <t>RES-Marketplace</t>
  </si>
  <si>
    <t>RES-EE Kits</t>
  </si>
  <si>
    <t>RES-Pasadena Home Upgrade</t>
  </si>
  <si>
    <t>RES-Burbank Home Upgrade</t>
  </si>
  <si>
    <t>COM-LADWP Direct Install</t>
  </si>
  <si>
    <t>COM-Pasadena Direct Install</t>
  </si>
  <si>
    <t>RES-LADWP HVAC</t>
  </si>
  <si>
    <t xml:space="preserve">Program Implementer (PY 2020) </t>
  </si>
  <si>
    <t>RES Single Family</t>
  </si>
  <si>
    <t>RES Multi Family</t>
  </si>
  <si>
    <t>COM SMB</t>
  </si>
  <si>
    <t>PUB Sector Small/Medium</t>
  </si>
  <si>
    <t>RES SW-New Construction</t>
  </si>
  <si>
    <t>WE&amp;T SW-K-12 Connections</t>
  </si>
  <si>
    <t xml:space="preserve">•  Program Implementation Costs section is for the detailed reporting of the costs paid to the other  IOU's adminstering programs in the reporting utility's service territory </t>
  </si>
  <si>
    <t>•  IOU Porgram Admisntration section is for the deatiled administrative cost of managing each non-IOU program in the reporting utility's service territory.</t>
  </si>
  <si>
    <t xml:space="preserve">•  Line "SocalGas" is for the reporting IOU. </t>
  </si>
  <si>
    <t xml:space="preserve">Program Implementer (PY 2021)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</si>
  <si>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(2020)</t>
    </r>
  </si>
  <si>
    <t>RES-Retail Partnering</t>
  </si>
  <si>
    <t>MH Solic (manufacturing)</t>
  </si>
  <si>
    <t>Calendar Year 2022</t>
  </si>
  <si>
    <t xml:space="preserve">Program Implementer (PY 2022) </t>
  </si>
  <si>
    <t>RES-Community Language Efficiency Outreach-Direct Install</t>
  </si>
  <si>
    <t>COM-S/M Com EE Program</t>
  </si>
  <si>
    <t>RES-Residential Advanced Clean Energy</t>
  </si>
  <si>
    <t>RES-Comprehensive MH Program (Synergy)</t>
  </si>
  <si>
    <t>RES-Residential MH Program (Staples)</t>
  </si>
  <si>
    <t>PUB-Public Direct Install Program</t>
  </si>
  <si>
    <t>COM-C-BEST</t>
  </si>
  <si>
    <t>RES-MF Space and Water Heating Controls</t>
  </si>
  <si>
    <t>RES-Multi-Family Energy Alliance</t>
  </si>
  <si>
    <t>AG-Agriculture Energy Efficiency Program</t>
  </si>
  <si>
    <t>COM-Service RCx Large Commercial Program</t>
  </si>
  <si>
    <t>COM-Large Commercial Program</t>
  </si>
  <si>
    <t>PUB-Large Solicitation</t>
  </si>
  <si>
    <t>COM-SW-Point of Sale Food Service</t>
  </si>
  <si>
    <t>COM-SW-Midstream Commercial Water Heating</t>
  </si>
  <si>
    <t>ET-SW-Emerging Technologies, Gas</t>
  </si>
  <si>
    <t>COM-SW-Upstream HVAC</t>
  </si>
  <si>
    <t>PUB-SW-Institutional Partnership: UC/CSU/CCC</t>
  </si>
  <si>
    <t>C&amp;S-SW-Appliance Standards Advocacy</t>
  </si>
  <si>
    <t>C&amp;S-SW-Building Codes Advocacy</t>
  </si>
  <si>
    <t>C&amp;S-SW-Federal Codes Advocacy</t>
  </si>
  <si>
    <t>RES Multi Family (Solicitation)</t>
  </si>
  <si>
    <t>PUB-SW-Institutional Partnership: DGS &amp; DoC</t>
  </si>
  <si>
    <t>RES-SW-Plug Load and Appliance</t>
  </si>
  <si>
    <t xml:space="preserve"> Small and Medium Commercial Energy Efficiency </t>
  </si>
  <si>
    <t>RESIDENTIAL ACE PROGRAM</t>
  </si>
  <si>
    <t>Comprehensive Manufactured Home</t>
  </si>
  <si>
    <t xml:space="preserve">SoCalGas Residential Manufactured Home </t>
  </si>
  <si>
    <t>PUB-Public Direct Install</t>
  </si>
  <si>
    <t>Commercial Building Energy Solutions &amp; Technology (C-BEST)</t>
  </si>
  <si>
    <t xml:space="preserve">Res MF Space and Water Heating Controls (SAWH)-Solic </t>
  </si>
  <si>
    <t xml:space="preserve">Res Multifamily Energy Alliance (MEA) </t>
  </si>
  <si>
    <t>AGRICULTURE EE PROGRAM</t>
  </si>
  <si>
    <t xml:space="preserve">Service RCx+ Program </t>
  </si>
  <si>
    <t xml:space="preserve">Large Commercial Program </t>
  </si>
  <si>
    <t xml:space="preserve"> IND-Small Industrial Facility Upgrades</t>
  </si>
  <si>
    <t xml:space="preserve"> WE&amp;T-HERS Rater Training Advancement</t>
  </si>
  <si>
    <t xml:space="preserve"> RES-LivingWise</t>
  </si>
  <si>
    <t xml:space="preserve"> RES-AB793-REMTS Program</t>
  </si>
  <si>
    <t xml:space="preserve"> RES-Behavioral Program</t>
  </si>
  <si>
    <t xml:space="preserve"> RES-Marketplace</t>
  </si>
  <si>
    <t xml:space="preserve"> RES-Retail Partnering</t>
  </si>
  <si>
    <t xml:space="preserve"> RES-EE Kits</t>
  </si>
  <si>
    <t xml:space="preserve"> RES-Pasadena Home Upgrade</t>
  </si>
  <si>
    <t xml:space="preserve"> RES-Burbank Home Upgrade</t>
  </si>
  <si>
    <t xml:space="preserve"> COM-LADWP Direct Install</t>
  </si>
  <si>
    <t xml:space="preserve"> COM-Pasadena Direct Install</t>
  </si>
  <si>
    <t xml:space="preserve"> RES Multi Family (Solicitation)</t>
  </si>
  <si>
    <t xml:space="preserve"> RES-Community Language Efficiency Outreach-Direct Install</t>
  </si>
  <si>
    <t xml:space="preserve"> PUB-SW-Institutional Partnership: DGS &amp; DoC</t>
  </si>
  <si>
    <t xml:space="preserve"> RES-SW-Plug Load and Appliance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</si>
  <si>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(2021)</t>
    </r>
  </si>
  <si>
    <t xml:space="preserve">2021 Gas PGC Funds </t>
  </si>
  <si>
    <t xml:space="preserve">2022 Gas PGC Funds </t>
  </si>
  <si>
    <t>Table G-5</t>
  </si>
  <si>
    <t>Status of School Energy Efficiency Stimulus Program Balancing Account</t>
  </si>
  <si>
    <r>
      <t xml:space="preserve">SEESP Balancing Account </t>
    </r>
    <r>
      <rPr>
        <sz val="10"/>
        <rFont val="Arial"/>
        <family val="2"/>
      </rPr>
      <t>[1]</t>
    </r>
  </si>
  <si>
    <t xml:space="preserve">     Collections</t>
  </si>
  <si>
    <t xml:space="preserve">     Transfers from EE Balancing Account</t>
  </si>
  <si>
    <t xml:space="preserve">     Disbursements to CEC</t>
  </si>
  <si>
    <t xml:space="preserve">     Interest Accrued </t>
  </si>
  <si>
    <t xml:space="preserve">     Month Ending Balance</t>
  </si>
  <si>
    <t>[1] The SEESP balancing account is authorized in Advice 4374-G/6070-E, Joint Tier 1 Advice Letter to Fund the School Energy Efficiency Stimulus Program in Compliance with Decision 21-01-004, effective February 1, 2021; as well as PG&amp;E's Advice 4375-G/6071-E, Advice Letter Summarizing Establishment of Balancing Accounts to Record Funding Amounts Allocated to the School Energy Efficiency Stimulus Program in Compliance with Decision 21-01-004, effective January 14, 2021.</t>
  </si>
  <si>
    <r>
      <t xml:space="preserve">      Incremental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(2022)</t>
    </r>
  </si>
  <si>
    <t>(2) Incremental commitments are reflected on a monthly basis.  For program cycles prior to 2022, estimated commitments are considered encumbered funds.</t>
  </si>
  <si>
    <t>RES-SW-New Construction</t>
  </si>
  <si>
    <t>WE&amp;T-SW-WE&amp;T Career Connections</t>
  </si>
  <si>
    <t>WE&amp;T-SW-WE&amp;T Career and Workforce Readiness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</si>
</sst>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_-;#,##0.00\-;&quot; &quot;"/>
  </numFmts>
  <fonts count="3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sz val="10"/>
      <name val="Helv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164" fontId="9" fillId="0" borderId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3" fillId="0" borderId="0"/>
    <xf numFmtId="0" fontId="11" fillId="0" borderId="0"/>
    <xf numFmtId="0" fontId="31" fillId="0" borderId="0"/>
    <xf numFmtId="0" fontId="11" fillId="23" borderId="7" applyNumberFormat="0" applyFont="0" applyAlignment="0" applyProtection="0"/>
    <xf numFmtId="0" fontId="26" fillId="20" borderId="8" applyNumberFormat="0" applyAlignment="0" applyProtection="0"/>
    <xf numFmtId="4" fontId="12" fillId="24" borderId="8" applyNumberFormat="0" applyProtection="0">
      <alignment vertical="center"/>
    </xf>
    <xf numFmtId="4" fontId="12" fillId="25" borderId="8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43" fontId="2" fillId="0" borderId="0" xfId="29" applyNumberFormat="1" applyFont="1"/>
    <xf numFmtId="43" fontId="0" fillId="0" borderId="0" xfId="29" applyNumberFormat="1" applyFont="1"/>
    <xf numFmtId="43" fontId="6" fillId="0" borderId="0" xfId="29" applyNumberFormat="1" applyFont="1"/>
    <xf numFmtId="43" fontId="2" fillId="0" borderId="0" xfId="29" quotePrefix="1" applyNumberFormat="1" applyFont="1"/>
    <xf numFmtId="43" fontId="0" fillId="0" borderId="10" xfId="29" applyNumberFormat="1" applyFont="1" applyBorder="1"/>
    <xf numFmtId="43" fontId="0" fillId="0" borderId="11" xfId="29" applyNumberFormat="1" applyFont="1" applyBorder="1" applyAlignment="1">
      <alignment horizontal="center"/>
    </xf>
    <xf numFmtId="43" fontId="3" fillId="0" borderId="12" xfId="29" applyNumberFormat="1" applyFont="1" applyBorder="1" applyAlignment="1">
      <alignment horizontal="center"/>
    </xf>
    <xf numFmtId="43" fontId="2" fillId="0" borderId="13" xfId="29" applyNumberFormat="1" applyFont="1" applyBorder="1"/>
    <xf numFmtId="43" fontId="3" fillId="0" borderId="14" xfId="29" applyNumberFormat="1" applyFont="1" applyBorder="1" applyAlignment="1">
      <alignment horizontal="center"/>
    </xf>
    <xf numFmtId="43" fontId="3" fillId="0" borderId="15" xfId="29" applyNumberFormat="1" applyFont="1" applyFill="1" applyBorder="1" applyAlignment="1">
      <alignment horizontal="center"/>
    </xf>
    <xf numFmtId="43" fontId="2" fillId="0" borderId="16" xfId="29" applyNumberFormat="1" applyFont="1" applyBorder="1"/>
    <xf numFmtId="43" fontId="3" fillId="0" borderId="16" xfId="29" applyNumberFormat="1" applyFont="1" applyBorder="1"/>
    <xf numFmtId="43" fontId="4" fillId="0" borderId="0" xfId="29" applyNumberFormat="1" applyFont="1"/>
    <xf numFmtId="43" fontId="0" fillId="0" borderId="17" xfId="29" applyNumberFormat="1" applyFont="1" applyBorder="1"/>
    <xf numFmtId="43" fontId="0" fillId="0" borderId="16" xfId="29" applyNumberFormat="1" applyFont="1" applyBorder="1"/>
    <xf numFmtId="43" fontId="0" fillId="0" borderId="0" xfId="29" applyNumberFormat="1" applyFont="1" applyBorder="1"/>
    <xf numFmtId="43" fontId="1" fillId="0" borderId="0" xfId="29" applyNumberFormat="1"/>
    <xf numFmtId="43" fontId="4" fillId="0" borderId="16" xfId="29" applyNumberFormat="1" applyFont="1" applyBorder="1"/>
    <xf numFmtId="43" fontId="2" fillId="0" borderId="19" xfId="29" applyNumberFormat="1" applyFont="1" applyBorder="1" applyAlignment="1">
      <alignment horizontal="right"/>
    </xf>
    <xf numFmtId="43" fontId="0" fillId="0" borderId="20" xfId="29" applyNumberFormat="1" applyFont="1" applyBorder="1"/>
    <xf numFmtId="43" fontId="3" fillId="0" borderId="13" xfId="29" applyNumberFormat="1" applyFont="1" applyBorder="1"/>
    <xf numFmtId="43" fontId="7" fillId="0" borderId="16" xfId="29" applyNumberFormat="1" applyFont="1" applyBorder="1"/>
    <xf numFmtId="43" fontId="3" fillId="0" borderId="19" xfId="29" applyNumberFormat="1" applyFont="1" applyBorder="1" applyAlignment="1">
      <alignment horizontal="left"/>
    </xf>
    <xf numFmtId="0" fontId="3" fillId="0" borderId="16" xfId="0" applyFont="1" applyBorder="1"/>
    <xf numFmtId="0" fontId="0" fillId="0" borderId="16" xfId="0" applyBorder="1"/>
    <xf numFmtId="43" fontId="4" fillId="0" borderId="0" xfId="29" applyFont="1"/>
    <xf numFmtId="0" fontId="10" fillId="0" borderId="0" xfId="0" applyFont="1"/>
    <xf numFmtId="0" fontId="0" fillId="0" borderId="16" xfId="0" applyBorder="1" applyAlignment="1">
      <alignment horizontal="left"/>
    </xf>
    <xf numFmtId="0" fontId="4" fillId="0" borderId="16" xfId="0" applyFont="1" applyBorder="1"/>
    <xf numFmtId="165" fontId="0" fillId="0" borderId="0" xfId="29" applyNumberFormat="1" applyFont="1"/>
    <xf numFmtId="165" fontId="4" fillId="0" borderId="0" xfId="29" applyNumberFormat="1" applyFont="1" applyBorder="1"/>
    <xf numFmtId="165" fontId="0" fillId="0" borderId="11" xfId="29" applyNumberFormat="1" applyFont="1" applyBorder="1" applyAlignment="1">
      <alignment horizontal="center"/>
    </xf>
    <xf numFmtId="165" fontId="3" fillId="0" borderId="14" xfId="29" applyNumberFormat="1" applyFont="1" applyBorder="1" applyAlignment="1">
      <alignment horizontal="center"/>
    </xf>
    <xf numFmtId="165" fontId="0" fillId="0" borderId="21" xfId="29" applyNumberFormat="1" applyFont="1" applyBorder="1"/>
    <xf numFmtId="165" fontId="3" fillId="0" borderId="12" xfId="29" applyNumberFormat="1" applyFont="1" applyBorder="1" applyAlignment="1">
      <alignment horizontal="center"/>
    </xf>
    <xf numFmtId="165" fontId="3" fillId="0" borderId="15" xfId="29" applyNumberFormat="1" applyFont="1" applyFill="1" applyBorder="1" applyAlignment="1">
      <alignment horizontal="center"/>
    </xf>
    <xf numFmtId="165" fontId="0" fillId="0" borderId="17" xfId="29" applyNumberFormat="1" applyFont="1" applyBorder="1"/>
    <xf numFmtId="165" fontId="0" fillId="0" borderId="20" xfId="29" applyNumberFormat="1" applyFont="1" applyBorder="1"/>
    <xf numFmtId="165" fontId="3" fillId="0" borderId="0" xfId="29" applyNumberFormat="1" applyFont="1" applyBorder="1" applyAlignment="1">
      <alignment horizontal="center"/>
    </xf>
    <xf numFmtId="165" fontId="4" fillId="0" borderId="0" xfId="29" applyNumberFormat="1" applyFont="1"/>
    <xf numFmtId="165" fontId="0" fillId="0" borderId="0" xfId="29" applyNumberFormat="1" applyFont="1" applyBorder="1"/>
    <xf numFmtId="165" fontId="0" fillId="0" borderId="14" xfId="29" applyNumberFormat="1" applyFont="1" applyBorder="1"/>
    <xf numFmtId="165" fontId="0" fillId="0" borderId="0" xfId="0" applyNumberFormat="1"/>
    <xf numFmtId="165" fontId="3" fillId="0" borderId="21" xfId="29" applyNumberFormat="1" applyFont="1" applyBorder="1" applyAlignment="1">
      <alignment horizontal="left"/>
    </xf>
    <xf numFmtId="165" fontId="3" fillId="0" borderId="17" xfId="29" applyNumberFormat="1" applyFont="1" applyFill="1" applyBorder="1" applyAlignment="1">
      <alignment horizontal="center"/>
    </xf>
    <xf numFmtId="165" fontId="3" fillId="0" borderId="20" xfId="29" applyNumberFormat="1" applyFont="1" applyBorder="1" applyAlignment="1">
      <alignment horizontal="left"/>
    </xf>
    <xf numFmtId="165" fontId="1" fillId="0" borderId="0" xfId="29" applyNumberFormat="1"/>
    <xf numFmtId="165" fontId="4" fillId="0" borderId="17" xfId="29" applyNumberFormat="1" applyFont="1" applyBorder="1"/>
    <xf numFmtId="165" fontId="0" fillId="0" borderId="15" xfId="29" applyNumberFormat="1" applyFont="1" applyBorder="1"/>
    <xf numFmtId="16" fontId="3" fillId="0" borderId="14" xfId="0" quotePrefix="1" applyNumberFormat="1" applyFont="1" applyBorder="1" applyAlignment="1">
      <alignment horizontal="center"/>
    </xf>
    <xf numFmtId="43" fontId="0" fillId="0" borderId="0" xfId="0" applyNumberFormat="1"/>
    <xf numFmtId="43" fontId="3" fillId="0" borderId="17" xfId="29" applyNumberFormat="1" applyFont="1" applyFill="1" applyBorder="1" applyAlignment="1">
      <alignment horizontal="center"/>
    </xf>
    <xf numFmtId="43" fontId="30" fillId="0" borderId="0" xfId="29" applyFont="1"/>
    <xf numFmtId="43" fontId="30" fillId="0" borderId="0" xfId="29" applyFont="1" applyBorder="1"/>
    <xf numFmtId="0" fontId="30" fillId="0" borderId="0" xfId="0" applyFont="1" applyAlignment="1">
      <alignment horizontal="left"/>
    </xf>
    <xf numFmtId="0" fontId="30" fillId="0" borderId="0" xfId="0" applyFont="1"/>
    <xf numFmtId="165" fontId="30" fillId="0" borderId="0" xfId="29" applyNumberFormat="1" applyFont="1" applyBorder="1"/>
    <xf numFmtId="0" fontId="30" fillId="0" borderId="0" xfId="0" applyFont="1" applyAlignment="1">
      <alignment horizontal="center"/>
    </xf>
    <xf numFmtId="0" fontId="32" fillId="0" borderId="0" xfId="43" applyFont="1" applyFill="1" applyBorder="1" applyAlignment="1"/>
    <xf numFmtId="166" fontId="4" fillId="0" borderId="0" xfId="0" applyNumberFormat="1" applyFont="1" applyFill="1"/>
    <xf numFmtId="165" fontId="0" fillId="0" borderId="12" xfId="29" applyNumberFormat="1" applyFont="1" applyBorder="1"/>
    <xf numFmtId="0" fontId="3" fillId="0" borderId="13" xfId="0" applyFont="1" applyBorder="1"/>
    <xf numFmtId="41" fontId="11" fillId="0" borderId="14" xfId="29" applyNumberFormat="1" applyFont="1" applyBorder="1"/>
    <xf numFmtId="0" fontId="1" fillId="0" borderId="16" xfId="0" applyFont="1" applyBorder="1"/>
    <xf numFmtId="0" fontId="13" fillId="0" borderId="0" xfId="43" applyFont="1" applyFill="1" applyBorder="1" applyAlignment="1"/>
    <xf numFmtId="43" fontId="1" fillId="0" borderId="16" xfId="29" applyNumberFormat="1" applyFont="1" applyBorder="1"/>
    <xf numFmtId="43" fontId="1" fillId="0" borderId="0" xfId="29" quotePrefix="1" applyFont="1"/>
    <xf numFmtId="43" fontId="1" fillId="0" borderId="18" xfId="29" applyNumberFormat="1" applyFont="1" applyBorder="1"/>
    <xf numFmtId="43" fontId="1" fillId="0" borderId="0" xfId="29" applyNumberFormat="1" applyFont="1"/>
    <xf numFmtId="43" fontId="30" fillId="0" borderId="0" xfId="0" applyNumberFormat="1" applyFont="1"/>
    <xf numFmtId="43" fontId="30" fillId="0" borderId="0" xfId="29" applyNumberFormat="1" applyFont="1" applyBorder="1"/>
    <xf numFmtId="165" fontId="0" fillId="0" borderId="0" xfId="29" applyNumberFormat="1" applyFont="1" applyFill="1"/>
    <xf numFmtId="43" fontId="0" fillId="0" borderId="0" xfId="29" applyNumberFormat="1" applyFont="1" applyFill="1"/>
    <xf numFmtId="43" fontId="0" fillId="0" borderId="0" xfId="29" applyNumberFormat="1" applyFont="1" applyFill="1" applyBorder="1"/>
    <xf numFmtId="0" fontId="35" fillId="0" borderId="0" xfId="51" applyFont="1"/>
    <xf numFmtId="43" fontId="36" fillId="0" borderId="0" xfId="30" applyFont="1" applyFill="1"/>
    <xf numFmtId="0" fontId="1" fillId="0" borderId="0" xfId="51" applyFont="1"/>
    <xf numFmtId="43" fontId="37" fillId="0" borderId="0" xfId="30" applyFont="1" applyFill="1"/>
    <xf numFmtId="43" fontId="1" fillId="0" borderId="0" xfId="51" applyNumberFormat="1" applyFont="1"/>
    <xf numFmtId="11" fontId="1" fillId="0" borderId="0" xfId="51" applyNumberFormat="1" applyFont="1"/>
    <xf numFmtId="6" fontId="2" fillId="0" borderId="0" xfId="51" quotePrefix="1" applyNumberFormat="1" applyFont="1"/>
    <xf numFmtId="0" fontId="37" fillId="0" borderId="0" xfId="51" applyFont="1"/>
    <xf numFmtId="10" fontId="36" fillId="0" borderId="0" xfId="52" applyNumberFormat="1" applyFont="1" applyFill="1"/>
    <xf numFmtId="0" fontId="1" fillId="0" borderId="10" xfId="51" applyFont="1" applyBorder="1"/>
    <xf numFmtId="43" fontId="36" fillId="0" borderId="11" xfId="30" applyFont="1" applyFill="1" applyBorder="1" applyAlignment="1">
      <alignment horizontal="center"/>
    </xf>
    <xf numFmtId="0" fontId="1" fillId="0" borderId="11" xfId="51" applyFont="1" applyBorder="1" applyAlignment="1">
      <alignment horizontal="center"/>
    </xf>
    <xf numFmtId="43" fontId="3" fillId="0" borderId="12" xfId="30" applyFont="1" applyFill="1" applyBorder="1" applyAlignment="1">
      <alignment horizontal="center"/>
    </xf>
    <xf numFmtId="0" fontId="2" fillId="0" borderId="13" xfId="51" applyFont="1" applyBorder="1"/>
    <xf numFmtId="43" fontId="3" fillId="0" borderId="14" xfId="30" applyFont="1" applyFill="1" applyBorder="1" applyAlignment="1">
      <alignment horizontal="center"/>
    </xf>
    <xf numFmtId="0" fontId="3" fillId="0" borderId="14" xfId="51" applyFont="1" applyBorder="1" applyAlignment="1">
      <alignment horizontal="center"/>
    </xf>
    <xf numFmtId="43" fontId="3" fillId="0" borderId="15" xfId="30" applyFont="1" applyFill="1" applyBorder="1" applyAlignment="1">
      <alignment horizontal="center"/>
    </xf>
    <xf numFmtId="0" fontId="2" fillId="0" borderId="16" xfId="51" applyFont="1" applyBorder="1"/>
    <xf numFmtId="43" fontId="3" fillId="0" borderId="0" xfId="30" applyFont="1" applyFill="1" applyBorder="1" applyAlignment="1">
      <alignment horizontal="center"/>
    </xf>
    <xf numFmtId="0" fontId="3" fillId="0" borderId="0" xfId="51" applyFont="1" applyAlignment="1">
      <alignment horizontal="center"/>
    </xf>
    <xf numFmtId="43" fontId="3" fillId="0" borderId="17" xfId="30" applyFont="1" applyFill="1" applyBorder="1" applyAlignment="1">
      <alignment horizontal="center"/>
    </xf>
    <xf numFmtId="0" fontId="3" fillId="0" borderId="16" xfId="51" applyFont="1" applyBorder="1"/>
    <xf numFmtId="43" fontId="34" fillId="0" borderId="0" xfId="30" applyFont="1" applyFill="1"/>
    <xf numFmtId="43" fontId="34" fillId="0" borderId="17" xfId="30" applyFont="1" applyFill="1" applyBorder="1"/>
    <xf numFmtId="0" fontId="1" fillId="0" borderId="16" xfId="51" applyFont="1" applyBorder="1"/>
    <xf numFmtId="165" fontId="34" fillId="0" borderId="0" xfId="29" applyNumberFormat="1" applyFont="1" applyFill="1"/>
    <xf numFmtId="165" fontId="34" fillId="0" borderId="17" xfId="29" applyNumberFormat="1" applyFont="1" applyFill="1" applyBorder="1"/>
    <xf numFmtId="0" fontId="1" fillId="0" borderId="18" xfId="51" applyFont="1" applyBorder="1"/>
    <xf numFmtId="165" fontId="34" fillId="0" borderId="22" xfId="29" applyNumberFormat="1" applyFont="1" applyFill="1" applyBorder="1"/>
    <xf numFmtId="165" fontId="34" fillId="0" borderId="23" xfId="29" applyNumberFormat="1" applyFont="1" applyFill="1" applyBorder="1"/>
    <xf numFmtId="43" fontId="34" fillId="0" borderId="0" xfId="30" applyFont="1" applyFill="1" applyBorder="1"/>
    <xf numFmtId="0" fontId="38" fillId="0" borderId="0" xfId="51" applyFont="1"/>
    <xf numFmtId="0" fontId="34" fillId="0" borderId="0" xfId="0" applyFont="1" applyAlignment="1">
      <alignment horizontal="left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riel" xfId="25" xr:uid="{00000000-0005-0000-0000-000018000000}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Comma 2" xfId="30" xr:uid="{00000000-0005-0000-0000-00001D000000}"/>
    <cellStyle name="Currency 2" xfId="31" xr:uid="{00000000-0005-0000-0000-00001E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9000000}"/>
    <cellStyle name="Normal 3" xfId="42" xr:uid="{00000000-0005-0000-0000-00002A000000}"/>
    <cellStyle name="Normal 8" xfId="51" xr:uid="{41487BBD-9F80-4952-8DC2-38DFC74D61C3}"/>
    <cellStyle name="Normal_Sheet2" xfId="43" xr:uid="{00000000-0005-0000-0000-00002B000000}"/>
    <cellStyle name="Note" xfId="44" builtinId="10" customBuiltin="1"/>
    <cellStyle name="Output" xfId="45" builtinId="21" customBuiltin="1"/>
    <cellStyle name="Percent 2" xfId="52" xr:uid="{85B9CA43-9D3C-43E2-A6C8-FAA1E29BE83A}"/>
    <cellStyle name="SAPBEXaggData" xfId="46" xr:uid="{00000000-0005-0000-0000-00002F000000}"/>
    <cellStyle name="SAPBEXstdData" xfId="47" xr:uid="{00000000-0005-0000-0000-000030000000}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N2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9" sqref="D19"/>
    </sheetView>
  </sheetViews>
  <sheetFormatPr defaultColWidth="9.140625" defaultRowHeight="12.75" x14ac:dyDescent="0.2"/>
  <cols>
    <col min="1" max="1" width="33.42578125" style="2" customWidth="1"/>
    <col min="2" max="2" width="11.42578125" style="30" bestFit="1" customWidth="1"/>
    <col min="3" max="3" width="13.42578125" style="30" bestFit="1" customWidth="1"/>
    <col min="4" max="5" width="11.42578125" style="30" bestFit="1" customWidth="1"/>
    <col min="6" max="8" width="11.42578125" style="2" bestFit="1" customWidth="1"/>
    <col min="9" max="9" width="12.85546875" style="2" bestFit="1" customWidth="1"/>
    <col min="10" max="10" width="12.140625" style="30" bestFit="1" customWidth="1"/>
    <col min="11" max="11" width="11.42578125" style="30" bestFit="1" customWidth="1"/>
    <col min="12" max="12" width="11.42578125" style="2" bestFit="1" customWidth="1"/>
    <col min="13" max="13" width="12.85546875" style="2" bestFit="1" customWidth="1"/>
    <col min="14" max="14" width="12.85546875" style="30" bestFit="1" customWidth="1"/>
    <col min="15" max="16384" width="9.140625" style="2"/>
  </cols>
  <sheetData>
    <row r="1" spans="1:14" ht="15.75" x14ac:dyDescent="0.25">
      <c r="A1" s="1" t="s">
        <v>19</v>
      </c>
    </row>
    <row r="2" spans="1:14" ht="15.75" x14ac:dyDescent="0.25">
      <c r="A2" s="3" t="s">
        <v>42</v>
      </c>
    </row>
    <row r="3" spans="1:14" ht="15.75" x14ac:dyDescent="0.25">
      <c r="A3" s="1" t="s">
        <v>156</v>
      </c>
    </row>
    <row r="4" spans="1:14" ht="15.75" x14ac:dyDescent="0.25">
      <c r="A4" s="4"/>
    </row>
    <row r="5" spans="1:14" ht="16.5" thickBot="1" x14ac:dyDescent="0.3">
      <c r="A5" s="4"/>
    </row>
    <row r="6" spans="1:14" x14ac:dyDescent="0.2">
      <c r="A6" s="5"/>
      <c r="B6" s="32"/>
      <c r="C6" s="32"/>
      <c r="D6" s="32"/>
      <c r="E6" s="32"/>
      <c r="F6" s="6"/>
      <c r="G6" s="6"/>
      <c r="H6" s="6"/>
      <c r="I6" s="6"/>
      <c r="J6" s="32"/>
      <c r="K6" s="32"/>
      <c r="L6" s="6"/>
      <c r="M6" s="6"/>
      <c r="N6" s="35" t="s">
        <v>0</v>
      </c>
    </row>
    <row r="7" spans="1:14" ht="16.5" thickBot="1" x14ac:dyDescent="0.3">
      <c r="A7" s="8" t="s">
        <v>1</v>
      </c>
      <c r="B7" s="33" t="s">
        <v>2</v>
      </c>
      <c r="C7" s="33" t="s">
        <v>3</v>
      </c>
      <c r="D7" s="33" t="s">
        <v>4</v>
      </c>
      <c r="E7" s="33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33" t="s">
        <v>10</v>
      </c>
      <c r="K7" s="33" t="s">
        <v>11</v>
      </c>
      <c r="L7" s="9" t="s">
        <v>12</v>
      </c>
      <c r="M7" s="9" t="s">
        <v>13</v>
      </c>
      <c r="N7" s="36" t="s">
        <v>14</v>
      </c>
    </row>
    <row r="8" spans="1:14" x14ac:dyDescent="0.2">
      <c r="A8" s="5"/>
      <c r="H8" s="17"/>
      <c r="I8" s="17"/>
      <c r="J8" s="47"/>
      <c r="K8" s="47"/>
      <c r="L8" s="17"/>
      <c r="M8" s="17"/>
      <c r="N8" s="37">
        <f>SUM(B8:M8)</f>
        <v>0</v>
      </c>
    </row>
    <row r="9" spans="1:14" x14ac:dyDescent="0.2">
      <c r="A9" s="18" t="s">
        <v>34</v>
      </c>
      <c r="B9" s="31">
        <v>5100157.78</v>
      </c>
      <c r="C9" s="31">
        <v>3846897.17</v>
      </c>
      <c r="D9" s="31">
        <v>3345279.38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7">
        <f t="shared" ref="N9:N19" si="0">SUM(B9:M9)</f>
        <v>12292334.329999998</v>
      </c>
    </row>
    <row r="10" spans="1:14" x14ac:dyDescent="0.2">
      <c r="A10" s="18" t="s">
        <v>35</v>
      </c>
      <c r="B10" s="31">
        <v>6326165.1299999999</v>
      </c>
      <c r="C10" s="31">
        <v>6077955.96</v>
      </c>
      <c r="D10" s="31">
        <v>5091926.71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7">
        <f t="shared" si="0"/>
        <v>17496047.800000001</v>
      </c>
    </row>
    <row r="11" spans="1:14" x14ac:dyDescent="0.2">
      <c r="A11" s="18" t="s">
        <v>36</v>
      </c>
      <c r="B11" s="31">
        <v>819.7</v>
      </c>
      <c r="C11" s="31">
        <v>2081.65</v>
      </c>
      <c r="D11" s="31">
        <v>596.42999999999995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7">
        <f t="shared" si="0"/>
        <v>3497.78</v>
      </c>
    </row>
    <row r="12" spans="1:14" x14ac:dyDescent="0.2">
      <c r="A12" s="18" t="s">
        <v>37</v>
      </c>
      <c r="B12" s="31">
        <v>26555.63</v>
      </c>
      <c r="C12" s="31">
        <v>52941.46</v>
      </c>
      <c r="D12" s="31">
        <v>62401.49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7">
        <f t="shared" si="0"/>
        <v>141898.57999999999</v>
      </c>
    </row>
    <row r="13" spans="1:14" x14ac:dyDescent="0.2">
      <c r="A13" s="18" t="s">
        <v>38</v>
      </c>
      <c r="B13" s="31">
        <v>742009.17</v>
      </c>
      <c r="C13" s="31">
        <v>800925.04</v>
      </c>
      <c r="D13" s="31">
        <v>545898.22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7">
        <f t="shared" si="0"/>
        <v>2088832.43</v>
      </c>
    </row>
    <row r="14" spans="1:14" x14ac:dyDescent="0.2">
      <c r="A14" s="18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7"/>
    </row>
    <row r="15" spans="1:14" x14ac:dyDescent="0.2">
      <c r="A15" s="18" t="s">
        <v>39</v>
      </c>
      <c r="B15" s="31">
        <v>1653996.88</v>
      </c>
      <c r="C15" s="31">
        <v>1294872.82</v>
      </c>
      <c r="D15" s="31">
        <v>1114550.6399999999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7">
        <f t="shared" si="0"/>
        <v>4063420.34</v>
      </c>
    </row>
    <row r="16" spans="1:14" x14ac:dyDescent="0.2">
      <c r="A16" s="18" t="s">
        <v>40</v>
      </c>
      <c r="B16" s="31">
        <v>20503.650000000001</v>
      </c>
      <c r="C16" s="31">
        <v>17754.46</v>
      </c>
      <c r="D16" s="31">
        <v>15473.87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7">
        <f t="shared" si="0"/>
        <v>53731.98</v>
      </c>
    </row>
    <row r="17" spans="1:14" x14ac:dyDescent="0.2">
      <c r="A17" s="18" t="s">
        <v>41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7">
        <f t="shared" si="0"/>
        <v>0</v>
      </c>
    </row>
    <row r="18" spans="1:14" customFormat="1" x14ac:dyDescent="0.2">
      <c r="A18" s="25" t="s">
        <v>47</v>
      </c>
      <c r="B18" s="31">
        <v>-30195.09</v>
      </c>
      <c r="C18" s="31">
        <v>-19503.71</v>
      </c>
      <c r="D18" s="31">
        <v>-19149.62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7">
        <f t="shared" si="0"/>
        <v>-68848.42</v>
      </c>
    </row>
    <row r="19" spans="1:14" x14ac:dyDescent="0.2">
      <c r="A19" s="68" t="s">
        <v>93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7">
        <f t="shared" si="0"/>
        <v>0</v>
      </c>
    </row>
    <row r="20" spans="1:14" ht="16.5" thickBot="1" x14ac:dyDescent="0.3">
      <c r="A20" s="19" t="s">
        <v>15</v>
      </c>
      <c r="B20" s="34">
        <f>SUM(B8:B19)</f>
        <v>13840012.85</v>
      </c>
      <c r="C20" s="34">
        <f>SUM(C8:C19)</f>
        <v>12073924.850000001</v>
      </c>
      <c r="D20" s="34">
        <f>SUM(D8:D19)</f>
        <v>10156977.120000001</v>
      </c>
      <c r="E20" s="34">
        <f t="shared" ref="E20:M20" si="1">SUM(E8:E19)</f>
        <v>0</v>
      </c>
      <c r="F20" s="34">
        <f t="shared" si="1"/>
        <v>0</v>
      </c>
      <c r="G20" s="34">
        <f t="shared" si="1"/>
        <v>0</v>
      </c>
      <c r="H20" s="34">
        <f t="shared" si="1"/>
        <v>0</v>
      </c>
      <c r="I20" s="34">
        <f t="shared" si="1"/>
        <v>0</v>
      </c>
      <c r="J20" s="34">
        <f t="shared" si="1"/>
        <v>0</v>
      </c>
      <c r="K20" s="34">
        <f t="shared" si="1"/>
        <v>0</v>
      </c>
      <c r="L20" s="34">
        <f t="shared" si="1"/>
        <v>0</v>
      </c>
      <c r="M20" s="34">
        <f t="shared" si="1"/>
        <v>0</v>
      </c>
      <c r="N20" s="38">
        <f>SUM(B20:M20)</f>
        <v>36070914.820000008</v>
      </c>
    </row>
    <row r="21" spans="1:14" x14ac:dyDescent="0.2">
      <c r="I21" s="30"/>
    </row>
    <row r="22" spans="1:14" x14ac:dyDescent="0.2">
      <c r="A22" s="69"/>
      <c r="I22" s="30"/>
    </row>
  </sheetData>
  <phoneticPr fontId="0" type="noConversion"/>
  <pageMargins left="0.75" right="0.75" top="1" bottom="1" header="0.5" footer="0.5"/>
  <pageSetup scale="7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O467"/>
  <sheetViews>
    <sheetView topLeftCell="A397" zoomScaleNormal="100" workbookViewId="0">
      <selection activeCell="D358" sqref="D358"/>
    </sheetView>
  </sheetViews>
  <sheetFormatPr defaultColWidth="9.140625" defaultRowHeight="12.75" x14ac:dyDescent="0.2"/>
  <cols>
    <col min="1" max="1" width="38.42578125" style="2" customWidth="1"/>
    <col min="2" max="2" width="12.85546875" style="30" customWidth="1"/>
    <col min="3" max="3" width="11.85546875" style="30" customWidth="1"/>
    <col min="4" max="7" width="12.85546875" style="30" customWidth="1"/>
    <col min="8" max="9" width="13.5703125" style="30" customWidth="1"/>
    <col min="10" max="10" width="12.140625" style="30" bestFit="1" customWidth="1"/>
    <col min="11" max="11" width="13.5703125" style="30" bestFit="1" customWidth="1"/>
    <col min="12" max="12" width="12.42578125" style="30" bestFit="1" customWidth="1"/>
    <col min="13" max="13" width="11.85546875" style="30" bestFit="1" customWidth="1"/>
    <col min="14" max="14" width="14.5703125" style="2" bestFit="1" customWidth="1"/>
    <col min="15" max="15" width="14" style="2" customWidth="1"/>
    <col min="16" max="16" width="14" style="2" bestFit="1" customWidth="1"/>
    <col min="17" max="16384" width="9.140625" style="2"/>
  </cols>
  <sheetData>
    <row r="1" spans="1:15" ht="15.75" x14ac:dyDescent="0.25">
      <c r="A1" s="1" t="s">
        <v>20</v>
      </c>
    </row>
    <row r="2" spans="1:15" ht="15.75" x14ac:dyDescent="0.25">
      <c r="A2" s="3" t="s">
        <v>43</v>
      </c>
    </row>
    <row r="3" spans="1:15" ht="15.75" x14ac:dyDescent="0.25">
      <c r="A3" s="1" t="str">
        <f>'Table G-1'!A3</f>
        <v>Calendar Year 2022</v>
      </c>
    </row>
    <row r="4" spans="1:15" ht="16.5" thickBot="1" x14ac:dyDescent="0.3">
      <c r="A4" s="4"/>
    </row>
    <row r="5" spans="1:15" x14ac:dyDescent="0.2">
      <c r="A5" s="5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7" t="s">
        <v>0</v>
      </c>
    </row>
    <row r="6" spans="1:15" ht="13.5" thickBot="1" x14ac:dyDescent="0.25">
      <c r="A6" s="21" t="s">
        <v>157</v>
      </c>
      <c r="B6" s="33" t="s">
        <v>2</v>
      </c>
      <c r="C6" s="33" t="s">
        <v>3</v>
      </c>
      <c r="D6" s="33" t="s">
        <v>4</v>
      </c>
      <c r="E6" s="33" t="s">
        <v>5</v>
      </c>
      <c r="F6" s="33" t="s">
        <v>6</v>
      </c>
      <c r="G6" s="33" t="s">
        <v>7</v>
      </c>
      <c r="H6" s="33" t="s">
        <v>8</v>
      </c>
      <c r="I6" s="33" t="s">
        <v>9</v>
      </c>
      <c r="J6" s="33" t="s">
        <v>10</v>
      </c>
      <c r="K6" s="33" t="s">
        <v>11</v>
      </c>
      <c r="L6" s="33" t="s">
        <v>12</v>
      </c>
      <c r="M6" s="33" t="s">
        <v>13</v>
      </c>
      <c r="N6" s="10" t="s">
        <v>14</v>
      </c>
    </row>
    <row r="7" spans="1:15" x14ac:dyDescent="0.2">
      <c r="A7" s="60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52"/>
    </row>
    <row r="8" spans="1:15" x14ac:dyDescent="0.2">
      <c r="A8" s="22" t="s">
        <v>31</v>
      </c>
      <c r="B8" s="30">
        <f>2394318-B42-B78</f>
        <v>1556104.0232672854</v>
      </c>
      <c r="C8" s="30">
        <f>5201877-C42-C78</f>
        <v>3030132.1960010557</v>
      </c>
      <c r="D8" s="30">
        <f>14041265-D42-D78</f>
        <v>10739531.16</v>
      </c>
      <c r="E8" s="30">
        <f t="shared" ref="E8:M8" si="0">0-E42-E78</f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14">
        <f>SUM(B8:M8)</f>
        <v>15325767.379268341</v>
      </c>
    </row>
    <row r="9" spans="1:15" x14ac:dyDescent="0.2">
      <c r="A9" s="15" t="s">
        <v>49</v>
      </c>
      <c r="N9" s="14">
        <f>SUM(B9:M9)</f>
        <v>0</v>
      </c>
    </row>
    <row r="10" spans="1:15" x14ac:dyDescent="0.2">
      <c r="A10" s="22" t="s">
        <v>30</v>
      </c>
      <c r="N10" s="14"/>
    </row>
    <row r="11" spans="1:15" ht="15" x14ac:dyDescent="0.25">
      <c r="A11" s="59" t="s">
        <v>111</v>
      </c>
      <c r="B11" s="30">
        <v>800.36904792234122</v>
      </c>
      <c r="C11" s="30">
        <v>507.69554127762126</v>
      </c>
      <c r="D11" s="30">
        <v>352.68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14">
        <f t="shared" ref="N11:N41" si="1">SUM(B11:M11)</f>
        <v>1660.7445891999625</v>
      </c>
      <c r="O11"/>
    </row>
    <row r="12" spans="1:15" ht="15" x14ac:dyDescent="0.25">
      <c r="A12" s="59" t="s">
        <v>114</v>
      </c>
      <c r="B12" s="30">
        <v>424.4745245866348</v>
      </c>
      <c r="C12" s="30">
        <v>4480.2092711988907</v>
      </c>
      <c r="D12" s="30">
        <v>3870.5600000000004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14">
        <f t="shared" si="1"/>
        <v>8775.2437957855254</v>
      </c>
      <c r="O12"/>
    </row>
    <row r="13" spans="1:15" ht="15" x14ac:dyDescent="0.25">
      <c r="A13" s="59" t="s">
        <v>117</v>
      </c>
      <c r="B13" s="30">
        <v>807.30725107230774</v>
      </c>
      <c r="C13" s="30">
        <v>533.3680448385287</v>
      </c>
      <c r="D13" s="30">
        <v>9395.4199999999983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14">
        <f t="shared" si="1"/>
        <v>10736.095295910834</v>
      </c>
      <c r="O13"/>
    </row>
    <row r="14" spans="1:15" ht="15" x14ac:dyDescent="0.25">
      <c r="A14" s="59" t="s">
        <v>126</v>
      </c>
      <c r="B14" s="30">
        <v>773.00014397073687</v>
      </c>
      <c r="C14" s="30">
        <v>1422.6133263750696</v>
      </c>
      <c r="D14" s="30">
        <v>544.57999999999993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14">
        <f t="shared" si="1"/>
        <v>2740.1934703458064</v>
      </c>
      <c r="O14"/>
    </row>
    <row r="15" spans="1:15" ht="15" x14ac:dyDescent="0.25">
      <c r="A15" s="59" t="s">
        <v>131</v>
      </c>
      <c r="B15" s="30">
        <v>58515.077602257421</v>
      </c>
      <c r="C15" s="30">
        <v>-15655.063457124474</v>
      </c>
      <c r="D15" s="30">
        <v>3385.8799999999997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14">
        <f t="shared" si="1"/>
        <v>46245.894145132945</v>
      </c>
      <c r="O15"/>
    </row>
    <row r="16" spans="1:15" ht="15" x14ac:dyDescent="0.25">
      <c r="A16" s="59" t="s">
        <v>135</v>
      </c>
      <c r="B16" s="30">
        <v>387.83059954713269</v>
      </c>
      <c r="C16" s="30">
        <v>564.94079098125883</v>
      </c>
      <c r="D16" s="30">
        <v>590.25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14">
        <f t="shared" si="1"/>
        <v>1543.0213905283915</v>
      </c>
      <c r="O16"/>
    </row>
    <row r="17" spans="1:15" ht="15" x14ac:dyDescent="0.25">
      <c r="A17" s="59" t="s">
        <v>137</v>
      </c>
      <c r="B17" s="30">
        <v>314.1569284757436</v>
      </c>
      <c r="C17" s="30">
        <v>437.67879365232181</v>
      </c>
      <c r="D17" s="30">
        <v>351.59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14">
        <f t="shared" si="1"/>
        <v>1103.4257221280654</v>
      </c>
      <c r="O17"/>
    </row>
    <row r="18" spans="1:15" ht="15" x14ac:dyDescent="0.25">
      <c r="A18" s="59" t="s">
        <v>138</v>
      </c>
      <c r="B18" s="30">
        <v>314.1569284757436</v>
      </c>
      <c r="C18" s="30">
        <v>437.67879365232181</v>
      </c>
      <c r="D18" s="30">
        <v>351.59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14">
        <f t="shared" si="1"/>
        <v>1103.4257221280654</v>
      </c>
      <c r="O18"/>
    </row>
    <row r="19" spans="1:15" ht="17.25" customHeight="1" x14ac:dyDescent="0.25">
      <c r="A19" s="65" t="s">
        <v>139</v>
      </c>
      <c r="B19" s="30">
        <v>37.511661836120716</v>
      </c>
      <c r="C19" s="30">
        <v>18.666674709716993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14">
        <f t="shared" si="1"/>
        <v>56.178336545837709</v>
      </c>
      <c r="O19"/>
    </row>
    <row r="20" spans="1:15" ht="17.25" customHeight="1" x14ac:dyDescent="0.25">
      <c r="A20" s="65" t="s">
        <v>158</v>
      </c>
      <c r="B20" s="30">
        <v>530.42775560342693</v>
      </c>
      <c r="C20" s="30">
        <v>633.69006233627806</v>
      </c>
      <c r="D20" s="30">
        <v>11438.25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14">
        <f t="shared" si="1"/>
        <v>12602.367817939705</v>
      </c>
      <c r="O20"/>
    </row>
    <row r="21" spans="1:15" ht="17.25" customHeight="1" x14ac:dyDescent="0.25">
      <c r="A21" s="65" t="s">
        <v>159</v>
      </c>
      <c r="B21" s="30">
        <v>786.81875255149566</v>
      </c>
      <c r="C21" s="30">
        <v>560.426757052315</v>
      </c>
      <c r="D21" s="30">
        <v>32767.110000000008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14">
        <f t="shared" si="1"/>
        <v>34114.355509603818</v>
      </c>
      <c r="O21"/>
    </row>
    <row r="22" spans="1:15" ht="17.25" customHeight="1" x14ac:dyDescent="0.25">
      <c r="A22" s="65" t="s">
        <v>160</v>
      </c>
      <c r="B22" s="30">
        <v>4397.6842255780557</v>
      </c>
      <c r="C22" s="30">
        <v>47451.350788345277</v>
      </c>
      <c r="D22" s="30">
        <v>31475.830000000005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14">
        <f t="shared" si="1"/>
        <v>83324.865013923336</v>
      </c>
      <c r="O22"/>
    </row>
    <row r="23" spans="1:15" ht="17.25" customHeight="1" x14ac:dyDescent="0.25">
      <c r="A23" s="65" t="s">
        <v>161</v>
      </c>
      <c r="B23" s="30">
        <v>3003.149346097809</v>
      </c>
      <c r="C23" s="30">
        <v>7730.397149826882</v>
      </c>
      <c r="D23" s="30">
        <v>9068.0399999999991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14">
        <f t="shared" si="1"/>
        <v>19801.58649592469</v>
      </c>
      <c r="O23"/>
    </row>
    <row r="24" spans="1:15" ht="17.25" customHeight="1" x14ac:dyDescent="0.25">
      <c r="A24" s="65" t="s">
        <v>162</v>
      </c>
      <c r="B24" s="30">
        <v>853.61337594073757</v>
      </c>
      <c r="C24" s="30">
        <v>3761.8982918728043</v>
      </c>
      <c r="D24" s="30">
        <v>4320.47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14">
        <f t="shared" si="1"/>
        <v>8935.981667813543</v>
      </c>
      <c r="O24"/>
    </row>
    <row r="25" spans="1:15" ht="15" x14ac:dyDescent="0.25">
      <c r="A25" s="65" t="s">
        <v>163</v>
      </c>
      <c r="B25" s="30">
        <v>803.59626612587886</v>
      </c>
      <c r="C25" s="30">
        <v>546.71817822888329</v>
      </c>
      <c r="D25" s="30">
        <v>6270.1500000000015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14">
        <f t="shared" si="1"/>
        <v>7620.4644443547641</v>
      </c>
      <c r="O25"/>
    </row>
    <row r="26" spans="1:15" ht="15" x14ac:dyDescent="0.25">
      <c r="A26" s="59" t="s">
        <v>164</v>
      </c>
      <c r="B26" s="30">
        <v>786.81875255149566</v>
      </c>
      <c r="C26" s="30">
        <v>565.45715274227223</v>
      </c>
      <c r="D26" s="30">
        <v>418.02000000000004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14">
        <f t="shared" ref="N26" si="2">SUM(B26:M26)</f>
        <v>1770.2959052937679</v>
      </c>
      <c r="O26"/>
    </row>
    <row r="27" spans="1:15" ht="15" x14ac:dyDescent="0.25">
      <c r="A27" s="59" t="s">
        <v>165</v>
      </c>
      <c r="B27" s="30">
        <v>1305.1038034921107</v>
      </c>
      <c r="C27" s="30">
        <v>1039.1137521252354</v>
      </c>
      <c r="D27" s="30">
        <v>909.2299999999999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14">
        <f t="shared" si="1"/>
        <v>3253.4475556173461</v>
      </c>
      <c r="O27"/>
    </row>
    <row r="28" spans="1:15" ht="15" x14ac:dyDescent="0.25">
      <c r="A28" s="59" t="s">
        <v>166</v>
      </c>
      <c r="B28" s="30">
        <v>1469.9887999863336</v>
      </c>
      <c r="C28" s="30">
        <v>3646.0992257220055</v>
      </c>
      <c r="D28" s="30">
        <v>2516.1999999999998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14">
        <f t="shared" si="1"/>
        <v>7632.2880257083389</v>
      </c>
      <c r="O28"/>
    </row>
    <row r="29" spans="1:15" ht="15" x14ac:dyDescent="0.25">
      <c r="A29" s="59" t="s">
        <v>167</v>
      </c>
      <c r="B29" s="30">
        <v>788.53163183958804</v>
      </c>
      <c r="C29" s="30">
        <v>994.15799291839403</v>
      </c>
      <c r="D29" s="30">
        <v>321.93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14">
        <f t="shared" si="1"/>
        <v>2104.6196247579819</v>
      </c>
      <c r="O29"/>
    </row>
    <row r="30" spans="1:15" ht="15" x14ac:dyDescent="0.25">
      <c r="A30" s="59" t="s">
        <v>168</v>
      </c>
      <c r="B30" s="30">
        <v>736.81194401444623</v>
      </c>
      <c r="C30" s="30">
        <v>607.8874281105825</v>
      </c>
      <c r="D30" s="30">
        <v>599.39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14">
        <f t="shared" si="1"/>
        <v>1944.0893721250286</v>
      </c>
      <c r="O30"/>
    </row>
    <row r="31" spans="1:15" ht="15" x14ac:dyDescent="0.25">
      <c r="A31" s="59" t="s">
        <v>169</v>
      </c>
      <c r="B31" s="30">
        <v>877.18351934479756</v>
      </c>
      <c r="C31" s="30">
        <v>628.09563201936021</v>
      </c>
      <c r="D31" s="30">
        <v>477.17999999999995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14">
        <f t="shared" si="1"/>
        <v>1982.4591513641576</v>
      </c>
      <c r="O31"/>
    </row>
    <row r="32" spans="1:15" ht="15" x14ac:dyDescent="0.25">
      <c r="A32" s="59" t="s">
        <v>170</v>
      </c>
      <c r="B32" s="30">
        <v>404.19851165580576</v>
      </c>
      <c r="C32" s="30">
        <v>345.95962450792695</v>
      </c>
      <c r="D32" s="30">
        <v>228.93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14">
        <f t="shared" si="1"/>
        <v>979.08813616373277</v>
      </c>
      <c r="O32"/>
    </row>
    <row r="33" spans="1:15" ht="15" x14ac:dyDescent="0.25">
      <c r="A33" s="65" t="s">
        <v>171</v>
      </c>
      <c r="B33" s="30">
        <v>42.70770127460905</v>
      </c>
      <c r="C33" s="30">
        <v>97398.418452703263</v>
      </c>
      <c r="D33" s="30">
        <v>26322.35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14">
        <f t="shared" si="1"/>
        <v>123763.47615397788</v>
      </c>
      <c r="O33"/>
    </row>
    <row r="34" spans="1:15" ht="15" x14ac:dyDescent="0.25">
      <c r="A34" s="65" t="s">
        <v>172</v>
      </c>
      <c r="B34" s="30">
        <v>42.70770127460905</v>
      </c>
      <c r="C34" s="30">
        <v>94619.420094081681</v>
      </c>
      <c r="D34" s="30">
        <v>25870.880000000001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14">
        <f t="shared" si="1"/>
        <v>120533.0077953563</v>
      </c>
      <c r="O34"/>
    </row>
    <row r="35" spans="1:15" ht="17.25" customHeight="1" x14ac:dyDescent="0.25">
      <c r="A35" s="65" t="s">
        <v>173</v>
      </c>
      <c r="B35" s="30">
        <v>9.4024095008747466</v>
      </c>
      <c r="C35" s="30">
        <v>64118.128192586635</v>
      </c>
      <c r="D35" s="30">
        <v>27067.3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14">
        <f t="shared" si="1"/>
        <v>91194.830602087502</v>
      </c>
      <c r="O35"/>
    </row>
    <row r="36" spans="1:15" ht="17.25" customHeight="1" x14ac:dyDescent="0.25">
      <c r="A36" s="65" t="s">
        <v>174</v>
      </c>
      <c r="B36" s="30">
        <v>10307.729102854653</v>
      </c>
      <c r="C36" s="30">
        <v>1470.3127331134929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14">
        <f t="shared" si="1"/>
        <v>11778.041835968146</v>
      </c>
      <c r="O36"/>
    </row>
    <row r="37" spans="1:15" ht="15" x14ac:dyDescent="0.25">
      <c r="A37" s="59" t="s">
        <v>175</v>
      </c>
      <c r="B37" s="30">
        <v>1496.6484448838125</v>
      </c>
      <c r="C37" s="30">
        <v>1124.2808096739152</v>
      </c>
      <c r="D37" s="30">
        <v>723.12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14">
        <f>SUM(B37:M37)</f>
        <v>3344.0492545577276</v>
      </c>
      <c r="O37"/>
    </row>
    <row r="38" spans="1:15" ht="15" x14ac:dyDescent="0.25">
      <c r="A38" s="59" t="s">
        <v>223</v>
      </c>
      <c r="C38" s="30">
        <v>4.6639014161260217</v>
      </c>
      <c r="N38" s="14"/>
      <c r="O38"/>
    </row>
    <row r="39" spans="1:15" ht="15" x14ac:dyDescent="0.25">
      <c r="A39" s="65" t="s">
        <v>176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7">
        <f>SUM(B39:M39)</f>
        <v>0</v>
      </c>
      <c r="O39"/>
    </row>
    <row r="40" spans="1:15" ht="17.25" customHeight="1" x14ac:dyDescent="0.25">
      <c r="A40" s="65" t="s">
        <v>177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14">
        <f t="shared" si="1"/>
        <v>0</v>
      </c>
      <c r="O40"/>
    </row>
    <row r="41" spans="1:15" ht="17.25" customHeight="1" x14ac:dyDescent="0.25">
      <c r="A41" s="65" t="s">
        <v>178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14">
        <f t="shared" si="1"/>
        <v>0</v>
      </c>
      <c r="O41"/>
    </row>
    <row r="42" spans="1:15" x14ac:dyDescent="0.2">
      <c r="A42" s="15" t="s">
        <v>28</v>
      </c>
      <c r="B42" s="30">
        <f t="shared" ref="B42:N42" si="3">SUM(B11:B41)</f>
        <v>91017.006732714741</v>
      </c>
      <c r="C42" s="30">
        <f t="shared" si="3"/>
        <v>319994.26399894455</v>
      </c>
      <c r="D42" s="30">
        <f t="shared" si="3"/>
        <v>199636.92999999996</v>
      </c>
      <c r="E42" s="30">
        <f t="shared" si="3"/>
        <v>0</v>
      </c>
      <c r="F42" s="30">
        <f t="shared" si="3"/>
        <v>0</v>
      </c>
      <c r="G42" s="30">
        <f t="shared" si="3"/>
        <v>0</v>
      </c>
      <c r="H42" s="30">
        <f t="shared" si="3"/>
        <v>0</v>
      </c>
      <c r="I42" s="30">
        <f t="shared" si="3"/>
        <v>0</v>
      </c>
      <c r="J42" s="30">
        <f t="shared" si="3"/>
        <v>0</v>
      </c>
      <c r="K42" s="30">
        <f t="shared" si="3"/>
        <v>0</v>
      </c>
      <c r="L42" s="30">
        <f t="shared" si="3"/>
        <v>0</v>
      </c>
      <c r="M42" s="30">
        <f t="shared" si="3"/>
        <v>0</v>
      </c>
      <c r="N42" s="14">
        <f t="shared" si="3"/>
        <v>610643.53683024331</v>
      </c>
    </row>
    <row r="43" spans="1:15" x14ac:dyDescent="0.2">
      <c r="A43" s="15"/>
      <c r="N43" s="14"/>
    </row>
    <row r="44" spans="1:15" x14ac:dyDescent="0.2">
      <c r="A44" s="22" t="s">
        <v>29</v>
      </c>
      <c r="N44" s="14"/>
    </row>
    <row r="45" spans="1:15" ht="15" x14ac:dyDescent="0.25">
      <c r="A45" s="59" t="s">
        <v>111</v>
      </c>
      <c r="B45" s="30">
        <v>4164.3000000000011</v>
      </c>
      <c r="C45" s="30">
        <v>4570.8900000000012</v>
      </c>
      <c r="D45" s="30">
        <v>4703.2099999999991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7">
        <f>SUM(B45:M45)</f>
        <v>13438.400000000001</v>
      </c>
      <c r="O45"/>
    </row>
    <row r="46" spans="1:15" ht="15" x14ac:dyDescent="0.25">
      <c r="A46" s="59" t="s">
        <v>114</v>
      </c>
      <c r="B46" s="30">
        <v>0</v>
      </c>
      <c r="C46" s="30">
        <v>3412.36</v>
      </c>
      <c r="D46" s="30">
        <v>47275.200000000004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7">
        <f t="shared" ref="N46:N77" si="4">SUM(B46:M46)</f>
        <v>50687.560000000005</v>
      </c>
      <c r="O46"/>
    </row>
    <row r="47" spans="1:15" ht="15" x14ac:dyDescent="0.25">
      <c r="A47" s="59" t="s">
        <v>117</v>
      </c>
      <c r="B47" s="30">
        <v>3489.3900000000003</v>
      </c>
      <c r="C47" s="30">
        <v>3623.2400000000007</v>
      </c>
      <c r="D47" s="30">
        <v>145336.51999999996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7">
        <f t="shared" si="4"/>
        <v>152449.14999999997</v>
      </c>
      <c r="O47"/>
    </row>
    <row r="48" spans="1:15" ht="15" x14ac:dyDescent="0.25">
      <c r="A48" s="59" t="s">
        <v>126</v>
      </c>
      <c r="B48" s="30">
        <v>1994.31</v>
      </c>
      <c r="C48" s="30">
        <v>13635.46</v>
      </c>
      <c r="D48" s="30">
        <v>16678.34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7">
        <f t="shared" si="4"/>
        <v>32308.11</v>
      </c>
      <c r="O48"/>
    </row>
    <row r="49" spans="1:15" ht="15" x14ac:dyDescent="0.25">
      <c r="A49" s="59" t="s">
        <v>131</v>
      </c>
      <c r="B49" s="30">
        <v>509425.42</v>
      </c>
      <c r="C49" s="30">
        <v>18693.139999999839</v>
      </c>
      <c r="D49" s="30">
        <v>21601.96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7">
        <f t="shared" si="4"/>
        <v>549720.51999999979</v>
      </c>
      <c r="O49"/>
    </row>
    <row r="50" spans="1:15" ht="15" x14ac:dyDescent="0.25">
      <c r="A50" s="59" t="s">
        <v>135</v>
      </c>
      <c r="B50" s="30">
        <v>0</v>
      </c>
      <c r="C50" s="30">
        <v>0</v>
      </c>
      <c r="D50" s="30">
        <v>353250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7">
        <f t="shared" si="4"/>
        <v>353250</v>
      </c>
      <c r="O50"/>
    </row>
    <row r="51" spans="1:15" ht="15" x14ac:dyDescent="0.25">
      <c r="A51" s="59" t="s">
        <v>137</v>
      </c>
      <c r="B51" s="30">
        <v>387.9500000000001</v>
      </c>
      <c r="C51" s="30">
        <v>375.1699999999999</v>
      </c>
      <c r="D51" s="30">
        <v>228.11999999999998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7">
        <f t="shared" si="4"/>
        <v>991.24</v>
      </c>
      <c r="O51"/>
    </row>
    <row r="52" spans="1:15" ht="15" x14ac:dyDescent="0.25">
      <c r="A52" s="59" t="s">
        <v>138</v>
      </c>
      <c r="B52" s="30">
        <v>387.9500000000001</v>
      </c>
      <c r="C52" s="30">
        <v>375.1699999999999</v>
      </c>
      <c r="D52" s="30">
        <v>159.54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7">
        <f t="shared" si="4"/>
        <v>922.66</v>
      </c>
      <c r="O52"/>
    </row>
    <row r="53" spans="1:15" ht="15" x14ac:dyDescent="0.25">
      <c r="A53" s="59" t="s">
        <v>139</v>
      </c>
      <c r="B53" s="30">
        <v>340.75000000000006</v>
      </c>
      <c r="C53" s="30">
        <v>464.00000000000017</v>
      </c>
      <c r="D53" s="30">
        <v>469.39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7">
        <f t="shared" si="4"/>
        <v>1274.1400000000003</v>
      </c>
      <c r="O53"/>
    </row>
    <row r="54" spans="1:15" ht="15" x14ac:dyDescent="0.25">
      <c r="A54" s="59" t="s">
        <v>158</v>
      </c>
      <c r="B54" s="30">
        <v>1295.33</v>
      </c>
      <c r="C54" s="30">
        <v>1732.19</v>
      </c>
      <c r="D54" s="30">
        <v>240963.08999999997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7">
        <f t="shared" si="4"/>
        <v>243990.60999999996</v>
      </c>
      <c r="O54"/>
    </row>
    <row r="55" spans="1:15" ht="15" x14ac:dyDescent="0.25">
      <c r="A55" s="59" t="s">
        <v>159</v>
      </c>
      <c r="B55" s="30">
        <v>3652.5799999999995</v>
      </c>
      <c r="C55" s="30">
        <v>4248.08</v>
      </c>
      <c r="D55" s="30">
        <v>262511.92000000004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7">
        <f t="shared" si="4"/>
        <v>270412.58</v>
      </c>
      <c r="O55"/>
    </row>
    <row r="56" spans="1:15" ht="15" x14ac:dyDescent="0.25">
      <c r="A56" s="65" t="s">
        <v>160</v>
      </c>
      <c r="B56" s="30">
        <v>1435.76</v>
      </c>
      <c r="C56" s="30">
        <v>371431.56</v>
      </c>
      <c r="D56" s="30">
        <v>688916.98999999987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7">
        <f t="shared" si="4"/>
        <v>1061784.3099999998</v>
      </c>
      <c r="O56" s="51"/>
    </row>
    <row r="57" spans="1:15" ht="15" x14ac:dyDescent="0.25">
      <c r="A57" s="65" t="s">
        <v>161</v>
      </c>
      <c r="B57" s="30">
        <v>535.97</v>
      </c>
      <c r="C57" s="30">
        <v>43803.89</v>
      </c>
      <c r="D57" s="30">
        <v>181085.84000000003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7">
        <f t="shared" si="4"/>
        <v>225425.7</v>
      </c>
      <c r="O57" s="51"/>
    </row>
    <row r="58" spans="1:15" ht="15" x14ac:dyDescent="0.25">
      <c r="A58" s="65" t="s">
        <v>162</v>
      </c>
      <c r="B58" s="30">
        <v>356.28000000000003</v>
      </c>
      <c r="C58" s="30">
        <v>19567.870000000003</v>
      </c>
      <c r="D58" s="30">
        <v>68095.98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7">
        <f t="shared" si="4"/>
        <v>88020.13</v>
      </c>
      <c r="O58" s="51"/>
    </row>
    <row r="59" spans="1:15" ht="15" x14ac:dyDescent="0.25">
      <c r="A59" s="65" t="s">
        <v>163</v>
      </c>
      <c r="B59" s="30">
        <v>3455.6800000000003</v>
      </c>
      <c r="C59" s="30">
        <v>3795.0300000000007</v>
      </c>
      <c r="D59" s="30">
        <v>192143.58999999994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14">
        <f t="shared" si="4"/>
        <v>199394.29999999993</v>
      </c>
      <c r="O59"/>
    </row>
    <row r="60" spans="1:15" ht="17.25" customHeight="1" x14ac:dyDescent="0.25">
      <c r="A60" s="65" t="s">
        <v>164</v>
      </c>
      <c r="B60" s="30">
        <v>3652.5799999999995</v>
      </c>
      <c r="C60" s="30">
        <v>4320.1400000000012</v>
      </c>
      <c r="D60" s="30">
        <v>4396.46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7">
        <f t="shared" si="4"/>
        <v>12369.18</v>
      </c>
      <c r="O60"/>
    </row>
    <row r="61" spans="1:15" ht="17.25" customHeight="1" x14ac:dyDescent="0.25">
      <c r="A61" s="65" t="s">
        <v>165</v>
      </c>
      <c r="B61" s="30">
        <v>4273.82</v>
      </c>
      <c r="C61" s="30">
        <v>4898.6000000000004</v>
      </c>
      <c r="D61" s="30">
        <v>5460.37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7">
        <f t="shared" si="4"/>
        <v>14632.79</v>
      </c>
      <c r="O61"/>
    </row>
    <row r="62" spans="1:15" ht="17.25" customHeight="1" x14ac:dyDescent="0.25">
      <c r="A62" s="65" t="s">
        <v>166</v>
      </c>
      <c r="B62" s="30">
        <v>6547.46</v>
      </c>
      <c r="C62" s="30">
        <v>19663.77</v>
      </c>
      <c r="D62" s="30">
        <v>75380.53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7">
        <f t="shared" si="4"/>
        <v>101591.76</v>
      </c>
      <c r="O62"/>
    </row>
    <row r="63" spans="1:15" ht="17.25" customHeight="1" x14ac:dyDescent="0.25">
      <c r="A63" s="65" t="s">
        <v>167</v>
      </c>
      <c r="B63" s="30">
        <v>4305.6400000000003</v>
      </c>
      <c r="C63" s="30">
        <v>5269.88</v>
      </c>
      <c r="D63" s="30">
        <v>5029.8999999999987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7">
        <f t="shared" si="4"/>
        <v>14605.419999999998</v>
      </c>
      <c r="O63"/>
    </row>
    <row r="64" spans="1:15" ht="17.25" customHeight="1" x14ac:dyDescent="0.25">
      <c r="A64" s="65" t="s">
        <v>168</v>
      </c>
      <c r="B64" s="30">
        <v>2218.58</v>
      </c>
      <c r="C64" s="30">
        <v>2520.09</v>
      </c>
      <c r="D64" s="30">
        <v>2996.8900000000003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7">
        <f t="shared" si="4"/>
        <v>7735.56</v>
      </c>
      <c r="O64"/>
    </row>
    <row r="65" spans="1:15" ht="17.25" customHeight="1" x14ac:dyDescent="0.25">
      <c r="A65" s="65" t="s">
        <v>169</v>
      </c>
      <c r="B65" s="30">
        <v>3810.83</v>
      </c>
      <c r="C65" s="30">
        <v>4239.2700000000013</v>
      </c>
      <c r="D65" s="30">
        <v>4219.99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7">
        <f t="shared" si="4"/>
        <v>12270.09</v>
      </c>
      <c r="O65"/>
    </row>
    <row r="66" spans="1:15" ht="17.25" customHeight="1" x14ac:dyDescent="0.25">
      <c r="A66" s="65" t="s">
        <v>170</v>
      </c>
      <c r="B66" s="30">
        <v>607.69999999999993</v>
      </c>
      <c r="C66" s="30">
        <v>632.82000000000005</v>
      </c>
      <c r="D66" s="30">
        <v>457.86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7">
        <f t="shared" si="4"/>
        <v>1698.38</v>
      </c>
      <c r="O66"/>
    </row>
    <row r="67" spans="1:15" ht="17.25" customHeight="1" x14ac:dyDescent="0.25">
      <c r="A67" s="65" t="s">
        <v>224</v>
      </c>
      <c r="D67" s="30">
        <v>22533.59</v>
      </c>
      <c r="N67" s="37"/>
      <c r="O67"/>
    </row>
    <row r="68" spans="1:15" ht="17.25" customHeight="1" x14ac:dyDescent="0.25">
      <c r="A68" s="65" t="s">
        <v>225</v>
      </c>
      <c r="D68" s="30">
        <v>20834.09</v>
      </c>
      <c r="N68" s="37"/>
      <c r="O68"/>
    </row>
    <row r="69" spans="1:15" ht="15" x14ac:dyDescent="0.25">
      <c r="A69" s="59" t="s">
        <v>171</v>
      </c>
      <c r="B69" s="30">
        <v>387.9500000000001</v>
      </c>
      <c r="C69" s="30">
        <v>588672.42999999993</v>
      </c>
      <c r="D69" s="30">
        <v>294302.32999999996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7">
        <f t="shared" si="4"/>
        <v>883362.70999999985</v>
      </c>
      <c r="O69"/>
    </row>
    <row r="70" spans="1:15" ht="15" x14ac:dyDescent="0.25">
      <c r="A70" s="59" t="s">
        <v>172</v>
      </c>
      <c r="B70" s="30">
        <v>387.9500000000001</v>
      </c>
      <c r="C70" s="30">
        <v>562700.99</v>
      </c>
      <c r="D70" s="30">
        <v>281316.61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7">
        <f t="shared" si="4"/>
        <v>844405.54999999993</v>
      </c>
      <c r="O70"/>
    </row>
    <row r="71" spans="1:15" ht="15" x14ac:dyDescent="0.25">
      <c r="A71" s="59" t="s">
        <v>173</v>
      </c>
      <c r="B71" s="30">
        <v>85.41</v>
      </c>
      <c r="C71" s="30">
        <v>88927.890000000014</v>
      </c>
      <c r="D71" s="30">
        <v>44480.090000000004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7">
        <f t="shared" si="4"/>
        <v>133493.39000000001</v>
      </c>
      <c r="O71"/>
    </row>
    <row r="72" spans="1:15" ht="15" x14ac:dyDescent="0.25">
      <c r="A72" s="59" t="s">
        <v>174</v>
      </c>
      <c r="B72" s="30">
        <v>93633.78</v>
      </c>
      <c r="C72" s="30">
        <v>75085.69</v>
      </c>
      <c r="D72" s="30">
        <v>113338.90999999999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7">
        <f t="shared" si="4"/>
        <v>282058.38</v>
      </c>
      <c r="O72"/>
    </row>
    <row r="73" spans="1:15" ht="15" x14ac:dyDescent="0.25">
      <c r="A73" s="59" t="s">
        <v>175</v>
      </c>
      <c r="B73" s="30">
        <v>4717.0999999999995</v>
      </c>
      <c r="C73" s="30">
        <v>5024.1099999999997</v>
      </c>
      <c r="D73" s="30">
        <v>3948.63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7">
        <f>SUM(B73:M73)</f>
        <v>13689.84</v>
      </c>
      <c r="O73"/>
    </row>
    <row r="74" spans="1:15" ht="15" x14ac:dyDescent="0.25">
      <c r="A74" s="59" t="s">
        <v>223</v>
      </c>
      <c r="C74" s="30">
        <v>66.81</v>
      </c>
      <c r="D74" s="30">
        <v>-19.03</v>
      </c>
      <c r="N74" s="37"/>
      <c r="O74"/>
    </row>
    <row r="75" spans="1:15" ht="15" x14ac:dyDescent="0.25">
      <c r="A75" s="65" t="s">
        <v>176</v>
      </c>
      <c r="B75" s="30">
        <v>27585.3</v>
      </c>
      <c r="C75" s="30">
        <v>11600.16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7">
        <f>SUM(B75:M75)</f>
        <v>39185.46</v>
      </c>
      <c r="O75"/>
    </row>
    <row r="76" spans="1:15" ht="15" x14ac:dyDescent="0.25">
      <c r="A76" s="59" t="s">
        <v>177</v>
      </c>
      <c r="B76" s="30">
        <v>39185.46</v>
      </c>
      <c r="C76" s="30">
        <v>-11600.16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7">
        <f t="shared" si="4"/>
        <v>27585.3</v>
      </c>
      <c r="O76"/>
    </row>
    <row r="77" spans="1:15" ht="15" x14ac:dyDescent="0.25">
      <c r="A77" s="59" t="s">
        <v>178</v>
      </c>
      <c r="B77" s="30">
        <v>24875.74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7">
        <f t="shared" si="4"/>
        <v>24875.74</v>
      </c>
      <c r="O77"/>
    </row>
    <row r="78" spans="1:15" x14ac:dyDescent="0.2">
      <c r="A78" s="15" t="s">
        <v>28</v>
      </c>
      <c r="B78" s="30">
        <f>SUM(B45:B77)</f>
        <v>747196.96999999974</v>
      </c>
      <c r="C78" s="30">
        <f>SUM(C45:C77)</f>
        <v>1851750.5399999998</v>
      </c>
      <c r="D78" s="30">
        <f t="shared" ref="D78:M78" si="5">SUM(D45:D77)</f>
        <v>3102096.9099999997</v>
      </c>
      <c r="E78" s="30">
        <f t="shared" si="5"/>
        <v>0</v>
      </c>
      <c r="F78" s="30">
        <f t="shared" si="5"/>
        <v>0</v>
      </c>
      <c r="G78" s="30">
        <f t="shared" si="5"/>
        <v>0</v>
      </c>
      <c r="H78" s="30">
        <f t="shared" si="5"/>
        <v>0</v>
      </c>
      <c r="I78" s="30">
        <f t="shared" si="5"/>
        <v>0</v>
      </c>
      <c r="J78" s="30">
        <f t="shared" si="5"/>
        <v>0</v>
      </c>
      <c r="K78" s="30">
        <f t="shared" si="5"/>
        <v>0</v>
      </c>
      <c r="L78" s="30">
        <f t="shared" si="5"/>
        <v>0</v>
      </c>
      <c r="M78" s="30">
        <f t="shared" si="5"/>
        <v>0</v>
      </c>
      <c r="N78" s="30">
        <f>SUM(N45:N77)</f>
        <v>5657628.9599999981</v>
      </c>
    </row>
    <row r="79" spans="1:15" x14ac:dyDescent="0.2">
      <c r="A79" s="15"/>
      <c r="N79" s="14"/>
    </row>
    <row r="80" spans="1:15" ht="16.5" thickBot="1" x14ac:dyDescent="0.3">
      <c r="A80" s="19" t="s">
        <v>15</v>
      </c>
      <c r="B80" s="34">
        <f t="shared" ref="B80:M80" si="6">+B78+B42+B8</f>
        <v>2394318</v>
      </c>
      <c r="C80" s="34">
        <f t="shared" si="6"/>
        <v>5201877</v>
      </c>
      <c r="D80" s="34">
        <f t="shared" si="6"/>
        <v>14041265</v>
      </c>
      <c r="E80" s="34">
        <f t="shared" si="6"/>
        <v>0</v>
      </c>
      <c r="F80" s="34">
        <f t="shared" si="6"/>
        <v>0</v>
      </c>
      <c r="G80" s="34">
        <f t="shared" si="6"/>
        <v>0</v>
      </c>
      <c r="H80" s="34">
        <f t="shared" si="6"/>
        <v>0</v>
      </c>
      <c r="I80" s="34">
        <f t="shared" si="6"/>
        <v>0</v>
      </c>
      <c r="J80" s="34">
        <f t="shared" si="6"/>
        <v>0</v>
      </c>
      <c r="K80" s="34">
        <f t="shared" si="6"/>
        <v>0</v>
      </c>
      <c r="L80" s="34">
        <f t="shared" si="6"/>
        <v>0</v>
      </c>
      <c r="M80" s="34">
        <f t="shared" si="6"/>
        <v>0</v>
      </c>
      <c r="N80" s="20">
        <f>+N78+N9+N42+N8</f>
        <v>21594039.876098581</v>
      </c>
    </row>
    <row r="81" spans="1:15" ht="16.5" thickBot="1" x14ac:dyDescent="0.3">
      <c r="A81" s="4"/>
    </row>
    <row r="82" spans="1:15" x14ac:dyDescent="0.2">
      <c r="A82" s="5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7" t="s">
        <v>0</v>
      </c>
    </row>
    <row r="83" spans="1:15" ht="13.5" thickBot="1" x14ac:dyDescent="0.25">
      <c r="A83" s="21" t="s">
        <v>152</v>
      </c>
      <c r="B83" s="33" t="s">
        <v>2</v>
      </c>
      <c r="C83" s="33" t="s">
        <v>3</v>
      </c>
      <c r="D83" s="33" t="s">
        <v>4</v>
      </c>
      <c r="E83" s="33" t="s">
        <v>5</v>
      </c>
      <c r="F83" s="33" t="s">
        <v>6</v>
      </c>
      <c r="G83" s="33" t="s">
        <v>7</v>
      </c>
      <c r="H83" s="33" t="s">
        <v>8</v>
      </c>
      <c r="I83" s="33" t="s">
        <v>9</v>
      </c>
      <c r="J83" s="33" t="s">
        <v>10</v>
      </c>
      <c r="K83" s="33" t="s">
        <v>11</v>
      </c>
      <c r="L83" s="33" t="s">
        <v>12</v>
      </c>
      <c r="M83" s="33" t="s">
        <v>13</v>
      </c>
      <c r="N83" s="10" t="s">
        <v>14</v>
      </c>
    </row>
    <row r="84" spans="1:15" x14ac:dyDescent="0.2">
      <c r="A84" s="60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52"/>
    </row>
    <row r="85" spans="1:15" x14ac:dyDescent="0.2">
      <c r="A85" s="22" t="s">
        <v>31</v>
      </c>
      <c r="B85" s="30">
        <f>-274301-B118-B151</f>
        <v>384352.76999999944</v>
      </c>
      <c r="C85" s="30">
        <f>-2326875-C118-C151</f>
        <v>-1998416.5999999999</v>
      </c>
      <c r="D85" s="30">
        <f>2935778-D118-D151</f>
        <v>2340040.0900000003</v>
      </c>
      <c r="E85" s="30">
        <f t="shared" ref="E85:M85" si="7">0-E118-E151</f>
        <v>0</v>
      </c>
      <c r="F85" s="30">
        <f t="shared" si="7"/>
        <v>0</v>
      </c>
      <c r="G85" s="30">
        <f t="shared" si="7"/>
        <v>0</v>
      </c>
      <c r="H85" s="30">
        <f t="shared" si="7"/>
        <v>0</v>
      </c>
      <c r="I85" s="30">
        <f t="shared" si="7"/>
        <v>0</v>
      </c>
      <c r="J85" s="30">
        <f t="shared" si="7"/>
        <v>0</v>
      </c>
      <c r="K85" s="30">
        <f t="shared" si="7"/>
        <v>0</v>
      </c>
      <c r="L85" s="30">
        <f t="shared" si="7"/>
        <v>0</v>
      </c>
      <c r="M85" s="30">
        <f t="shared" si="7"/>
        <v>0</v>
      </c>
      <c r="N85" s="14">
        <f>SUM(B85:M85)</f>
        <v>725976.25999999978</v>
      </c>
    </row>
    <row r="86" spans="1:15" x14ac:dyDescent="0.2">
      <c r="A86" s="15" t="s">
        <v>49</v>
      </c>
      <c r="N86" s="14">
        <f>SUM(B86:M86)</f>
        <v>0</v>
      </c>
    </row>
    <row r="87" spans="1:15" x14ac:dyDescent="0.2">
      <c r="A87" s="22" t="s">
        <v>30</v>
      </c>
      <c r="N87" s="14"/>
    </row>
    <row r="88" spans="1:15" ht="15" x14ac:dyDescent="0.25">
      <c r="A88" s="59" t="s">
        <v>111</v>
      </c>
      <c r="B88" s="30">
        <v>-38.11999999999999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14">
        <f t="shared" ref="N88:N113" si="8">SUM(B88:M88)</f>
        <v>-38.11999999999999</v>
      </c>
      <c r="O88"/>
    </row>
    <row r="89" spans="1:15" ht="15" x14ac:dyDescent="0.25">
      <c r="A89" s="59" t="s">
        <v>114</v>
      </c>
      <c r="B89" s="30">
        <v>-58.840000000000146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14">
        <f t="shared" si="8"/>
        <v>-58.840000000000146</v>
      </c>
      <c r="O89"/>
    </row>
    <row r="90" spans="1:15" ht="15" x14ac:dyDescent="0.25">
      <c r="A90" s="59" t="s">
        <v>117</v>
      </c>
      <c r="B90" s="30">
        <v>9946.4299999999985</v>
      </c>
      <c r="C90" s="30">
        <v>-10640</v>
      </c>
      <c r="D90" s="30">
        <v>8366.08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14">
        <f t="shared" si="8"/>
        <v>7672.5099999999984</v>
      </c>
      <c r="O90"/>
    </row>
    <row r="91" spans="1:15" ht="15" x14ac:dyDescent="0.25">
      <c r="A91" s="59" t="s">
        <v>126</v>
      </c>
      <c r="B91" s="30">
        <v>-25.7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14">
        <f t="shared" si="8"/>
        <v>-25.7</v>
      </c>
      <c r="O91"/>
    </row>
    <row r="92" spans="1:15" ht="15" x14ac:dyDescent="0.25">
      <c r="A92" s="59" t="s">
        <v>131</v>
      </c>
      <c r="B92" s="30">
        <v>-381.73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14">
        <f t="shared" si="8"/>
        <v>-381.73</v>
      </c>
      <c r="O92"/>
    </row>
    <row r="93" spans="1:15" ht="15" x14ac:dyDescent="0.25">
      <c r="A93" s="59" t="s">
        <v>135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14">
        <f t="shared" si="8"/>
        <v>0</v>
      </c>
      <c r="O93"/>
    </row>
    <row r="94" spans="1:15" ht="15" x14ac:dyDescent="0.25">
      <c r="A94" s="59" t="s">
        <v>154</v>
      </c>
      <c r="B94" s="30">
        <v>-38.56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14">
        <f t="shared" si="8"/>
        <v>-38.56</v>
      </c>
      <c r="O94"/>
    </row>
    <row r="95" spans="1:15" ht="15" x14ac:dyDescent="0.25">
      <c r="A95" s="59" t="s">
        <v>136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14">
        <f t="shared" si="8"/>
        <v>0</v>
      </c>
      <c r="O95"/>
    </row>
    <row r="96" spans="1:15" ht="17.25" customHeight="1" x14ac:dyDescent="0.25">
      <c r="A96" s="65" t="s">
        <v>137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14">
        <f t="shared" si="8"/>
        <v>0</v>
      </c>
      <c r="O96"/>
    </row>
    <row r="97" spans="1:15" ht="17.25" customHeight="1" x14ac:dyDescent="0.25">
      <c r="A97" s="65" t="s">
        <v>138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14">
        <f t="shared" si="8"/>
        <v>0</v>
      </c>
      <c r="O97"/>
    </row>
    <row r="98" spans="1:15" ht="17.25" customHeight="1" x14ac:dyDescent="0.25">
      <c r="A98" s="65" t="s">
        <v>139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14">
        <f t="shared" si="8"/>
        <v>0</v>
      </c>
      <c r="O98"/>
    </row>
    <row r="99" spans="1:15" ht="17.25" customHeight="1" x14ac:dyDescent="0.25">
      <c r="A99" s="65" t="s">
        <v>140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14">
        <f t="shared" si="8"/>
        <v>0</v>
      </c>
      <c r="O99"/>
    </row>
    <row r="100" spans="1:15" ht="17.25" customHeight="1" x14ac:dyDescent="0.25">
      <c r="A100" s="65" t="s">
        <v>179</v>
      </c>
      <c r="B100" s="30">
        <v>-78.250000000000014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14">
        <f t="shared" si="8"/>
        <v>-78.250000000000014</v>
      </c>
      <c r="O100"/>
    </row>
    <row r="101" spans="1:15" ht="17.25" customHeight="1" x14ac:dyDescent="0.25">
      <c r="A101" s="65" t="s">
        <v>158</v>
      </c>
      <c r="B101" s="30">
        <v>-1</v>
      </c>
      <c r="C101" s="30">
        <v>-34563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14">
        <f t="shared" si="8"/>
        <v>-34564</v>
      </c>
      <c r="O101"/>
    </row>
    <row r="102" spans="1:15" ht="15" x14ac:dyDescent="0.25">
      <c r="A102" s="65" t="s">
        <v>180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14">
        <f t="shared" si="8"/>
        <v>0</v>
      </c>
      <c r="O102"/>
    </row>
    <row r="103" spans="1:15" ht="15" x14ac:dyDescent="0.25">
      <c r="A103" s="59" t="s">
        <v>181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14">
        <f t="shared" si="8"/>
        <v>0</v>
      </c>
      <c r="O103"/>
    </row>
    <row r="104" spans="1:15" ht="15" x14ac:dyDescent="0.25">
      <c r="A104" s="59" t="s">
        <v>182</v>
      </c>
      <c r="B104" s="30">
        <v>36633.599999999991</v>
      </c>
      <c r="C104" s="30">
        <v>3704.98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14">
        <f t="shared" si="8"/>
        <v>40338.579999999994</v>
      </c>
      <c r="O104"/>
    </row>
    <row r="105" spans="1:15" ht="15" x14ac:dyDescent="0.25">
      <c r="A105" s="59" t="s">
        <v>183</v>
      </c>
      <c r="B105" s="30">
        <v>49.449999999999989</v>
      </c>
      <c r="C105" s="30">
        <v>15649.13</v>
      </c>
      <c r="D105" s="30">
        <v>5942.69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14">
        <f t="shared" si="8"/>
        <v>21641.27</v>
      </c>
      <c r="O105"/>
    </row>
    <row r="106" spans="1:15" ht="15" x14ac:dyDescent="0.25">
      <c r="A106" s="59" t="s">
        <v>184</v>
      </c>
      <c r="B106" s="30">
        <v>306.64999999999964</v>
      </c>
      <c r="C106" s="30">
        <v>427.28</v>
      </c>
      <c r="D106" s="30">
        <v>88.48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14">
        <f t="shared" si="8"/>
        <v>822.40999999999963</v>
      </c>
      <c r="O106"/>
    </row>
    <row r="107" spans="1:15" ht="15" x14ac:dyDescent="0.25">
      <c r="A107" s="59" t="s">
        <v>185</v>
      </c>
      <c r="B107" s="30">
        <v>347.57999999999993</v>
      </c>
      <c r="C107" s="30">
        <v>0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14">
        <f t="shared" si="8"/>
        <v>347.57999999999993</v>
      </c>
      <c r="O107"/>
    </row>
    <row r="108" spans="1:15" ht="15" x14ac:dyDescent="0.25">
      <c r="A108" s="59" t="s">
        <v>186</v>
      </c>
      <c r="B108" s="30">
        <v>-24580.629999999997</v>
      </c>
      <c r="C108" s="30">
        <v>677.52</v>
      </c>
      <c r="D108" s="30">
        <v>8389.7999999999993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14">
        <f t="shared" si="8"/>
        <v>-15513.309999999998</v>
      </c>
      <c r="O108"/>
    </row>
    <row r="109" spans="1:15" ht="15" x14ac:dyDescent="0.25">
      <c r="A109" s="59" t="s">
        <v>187</v>
      </c>
      <c r="B109" s="30">
        <v>-66.56</v>
      </c>
      <c r="C109" s="30">
        <v>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14">
        <f t="shared" si="8"/>
        <v>-66.56</v>
      </c>
      <c r="O109"/>
    </row>
    <row r="110" spans="1:15" ht="15" x14ac:dyDescent="0.25">
      <c r="A110" s="65" t="s">
        <v>188</v>
      </c>
      <c r="B110" s="30">
        <v>-11688</v>
      </c>
      <c r="C110" s="30">
        <v>16012.76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14">
        <f t="shared" si="8"/>
        <v>4324.76</v>
      </c>
      <c r="O110"/>
    </row>
    <row r="111" spans="1:15" ht="15" x14ac:dyDescent="0.25">
      <c r="A111" s="65" t="s">
        <v>189</v>
      </c>
      <c r="B111" s="30">
        <v>3173.24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14">
        <f t="shared" si="8"/>
        <v>3173.24</v>
      </c>
      <c r="O111"/>
    </row>
    <row r="112" spans="1:15" ht="17.25" customHeight="1" x14ac:dyDescent="0.25">
      <c r="A112" s="65" t="s">
        <v>190</v>
      </c>
      <c r="B112" s="30">
        <v>406.88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14">
        <f t="shared" si="8"/>
        <v>406.88</v>
      </c>
      <c r="O112"/>
    </row>
    <row r="113" spans="1:15" ht="17.25" customHeight="1" x14ac:dyDescent="0.25">
      <c r="A113" s="65" t="s">
        <v>191</v>
      </c>
      <c r="B113" s="30">
        <v>19348.990000000002</v>
      </c>
      <c r="C113" s="30">
        <v>0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14">
        <f t="shared" si="8"/>
        <v>19348.990000000002</v>
      </c>
      <c r="O113"/>
    </row>
    <row r="114" spans="1:15" ht="15" x14ac:dyDescent="0.25">
      <c r="A114" s="59" t="s">
        <v>192</v>
      </c>
      <c r="B114" s="30">
        <v>-53.79</v>
      </c>
      <c r="C114" s="30">
        <v>0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14">
        <f>SUM(B114:M114)</f>
        <v>-53.79</v>
      </c>
      <c r="O114"/>
    </row>
    <row r="115" spans="1:15" ht="15" x14ac:dyDescent="0.25">
      <c r="A115" s="65" t="s">
        <v>155</v>
      </c>
      <c r="B115" s="30">
        <v>0</v>
      </c>
      <c r="C115" s="30">
        <v>0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7">
        <f>SUM(B115:M115)</f>
        <v>0</v>
      </c>
      <c r="O115"/>
    </row>
    <row r="116" spans="1:15" ht="17.25" customHeight="1" x14ac:dyDescent="0.25">
      <c r="A116" s="65" t="s">
        <v>147</v>
      </c>
      <c r="B116" s="30">
        <v>0</v>
      </c>
      <c r="C116" s="30">
        <v>0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14">
        <f t="shared" ref="N116:N117" si="9">SUM(B116:M116)</f>
        <v>0</v>
      </c>
      <c r="O116"/>
    </row>
    <row r="117" spans="1:15" ht="17.25" customHeight="1" x14ac:dyDescent="0.25">
      <c r="A117" s="65" t="s">
        <v>148</v>
      </c>
      <c r="B117" s="30">
        <v>0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14">
        <f t="shared" si="9"/>
        <v>0</v>
      </c>
      <c r="O117"/>
    </row>
    <row r="118" spans="1:15" x14ac:dyDescent="0.2">
      <c r="A118" s="15" t="s">
        <v>28</v>
      </c>
      <c r="B118" s="30">
        <f t="shared" ref="B118:N118" si="10">SUM(B88:B117)</f>
        <v>33201.639999999992</v>
      </c>
      <c r="C118" s="30">
        <f>SUM(C88:C117)</f>
        <v>-8731.33</v>
      </c>
      <c r="D118" s="30">
        <f t="shared" si="10"/>
        <v>22787.05</v>
      </c>
      <c r="E118" s="30">
        <f t="shared" si="10"/>
        <v>0</v>
      </c>
      <c r="F118" s="30">
        <f t="shared" si="10"/>
        <v>0</v>
      </c>
      <c r="G118" s="30">
        <f t="shared" si="10"/>
        <v>0</v>
      </c>
      <c r="H118" s="30">
        <f t="shared" si="10"/>
        <v>0</v>
      </c>
      <c r="I118" s="30">
        <f t="shared" si="10"/>
        <v>0</v>
      </c>
      <c r="J118" s="30">
        <f t="shared" si="10"/>
        <v>0</v>
      </c>
      <c r="K118" s="30">
        <f t="shared" si="10"/>
        <v>0</v>
      </c>
      <c r="L118" s="30">
        <f t="shared" si="10"/>
        <v>0</v>
      </c>
      <c r="M118" s="30">
        <f t="shared" si="10"/>
        <v>0</v>
      </c>
      <c r="N118" s="14">
        <f t="shared" si="10"/>
        <v>47257.359999999986</v>
      </c>
    </row>
    <row r="119" spans="1:15" x14ac:dyDescent="0.2">
      <c r="A119" s="15"/>
      <c r="N119" s="14"/>
    </row>
    <row r="120" spans="1:15" x14ac:dyDescent="0.2">
      <c r="A120" s="22" t="s">
        <v>29</v>
      </c>
      <c r="N120" s="14"/>
    </row>
    <row r="121" spans="1:15" ht="15" x14ac:dyDescent="0.25">
      <c r="A121" s="59" t="s">
        <v>193</v>
      </c>
      <c r="B121" s="30">
        <v>-39707.900000000009</v>
      </c>
      <c r="C121" s="30">
        <v>0</v>
      </c>
      <c r="D121" s="30">
        <v>0.02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7">
        <f>SUM(B121:M121)</f>
        <v>-39707.880000000012</v>
      </c>
      <c r="O121"/>
    </row>
    <row r="122" spans="1:15" ht="15" x14ac:dyDescent="0.25">
      <c r="A122" s="59" t="s">
        <v>194</v>
      </c>
      <c r="B122" s="30">
        <v>-343.55999999999995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7">
        <f t="shared" ref="N122:N146" si="11">SUM(B122:M122)</f>
        <v>-343.55999999999995</v>
      </c>
      <c r="O122"/>
    </row>
    <row r="123" spans="1:15" ht="15" x14ac:dyDescent="0.25">
      <c r="A123" s="59" t="s">
        <v>195</v>
      </c>
      <c r="B123" s="30">
        <v>157343.98000000001</v>
      </c>
      <c r="C123" s="30">
        <v>-168000</v>
      </c>
      <c r="D123" s="30">
        <v>132096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7">
        <f t="shared" si="11"/>
        <v>121439.98000000001</v>
      </c>
      <c r="O123"/>
    </row>
    <row r="124" spans="1:15" ht="15" x14ac:dyDescent="0.25">
      <c r="A124" s="59" t="s">
        <v>196</v>
      </c>
      <c r="B124" s="30">
        <v>-488.30000000000058</v>
      </c>
      <c r="C124" s="30">
        <v>0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7">
        <f t="shared" si="11"/>
        <v>-488.30000000000058</v>
      </c>
      <c r="O124"/>
    </row>
    <row r="125" spans="1:15" ht="15" x14ac:dyDescent="0.25">
      <c r="A125" s="59" t="s">
        <v>197</v>
      </c>
      <c r="B125" s="30">
        <v>-290458.77999999985</v>
      </c>
      <c r="C125" s="30">
        <v>25625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7">
        <f t="shared" si="11"/>
        <v>-264833.77999999985</v>
      </c>
      <c r="O125"/>
    </row>
    <row r="126" spans="1:15" ht="15" x14ac:dyDescent="0.25">
      <c r="A126" s="59" t="s">
        <v>198</v>
      </c>
      <c r="B126" s="30">
        <v>2365.56</v>
      </c>
      <c r="C126" s="30">
        <v>2359.7199999999998</v>
      </c>
      <c r="D126" s="30">
        <v>2352.15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7">
        <f t="shared" si="11"/>
        <v>7077.43</v>
      </c>
      <c r="O126"/>
    </row>
    <row r="127" spans="1:15" ht="15" x14ac:dyDescent="0.25">
      <c r="A127" s="59" t="s">
        <v>199</v>
      </c>
      <c r="B127" s="30">
        <v>-16362.689999999988</v>
      </c>
      <c r="C127" s="30">
        <v>0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7">
        <f t="shared" si="11"/>
        <v>-16362.689999999988</v>
      </c>
      <c r="O127"/>
    </row>
    <row r="128" spans="1:15" ht="15" x14ac:dyDescent="0.25">
      <c r="A128" s="59" t="s">
        <v>200</v>
      </c>
      <c r="B128" s="30">
        <v>0</v>
      </c>
      <c r="C128" s="30">
        <v>0</v>
      </c>
      <c r="D128" s="30">
        <v>-514.08000000000004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7">
        <f t="shared" si="11"/>
        <v>-514.08000000000004</v>
      </c>
      <c r="O128"/>
    </row>
    <row r="129" spans="1:15" ht="15" x14ac:dyDescent="0.25">
      <c r="A129" s="59" t="s">
        <v>201</v>
      </c>
      <c r="B129" s="30">
        <v>317.94</v>
      </c>
      <c r="C129" s="30">
        <v>0</v>
      </c>
      <c r="D129" s="30">
        <v>17958.47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7">
        <f t="shared" si="11"/>
        <v>18276.41</v>
      </c>
      <c r="O129"/>
    </row>
    <row r="130" spans="1:15" ht="15" x14ac:dyDescent="0.25">
      <c r="A130" s="59" t="s">
        <v>202</v>
      </c>
      <c r="B130" s="30">
        <v>317.94</v>
      </c>
      <c r="C130" s="30">
        <v>0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7">
        <f t="shared" si="11"/>
        <v>317.94</v>
      </c>
      <c r="O130"/>
    </row>
    <row r="131" spans="1:15" ht="15" x14ac:dyDescent="0.25">
      <c r="A131" s="59" t="s">
        <v>203</v>
      </c>
      <c r="B131" s="30">
        <v>842.31999999999994</v>
      </c>
      <c r="C131" s="30">
        <v>-318.39</v>
      </c>
      <c r="D131" s="30">
        <v>-1008.24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7">
        <f t="shared" si="11"/>
        <v>-484.31000000000006</v>
      </c>
      <c r="O131"/>
    </row>
    <row r="132" spans="1:15" ht="15" x14ac:dyDescent="0.25">
      <c r="A132" s="65" t="s">
        <v>204</v>
      </c>
      <c r="B132" s="30">
        <v>-22.53</v>
      </c>
      <c r="C132" s="30">
        <v>0</v>
      </c>
      <c r="D132" s="30">
        <v>0</v>
      </c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7">
        <f t="shared" si="11"/>
        <v>-22.53</v>
      </c>
      <c r="O132" s="51"/>
    </row>
    <row r="133" spans="1:15" ht="15" x14ac:dyDescent="0.25">
      <c r="A133" s="65" t="s">
        <v>205</v>
      </c>
      <c r="B133" s="30">
        <v>-704.21</v>
      </c>
      <c r="C133" s="30">
        <v>0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7">
        <f t="shared" si="11"/>
        <v>-704.21</v>
      </c>
      <c r="O133" s="51"/>
    </row>
    <row r="134" spans="1:15" ht="15" x14ac:dyDescent="0.25">
      <c r="A134" s="65" t="s">
        <v>206</v>
      </c>
      <c r="B134" s="30">
        <v>11484.48</v>
      </c>
      <c r="C134" s="30">
        <v>-767505</v>
      </c>
      <c r="D134" s="30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7">
        <f t="shared" si="11"/>
        <v>-756020.52</v>
      </c>
      <c r="O134" s="51"/>
    </row>
    <row r="135" spans="1:15" ht="15" x14ac:dyDescent="0.25">
      <c r="A135" s="65" t="s">
        <v>207</v>
      </c>
      <c r="B135" s="30">
        <v>-104.30999999999999</v>
      </c>
      <c r="C135" s="30">
        <v>35.92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14">
        <f t="shared" si="11"/>
        <v>-68.389999999999986</v>
      </c>
      <c r="O135"/>
    </row>
    <row r="136" spans="1:15" ht="17.25" customHeight="1" x14ac:dyDescent="0.25">
      <c r="A136" s="65" t="s">
        <v>208</v>
      </c>
      <c r="B136" s="30">
        <v>-749.81</v>
      </c>
      <c r="C136" s="30">
        <v>0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7">
        <f t="shared" si="11"/>
        <v>-749.81</v>
      </c>
      <c r="O136"/>
    </row>
    <row r="137" spans="1:15" ht="17.25" customHeight="1" x14ac:dyDescent="0.25">
      <c r="A137" s="65" t="s">
        <v>182</v>
      </c>
      <c r="B137" s="30">
        <v>262335.97000000003</v>
      </c>
      <c r="C137" s="30">
        <v>34592.339999999997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7">
        <f t="shared" si="11"/>
        <v>296928.31000000006</v>
      </c>
      <c r="O137"/>
    </row>
    <row r="138" spans="1:15" ht="17.25" customHeight="1" x14ac:dyDescent="0.25">
      <c r="A138" s="65" t="s">
        <v>183</v>
      </c>
      <c r="B138" s="30">
        <v>0</v>
      </c>
      <c r="C138" s="30">
        <v>450065.59</v>
      </c>
      <c r="D138" s="30">
        <v>148667.9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7">
        <f t="shared" si="11"/>
        <v>598733.49</v>
      </c>
      <c r="O138"/>
    </row>
    <row r="139" spans="1:15" ht="17.25" customHeight="1" x14ac:dyDescent="0.25">
      <c r="A139" s="65" t="s">
        <v>184</v>
      </c>
      <c r="B139" s="30">
        <v>64059.66</v>
      </c>
      <c r="C139" s="30">
        <v>34079.99</v>
      </c>
      <c r="D139" s="30">
        <v>2127.34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7">
        <f t="shared" si="11"/>
        <v>100266.98999999999</v>
      </c>
      <c r="O139"/>
    </row>
    <row r="140" spans="1:15" ht="17.25" customHeight="1" x14ac:dyDescent="0.25">
      <c r="A140" s="65" t="s">
        <v>185</v>
      </c>
      <c r="B140" s="30">
        <v>2917.1399999999981</v>
      </c>
      <c r="C140" s="30">
        <v>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7">
        <f t="shared" si="11"/>
        <v>2917.1399999999981</v>
      </c>
      <c r="O140"/>
    </row>
    <row r="141" spans="1:15" ht="17.25" customHeight="1" x14ac:dyDescent="0.25">
      <c r="A141" s="65" t="s">
        <v>186</v>
      </c>
      <c r="B141" s="30">
        <v>-793796.59999999974</v>
      </c>
      <c r="C141" s="30">
        <v>21909.85</v>
      </c>
      <c r="D141" s="30">
        <v>271271.3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7">
        <f t="shared" si="11"/>
        <v>-500615.44999999978</v>
      </c>
      <c r="O141"/>
    </row>
    <row r="142" spans="1:15" ht="17.25" customHeight="1" x14ac:dyDescent="0.25">
      <c r="A142" s="65" t="s">
        <v>187</v>
      </c>
      <c r="B142" s="30">
        <v>-3688.1899999999996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7">
        <f t="shared" si="11"/>
        <v>-3688.1899999999996</v>
      </c>
      <c r="O142"/>
    </row>
    <row r="143" spans="1:15" ht="15" x14ac:dyDescent="0.25">
      <c r="A143" s="59" t="s">
        <v>188</v>
      </c>
      <c r="B143" s="30">
        <v>-53920</v>
      </c>
      <c r="C143" s="30">
        <v>47313.69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7">
        <f t="shared" si="11"/>
        <v>-6606.3099999999977</v>
      </c>
      <c r="O143"/>
    </row>
    <row r="144" spans="1:15" ht="15" x14ac:dyDescent="0.25">
      <c r="A144" s="59" t="s">
        <v>189</v>
      </c>
      <c r="B144" s="30">
        <v>7461.7199999999993</v>
      </c>
      <c r="C144" s="30">
        <v>0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7">
        <f t="shared" si="11"/>
        <v>7461.7199999999993</v>
      </c>
      <c r="O144"/>
    </row>
    <row r="145" spans="1:15" ht="15" x14ac:dyDescent="0.25">
      <c r="A145" s="59" t="s">
        <v>190</v>
      </c>
      <c r="B145" s="30">
        <v>-305.65999999999997</v>
      </c>
      <c r="C145" s="30">
        <v>114.22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7">
        <f t="shared" si="11"/>
        <v>-191.43999999999997</v>
      </c>
      <c r="O145"/>
    </row>
    <row r="146" spans="1:15" ht="15" x14ac:dyDescent="0.25">
      <c r="A146" s="59" t="s">
        <v>191</v>
      </c>
      <c r="B146" s="30">
        <v>-255.01</v>
      </c>
      <c r="C146" s="30">
        <v>0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7">
        <f t="shared" si="11"/>
        <v>-255.01</v>
      </c>
      <c r="O146"/>
    </row>
    <row r="147" spans="1:15" ht="15" x14ac:dyDescent="0.25">
      <c r="A147" s="59" t="s">
        <v>192</v>
      </c>
      <c r="B147" s="30">
        <v>-394.56999999999994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7">
        <f>SUM(B147:M147)</f>
        <v>-394.56999999999994</v>
      </c>
      <c r="O147"/>
    </row>
    <row r="148" spans="1:15" ht="15" x14ac:dyDescent="0.25">
      <c r="A148" s="65" t="s">
        <v>155</v>
      </c>
      <c r="C148" s="30">
        <v>0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7">
        <f>SUM(B148:M148)</f>
        <v>0</v>
      </c>
      <c r="O148"/>
    </row>
    <row r="149" spans="1:15" ht="15" x14ac:dyDescent="0.25">
      <c r="A149" s="59" t="s">
        <v>147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7">
        <f t="shared" ref="N149:N150" si="12">SUM(B149:M149)</f>
        <v>0</v>
      </c>
      <c r="O149"/>
    </row>
    <row r="150" spans="1:15" ht="15" x14ac:dyDescent="0.25">
      <c r="A150" s="59" t="s">
        <v>148</v>
      </c>
      <c r="B150" s="30">
        <v>0</v>
      </c>
      <c r="C150" s="30">
        <v>0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7">
        <f t="shared" si="12"/>
        <v>0</v>
      </c>
      <c r="O150"/>
    </row>
    <row r="151" spans="1:15" x14ac:dyDescent="0.2">
      <c r="A151" s="15" t="s">
        <v>28</v>
      </c>
      <c r="B151" s="30">
        <f>SUM(B121:B150)</f>
        <v>-691855.40999999945</v>
      </c>
      <c r="C151" s="30">
        <f>SUM(C121:C150)</f>
        <v>-319727.07000000007</v>
      </c>
      <c r="D151" s="30">
        <f>SUM(D121:D150)</f>
        <v>572950.86</v>
      </c>
      <c r="E151" s="30">
        <f t="shared" ref="E151:N151" si="13">SUM(E121:E150)</f>
        <v>0</v>
      </c>
      <c r="F151" s="30">
        <f t="shared" si="13"/>
        <v>0</v>
      </c>
      <c r="G151" s="30">
        <f t="shared" si="13"/>
        <v>0</v>
      </c>
      <c r="H151" s="30">
        <f t="shared" si="13"/>
        <v>0</v>
      </c>
      <c r="I151" s="30">
        <f t="shared" si="13"/>
        <v>0</v>
      </c>
      <c r="J151" s="30">
        <f t="shared" si="13"/>
        <v>0</v>
      </c>
      <c r="K151" s="30">
        <f t="shared" si="13"/>
        <v>0</v>
      </c>
      <c r="L151" s="30">
        <f t="shared" si="13"/>
        <v>0</v>
      </c>
      <c r="M151" s="30">
        <f t="shared" si="13"/>
        <v>0</v>
      </c>
      <c r="N151" s="37">
        <f t="shared" si="13"/>
        <v>-438631.6199999997</v>
      </c>
    </row>
    <row r="152" spans="1:15" x14ac:dyDescent="0.2">
      <c r="A152" s="15"/>
      <c r="N152" s="14"/>
    </row>
    <row r="153" spans="1:15" ht="16.5" thickBot="1" x14ac:dyDescent="0.3">
      <c r="A153" s="19" t="s">
        <v>15</v>
      </c>
      <c r="B153" s="34">
        <f t="shared" ref="B153:M153" si="14">+B151+B118+B85</f>
        <v>-274301</v>
      </c>
      <c r="C153" s="34">
        <f t="shared" si="14"/>
        <v>-2326875</v>
      </c>
      <c r="D153" s="34">
        <f t="shared" si="14"/>
        <v>2935778.0000000005</v>
      </c>
      <c r="E153" s="34">
        <f t="shared" si="14"/>
        <v>0</v>
      </c>
      <c r="F153" s="34">
        <f t="shared" si="14"/>
        <v>0</v>
      </c>
      <c r="G153" s="34">
        <f t="shared" si="14"/>
        <v>0</v>
      </c>
      <c r="H153" s="34">
        <f t="shared" si="14"/>
        <v>0</v>
      </c>
      <c r="I153" s="34">
        <f t="shared" si="14"/>
        <v>0</v>
      </c>
      <c r="J153" s="34">
        <f t="shared" si="14"/>
        <v>0</v>
      </c>
      <c r="K153" s="34">
        <f t="shared" si="14"/>
        <v>0</v>
      </c>
      <c r="L153" s="34">
        <f t="shared" si="14"/>
        <v>0</v>
      </c>
      <c r="M153" s="34">
        <f t="shared" si="14"/>
        <v>0</v>
      </c>
      <c r="N153" s="20">
        <f>+N151+N86+N118+N85</f>
        <v>334602.00000000006</v>
      </c>
    </row>
    <row r="154" spans="1:15" ht="16.5" thickBot="1" x14ac:dyDescent="0.3">
      <c r="A154" s="4"/>
    </row>
    <row r="155" spans="1:15" x14ac:dyDescent="0.2">
      <c r="A155" s="5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7" t="s">
        <v>0</v>
      </c>
    </row>
    <row r="156" spans="1:15" ht="13.5" thickBot="1" x14ac:dyDescent="0.25">
      <c r="A156" s="21" t="s">
        <v>142</v>
      </c>
      <c r="B156" s="33" t="s">
        <v>2</v>
      </c>
      <c r="C156" s="33" t="s">
        <v>3</v>
      </c>
      <c r="D156" s="33" t="s">
        <v>4</v>
      </c>
      <c r="E156" s="33" t="s">
        <v>5</v>
      </c>
      <c r="F156" s="33" t="s">
        <v>6</v>
      </c>
      <c r="G156" s="33" t="s">
        <v>7</v>
      </c>
      <c r="H156" s="33" t="s">
        <v>8</v>
      </c>
      <c r="I156" s="33" t="s">
        <v>9</v>
      </c>
      <c r="J156" s="33" t="s">
        <v>10</v>
      </c>
      <c r="K156" s="33" t="s">
        <v>11</v>
      </c>
      <c r="L156" s="33" t="s">
        <v>12</v>
      </c>
      <c r="M156" s="33" t="s">
        <v>13</v>
      </c>
      <c r="N156" s="10" t="s">
        <v>14</v>
      </c>
    </row>
    <row r="157" spans="1:15" x14ac:dyDescent="0.2">
      <c r="A157" s="60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52"/>
    </row>
    <row r="158" spans="1:15" x14ac:dyDescent="0.2">
      <c r="A158" s="22" t="s">
        <v>31</v>
      </c>
      <c r="B158" s="30">
        <f>365841-B189-B220</f>
        <v>365841</v>
      </c>
      <c r="C158" s="30">
        <f>342829.77-C189-C220</f>
        <v>342829.77</v>
      </c>
      <c r="D158" s="30">
        <f>46887-D189-D220</f>
        <v>46887</v>
      </c>
      <c r="E158" s="30">
        <f t="shared" ref="E158:M158" si="15">0-E189-E220</f>
        <v>0</v>
      </c>
      <c r="F158" s="30">
        <f t="shared" si="15"/>
        <v>0</v>
      </c>
      <c r="G158" s="30">
        <f t="shared" si="15"/>
        <v>0</v>
      </c>
      <c r="H158" s="30">
        <f t="shared" si="15"/>
        <v>0</v>
      </c>
      <c r="I158" s="30">
        <f t="shared" si="15"/>
        <v>0</v>
      </c>
      <c r="J158" s="30">
        <f t="shared" si="15"/>
        <v>0</v>
      </c>
      <c r="K158" s="30">
        <f t="shared" si="15"/>
        <v>0</v>
      </c>
      <c r="L158" s="30">
        <f t="shared" si="15"/>
        <v>0</v>
      </c>
      <c r="M158" s="30">
        <f t="shared" si="15"/>
        <v>0</v>
      </c>
      <c r="N158" s="14">
        <f>SUM(B158:M158)</f>
        <v>755557.77</v>
      </c>
    </row>
    <row r="159" spans="1:15" x14ac:dyDescent="0.2">
      <c r="A159" s="15" t="s">
        <v>49</v>
      </c>
      <c r="N159" s="14">
        <f>SUM(B159:M159)</f>
        <v>0</v>
      </c>
    </row>
    <row r="160" spans="1:15" x14ac:dyDescent="0.2">
      <c r="A160" s="22" t="s">
        <v>30</v>
      </c>
      <c r="N160" s="14"/>
    </row>
    <row r="161" spans="1:15" ht="15" x14ac:dyDescent="0.25">
      <c r="A161" s="59" t="s">
        <v>111</v>
      </c>
      <c r="B161" s="30">
        <v>0</v>
      </c>
      <c r="C161" s="30">
        <v>0</v>
      </c>
      <c r="D161" s="30">
        <v>0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14">
        <f t="shared" ref="N161:N186" si="16">SUM(B161:M161)</f>
        <v>0</v>
      </c>
      <c r="O161"/>
    </row>
    <row r="162" spans="1:15" ht="15" x14ac:dyDescent="0.25">
      <c r="A162" s="59" t="s">
        <v>114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14">
        <f t="shared" ref="N162:N182" si="17">SUM(B162:M162)</f>
        <v>0</v>
      </c>
      <c r="O162"/>
    </row>
    <row r="163" spans="1:15" ht="15" x14ac:dyDescent="0.25">
      <c r="A163" s="59" t="s">
        <v>115</v>
      </c>
      <c r="B163" s="30">
        <v>0</v>
      </c>
      <c r="C163" s="30">
        <v>0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14">
        <f t="shared" si="17"/>
        <v>0</v>
      </c>
      <c r="O163"/>
    </row>
    <row r="164" spans="1:15" ht="15" x14ac:dyDescent="0.25">
      <c r="A164" s="59" t="s">
        <v>116</v>
      </c>
      <c r="B164" s="30">
        <v>0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14">
        <f t="shared" si="17"/>
        <v>0</v>
      </c>
      <c r="O164"/>
    </row>
    <row r="165" spans="1:15" ht="15" x14ac:dyDescent="0.25">
      <c r="A165" s="59" t="s">
        <v>117</v>
      </c>
      <c r="B165" s="30">
        <v>0</v>
      </c>
      <c r="C165" s="30">
        <v>0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14">
        <f t="shared" si="17"/>
        <v>0</v>
      </c>
      <c r="O165"/>
    </row>
    <row r="166" spans="1:15" ht="15" x14ac:dyDescent="0.25">
      <c r="A166" s="59" t="s">
        <v>118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14">
        <f t="shared" si="17"/>
        <v>0</v>
      </c>
      <c r="O166"/>
    </row>
    <row r="167" spans="1:15" ht="15" x14ac:dyDescent="0.25">
      <c r="A167" s="59" t="s">
        <v>119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14">
        <f t="shared" si="17"/>
        <v>0</v>
      </c>
      <c r="O167"/>
    </row>
    <row r="168" spans="1:15" ht="15" x14ac:dyDescent="0.25">
      <c r="A168" s="59" t="s">
        <v>120</v>
      </c>
      <c r="B168" s="30">
        <v>0</v>
      </c>
      <c r="C168" s="30">
        <v>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14">
        <f t="shared" si="17"/>
        <v>0</v>
      </c>
      <c r="O168"/>
    </row>
    <row r="169" spans="1:15" ht="15" x14ac:dyDescent="0.25">
      <c r="A169" s="59" t="s">
        <v>122</v>
      </c>
      <c r="B169" s="30">
        <v>0</v>
      </c>
      <c r="C169" s="30">
        <v>0</v>
      </c>
      <c r="D169" s="30">
        <v>0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14">
        <f t="shared" si="17"/>
        <v>0</v>
      </c>
      <c r="O169"/>
    </row>
    <row r="170" spans="1:15" ht="17.25" customHeight="1" x14ac:dyDescent="0.25">
      <c r="A170" s="65" t="s">
        <v>125</v>
      </c>
      <c r="B170" s="30">
        <v>0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14">
        <f t="shared" si="17"/>
        <v>0</v>
      </c>
      <c r="O170"/>
    </row>
    <row r="171" spans="1:15" ht="17.25" customHeight="1" x14ac:dyDescent="0.25">
      <c r="A171" s="65" t="s">
        <v>126</v>
      </c>
      <c r="B171" s="30">
        <v>0</v>
      </c>
      <c r="C171" s="30">
        <v>0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14">
        <f t="shared" si="17"/>
        <v>0</v>
      </c>
      <c r="O171"/>
    </row>
    <row r="172" spans="1:15" ht="17.25" customHeight="1" x14ac:dyDescent="0.25">
      <c r="A172" s="65" t="s">
        <v>127</v>
      </c>
      <c r="B172" s="30">
        <v>0</v>
      </c>
      <c r="C172" s="30">
        <v>0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14">
        <f t="shared" si="17"/>
        <v>0</v>
      </c>
      <c r="O172"/>
    </row>
    <row r="173" spans="1:15" ht="17.25" customHeight="1" x14ac:dyDescent="0.25">
      <c r="A173" s="65" t="s">
        <v>128</v>
      </c>
      <c r="B173" s="30">
        <v>0</v>
      </c>
      <c r="C173" s="30">
        <v>0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14">
        <f t="shared" si="17"/>
        <v>0</v>
      </c>
      <c r="O173"/>
    </row>
    <row r="174" spans="1:15" ht="17.25" customHeight="1" x14ac:dyDescent="0.25">
      <c r="A174" s="65" t="s">
        <v>129</v>
      </c>
      <c r="B174" s="30">
        <v>0</v>
      </c>
      <c r="C174" s="30">
        <v>0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14">
        <f t="shared" si="17"/>
        <v>0</v>
      </c>
      <c r="O174"/>
    </row>
    <row r="175" spans="1:15" ht="17.25" customHeight="1" x14ac:dyDescent="0.25">
      <c r="A175" s="65" t="s">
        <v>131</v>
      </c>
      <c r="B175" s="30">
        <v>0</v>
      </c>
      <c r="C175" s="30">
        <v>0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14">
        <f t="shared" si="17"/>
        <v>0</v>
      </c>
      <c r="O175"/>
    </row>
    <row r="176" spans="1:15" ht="15" x14ac:dyDescent="0.25">
      <c r="A176" s="59" t="s">
        <v>135</v>
      </c>
      <c r="B176" s="30">
        <v>0</v>
      </c>
      <c r="C176" s="30">
        <v>0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14">
        <f t="shared" si="17"/>
        <v>0</v>
      </c>
      <c r="O176"/>
    </row>
    <row r="177" spans="1:15" ht="15" x14ac:dyDescent="0.25">
      <c r="A177" s="59" t="s">
        <v>136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14">
        <f t="shared" si="17"/>
        <v>0</v>
      </c>
      <c r="O177"/>
    </row>
    <row r="178" spans="1:15" ht="15" x14ac:dyDescent="0.25">
      <c r="A178" s="59" t="s">
        <v>137</v>
      </c>
      <c r="B178" s="30">
        <v>0</v>
      </c>
      <c r="C178" s="30">
        <v>0</v>
      </c>
      <c r="D178" s="30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14">
        <f t="shared" si="17"/>
        <v>0</v>
      </c>
      <c r="O178"/>
    </row>
    <row r="179" spans="1:15" ht="15" x14ac:dyDescent="0.25">
      <c r="A179" s="59" t="s">
        <v>138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14">
        <f t="shared" si="17"/>
        <v>0</v>
      </c>
      <c r="O179"/>
    </row>
    <row r="180" spans="1:15" ht="15" x14ac:dyDescent="0.25">
      <c r="A180" s="59" t="s">
        <v>139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14">
        <f t="shared" si="17"/>
        <v>0</v>
      </c>
      <c r="O180"/>
    </row>
    <row r="181" spans="1:15" ht="15" x14ac:dyDescent="0.25">
      <c r="A181" s="59" t="s">
        <v>140</v>
      </c>
      <c r="B181" s="30">
        <v>0</v>
      </c>
      <c r="C181" s="30">
        <v>0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14">
        <f t="shared" si="17"/>
        <v>0</v>
      </c>
      <c r="O181"/>
    </row>
    <row r="182" spans="1:15" ht="15" x14ac:dyDescent="0.25">
      <c r="A182" s="59" t="s">
        <v>141</v>
      </c>
      <c r="B182" s="30">
        <v>0</v>
      </c>
      <c r="C182" s="30">
        <v>0</v>
      </c>
      <c r="D182" s="30">
        <v>0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14">
        <f t="shared" si="17"/>
        <v>0</v>
      </c>
      <c r="O182"/>
    </row>
    <row r="183" spans="1:15" ht="15" x14ac:dyDescent="0.25">
      <c r="A183" s="65" t="s">
        <v>143</v>
      </c>
      <c r="B183" s="30">
        <v>0</v>
      </c>
      <c r="C183" s="30">
        <v>0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14">
        <f t="shared" si="16"/>
        <v>0</v>
      </c>
      <c r="O183"/>
    </row>
    <row r="184" spans="1:15" ht="15" x14ac:dyDescent="0.25">
      <c r="A184" s="65" t="s">
        <v>144</v>
      </c>
      <c r="B184" s="30">
        <v>0</v>
      </c>
      <c r="C184" s="30">
        <v>0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14">
        <f t="shared" si="16"/>
        <v>0</v>
      </c>
      <c r="O184"/>
    </row>
    <row r="185" spans="1:15" ht="17.25" customHeight="1" x14ac:dyDescent="0.25">
      <c r="A185" s="65" t="s">
        <v>145</v>
      </c>
      <c r="B185" s="30">
        <v>0</v>
      </c>
      <c r="C185" s="30">
        <v>0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14">
        <f t="shared" si="16"/>
        <v>0</v>
      </c>
      <c r="O185"/>
    </row>
    <row r="186" spans="1:15" ht="17.25" customHeight="1" x14ac:dyDescent="0.25">
      <c r="A186" s="65" t="s">
        <v>146</v>
      </c>
      <c r="B186" s="30">
        <v>0</v>
      </c>
      <c r="C186" s="30">
        <v>0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14">
        <f t="shared" si="16"/>
        <v>0</v>
      </c>
      <c r="O186"/>
    </row>
    <row r="187" spans="1:15" ht="17.25" customHeight="1" x14ac:dyDescent="0.25">
      <c r="A187" s="65" t="s">
        <v>147</v>
      </c>
      <c r="B187" s="30">
        <v>0</v>
      </c>
      <c r="C187" s="30">
        <v>0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14">
        <f t="shared" ref="N187:N188" si="18">SUM(B187:M187)</f>
        <v>0</v>
      </c>
      <c r="O187"/>
    </row>
    <row r="188" spans="1:15" ht="17.25" customHeight="1" x14ac:dyDescent="0.25">
      <c r="A188" s="65" t="s">
        <v>148</v>
      </c>
      <c r="B188" s="30">
        <v>0</v>
      </c>
      <c r="C188" s="30">
        <v>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14">
        <f t="shared" si="18"/>
        <v>0</v>
      </c>
      <c r="O188"/>
    </row>
    <row r="189" spans="1:15" x14ac:dyDescent="0.2">
      <c r="A189" s="15" t="s">
        <v>28</v>
      </c>
      <c r="B189" s="30">
        <f>SUM(B161:B188)</f>
        <v>0</v>
      </c>
      <c r="C189" s="30">
        <f t="shared" ref="C189:M189" si="19">SUM(C161:C188)</f>
        <v>0</v>
      </c>
      <c r="D189" s="30">
        <f>SUM(D161:D188)</f>
        <v>0</v>
      </c>
      <c r="E189" s="30">
        <f>SUM(E161:E188)</f>
        <v>0</v>
      </c>
      <c r="F189" s="30">
        <f t="shared" si="19"/>
        <v>0</v>
      </c>
      <c r="G189" s="30">
        <f>SUM(G161:G188)</f>
        <v>0</v>
      </c>
      <c r="H189" s="30">
        <f t="shared" si="19"/>
        <v>0</v>
      </c>
      <c r="I189" s="30">
        <f t="shared" si="19"/>
        <v>0</v>
      </c>
      <c r="J189" s="30">
        <f t="shared" si="19"/>
        <v>0</v>
      </c>
      <c r="K189" s="30">
        <f t="shared" si="19"/>
        <v>0</v>
      </c>
      <c r="L189" s="30">
        <f t="shared" si="19"/>
        <v>0</v>
      </c>
      <c r="M189" s="30">
        <f t="shared" si="19"/>
        <v>0</v>
      </c>
      <c r="N189" s="14">
        <f>SUM(N161:N188)</f>
        <v>0</v>
      </c>
    </row>
    <row r="190" spans="1:15" x14ac:dyDescent="0.2">
      <c r="A190" s="15"/>
      <c r="N190" s="14"/>
    </row>
    <row r="191" spans="1:15" x14ac:dyDescent="0.2">
      <c r="A191" s="22" t="s">
        <v>29</v>
      </c>
      <c r="N191" s="14"/>
    </row>
    <row r="192" spans="1:15" ht="15" x14ac:dyDescent="0.25">
      <c r="A192" s="59" t="s">
        <v>111</v>
      </c>
      <c r="B192" s="30">
        <v>0</v>
      </c>
      <c r="C192" s="30">
        <v>0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7">
        <f>SUM(B192:M192)</f>
        <v>0</v>
      </c>
      <c r="O192"/>
    </row>
    <row r="193" spans="1:15" ht="15" x14ac:dyDescent="0.25">
      <c r="A193" s="59" t="s">
        <v>114</v>
      </c>
      <c r="B193" s="30">
        <v>0</v>
      </c>
      <c r="C193" s="30">
        <v>0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7">
        <f t="shared" ref="N193:N219" si="20">SUM(B193:M193)</f>
        <v>0</v>
      </c>
      <c r="O193"/>
    </row>
    <row r="194" spans="1:15" ht="15" x14ac:dyDescent="0.25">
      <c r="A194" s="59" t="s">
        <v>115</v>
      </c>
      <c r="B194" s="30">
        <v>0</v>
      </c>
      <c r="C194" s="30">
        <v>0</v>
      </c>
      <c r="D194" s="30">
        <v>0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7">
        <f t="shared" si="20"/>
        <v>0</v>
      </c>
      <c r="O194"/>
    </row>
    <row r="195" spans="1:15" ht="15" x14ac:dyDescent="0.25">
      <c r="A195" s="59" t="s">
        <v>116</v>
      </c>
      <c r="B195" s="30">
        <v>0</v>
      </c>
      <c r="C195" s="30">
        <v>0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7">
        <f t="shared" si="20"/>
        <v>0</v>
      </c>
      <c r="O195"/>
    </row>
    <row r="196" spans="1:15" ht="15" x14ac:dyDescent="0.25">
      <c r="A196" s="59" t="s">
        <v>117</v>
      </c>
      <c r="B196" s="30">
        <v>0</v>
      </c>
      <c r="C196" s="30">
        <v>0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7">
        <f t="shared" si="20"/>
        <v>0</v>
      </c>
      <c r="O196"/>
    </row>
    <row r="197" spans="1:15" ht="15" x14ac:dyDescent="0.25">
      <c r="A197" s="59" t="s">
        <v>118</v>
      </c>
      <c r="B197" s="30">
        <v>0</v>
      </c>
      <c r="C197" s="30">
        <v>0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7">
        <f t="shared" si="20"/>
        <v>0</v>
      </c>
      <c r="O197"/>
    </row>
    <row r="198" spans="1:15" ht="15" x14ac:dyDescent="0.25">
      <c r="A198" s="59" t="s">
        <v>119</v>
      </c>
      <c r="B198" s="30">
        <v>0</v>
      </c>
      <c r="C198" s="30">
        <v>0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7">
        <f t="shared" si="20"/>
        <v>0</v>
      </c>
      <c r="O198"/>
    </row>
    <row r="199" spans="1:15" ht="15" x14ac:dyDescent="0.25">
      <c r="A199" s="59" t="s">
        <v>120</v>
      </c>
      <c r="B199" s="30">
        <v>0</v>
      </c>
      <c r="C199" s="30">
        <v>0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7">
        <f t="shared" si="20"/>
        <v>0</v>
      </c>
      <c r="O199"/>
    </row>
    <row r="200" spans="1:15" ht="15" x14ac:dyDescent="0.25">
      <c r="A200" s="59" t="s">
        <v>122</v>
      </c>
      <c r="B200" s="30">
        <v>0</v>
      </c>
      <c r="C200" s="30">
        <v>0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7">
        <f t="shared" si="20"/>
        <v>0</v>
      </c>
      <c r="O200"/>
    </row>
    <row r="201" spans="1:15" ht="15" x14ac:dyDescent="0.25">
      <c r="A201" s="59" t="s">
        <v>125</v>
      </c>
      <c r="B201" s="30">
        <v>0</v>
      </c>
      <c r="C201" s="30">
        <v>0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7">
        <f t="shared" si="20"/>
        <v>0</v>
      </c>
      <c r="O201"/>
    </row>
    <row r="202" spans="1:15" ht="15" x14ac:dyDescent="0.25">
      <c r="A202" s="59" t="s">
        <v>126</v>
      </c>
      <c r="B202" s="30">
        <v>0</v>
      </c>
      <c r="C202" s="30">
        <v>0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7">
        <f t="shared" si="20"/>
        <v>0</v>
      </c>
      <c r="O202"/>
    </row>
    <row r="203" spans="1:15" ht="15" x14ac:dyDescent="0.25">
      <c r="A203" s="59" t="s">
        <v>127</v>
      </c>
      <c r="B203" s="30">
        <v>0</v>
      </c>
      <c r="C203" s="30">
        <v>0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7">
        <f t="shared" si="20"/>
        <v>0</v>
      </c>
      <c r="O203"/>
    </row>
    <row r="204" spans="1:15" ht="15" x14ac:dyDescent="0.25">
      <c r="A204" s="65" t="s">
        <v>128</v>
      </c>
      <c r="B204" s="30">
        <v>0</v>
      </c>
      <c r="C204" s="30">
        <v>0</v>
      </c>
      <c r="D204" s="30">
        <v>0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7">
        <f t="shared" si="20"/>
        <v>0</v>
      </c>
      <c r="O204" s="51"/>
    </row>
    <row r="205" spans="1:15" ht="15" x14ac:dyDescent="0.25">
      <c r="A205" s="65" t="s">
        <v>129</v>
      </c>
      <c r="B205" s="30">
        <v>0</v>
      </c>
      <c r="C205" s="30">
        <v>0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7">
        <f t="shared" si="20"/>
        <v>0</v>
      </c>
      <c r="O205" s="51"/>
    </row>
    <row r="206" spans="1:15" ht="15" x14ac:dyDescent="0.25">
      <c r="A206" s="65" t="s">
        <v>131</v>
      </c>
      <c r="B206" s="30">
        <v>0</v>
      </c>
      <c r="C206" s="30">
        <v>0</v>
      </c>
      <c r="D206" s="30">
        <v>0</v>
      </c>
      <c r="E206" s="30"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7">
        <f t="shared" si="20"/>
        <v>0</v>
      </c>
      <c r="O206" s="51"/>
    </row>
    <row r="207" spans="1:15" ht="17.25" customHeight="1" x14ac:dyDescent="0.25">
      <c r="A207" s="65" t="s">
        <v>135</v>
      </c>
      <c r="B207" s="30">
        <v>0</v>
      </c>
      <c r="C207" s="30">
        <v>0</v>
      </c>
      <c r="D207" s="30">
        <v>0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7">
        <f t="shared" si="20"/>
        <v>0</v>
      </c>
      <c r="O207"/>
    </row>
    <row r="208" spans="1:15" ht="17.25" customHeight="1" x14ac:dyDescent="0.25">
      <c r="A208" s="65" t="s">
        <v>136</v>
      </c>
      <c r="B208" s="30">
        <v>0</v>
      </c>
      <c r="C208" s="30">
        <v>0</v>
      </c>
      <c r="D208" s="30">
        <v>0</v>
      </c>
      <c r="E208" s="30">
        <v>0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7">
        <f t="shared" si="20"/>
        <v>0</v>
      </c>
      <c r="O208"/>
    </row>
    <row r="209" spans="1:15" ht="17.25" customHeight="1" x14ac:dyDescent="0.25">
      <c r="A209" s="65" t="s">
        <v>137</v>
      </c>
      <c r="B209" s="30">
        <v>0</v>
      </c>
      <c r="C209" s="30">
        <v>0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7">
        <f t="shared" si="20"/>
        <v>0</v>
      </c>
      <c r="O209"/>
    </row>
    <row r="210" spans="1:15" ht="17.25" customHeight="1" x14ac:dyDescent="0.25">
      <c r="A210" s="65" t="s">
        <v>138</v>
      </c>
      <c r="B210" s="30">
        <v>0</v>
      </c>
      <c r="C210" s="30">
        <v>0</v>
      </c>
      <c r="D210" s="30">
        <v>0</v>
      </c>
      <c r="E210" s="30">
        <v>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7">
        <f t="shared" si="20"/>
        <v>0</v>
      </c>
      <c r="O210"/>
    </row>
    <row r="211" spans="1:15" ht="17.25" customHeight="1" x14ac:dyDescent="0.25">
      <c r="A211" s="65" t="s">
        <v>139</v>
      </c>
      <c r="B211" s="30">
        <v>0</v>
      </c>
      <c r="C211" s="30">
        <v>0</v>
      </c>
      <c r="D211" s="30">
        <v>0</v>
      </c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7">
        <f t="shared" si="20"/>
        <v>0</v>
      </c>
      <c r="O211"/>
    </row>
    <row r="212" spans="1:15" ht="17.25" customHeight="1" x14ac:dyDescent="0.25">
      <c r="A212" s="65" t="s">
        <v>140</v>
      </c>
      <c r="B212" s="30">
        <v>0</v>
      </c>
      <c r="C212" s="30">
        <v>0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7">
        <f t="shared" si="20"/>
        <v>0</v>
      </c>
      <c r="O212"/>
    </row>
    <row r="213" spans="1:15" ht="17.25" customHeight="1" x14ac:dyDescent="0.25">
      <c r="A213" s="65" t="s">
        <v>141</v>
      </c>
      <c r="B213" s="30">
        <v>0</v>
      </c>
      <c r="C213" s="30">
        <v>0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7">
        <f t="shared" si="20"/>
        <v>0</v>
      </c>
      <c r="O213"/>
    </row>
    <row r="214" spans="1:15" ht="15" x14ac:dyDescent="0.25">
      <c r="A214" s="59" t="s">
        <v>143</v>
      </c>
      <c r="B214" s="30">
        <v>0</v>
      </c>
      <c r="C214" s="30">
        <v>0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7">
        <f t="shared" si="20"/>
        <v>0</v>
      </c>
      <c r="O214"/>
    </row>
    <row r="215" spans="1:15" ht="15" x14ac:dyDescent="0.25">
      <c r="A215" s="59" t="s">
        <v>144</v>
      </c>
      <c r="B215" s="30">
        <v>0</v>
      </c>
      <c r="C215" s="30">
        <v>0</v>
      </c>
      <c r="D215" s="30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7">
        <f t="shared" si="20"/>
        <v>0</v>
      </c>
      <c r="O215"/>
    </row>
    <row r="216" spans="1:15" ht="15" x14ac:dyDescent="0.25">
      <c r="A216" s="59" t="s">
        <v>145</v>
      </c>
      <c r="B216" s="30">
        <v>0</v>
      </c>
      <c r="C216" s="30">
        <v>0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7">
        <f t="shared" si="20"/>
        <v>0</v>
      </c>
      <c r="O216"/>
    </row>
    <row r="217" spans="1:15" ht="15" x14ac:dyDescent="0.25">
      <c r="A217" s="59" t="s">
        <v>146</v>
      </c>
      <c r="B217" s="30">
        <v>0</v>
      </c>
      <c r="C217" s="30">
        <v>0</v>
      </c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7">
        <f t="shared" si="20"/>
        <v>0</v>
      </c>
      <c r="O217"/>
    </row>
    <row r="218" spans="1:15" ht="15" x14ac:dyDescent="0.25">
      <c r="A218" s="59" t="s">
        <v>147</v>
      </c>
      <c r="B218" s="30">
        <v>0</v>
      </c>
      <c r="C218" s="30">
        <v>0</v>
      </c>
      <c r="D218" s="30">
        <v>0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7">
        <f t="shared" si="20"/>
        <v>0</v>
      </c>
      <c r="O218"/>
    </row>
    <row r="219" spans="1:15" ht="15" x14ac:dyDescent="0.25">
      <c r="A219" s="59" t="s">
        <v>148</v>
      </c>
      <c r="B219" s="30">
        <v>0</v>
      </c>
      <c r="C219" s="30">
        <v>0</v>
      </c>
      <c r="D219" s="30">
        <v>0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7">
        <f t="shared" si="20"/>
        <v>0</v>
      </c>
      <c r="O219"/>
    </row>
    <row r="220" spans="1:15" x14ac:dyDescent="0.2">
      <c r="A220" s="15" t="s">
        <v>28</v>
      </c>
      <c r="B220" s="30">
        <f>SUM(B192:B219)</f>
        <v>0</v>
      </c>
      <c r="C220" s="30">
        <f t="shared" ref="C220" si="21">SUM(C192:C213)</f>
        <v>0</v>
      </c>
      <c r="D220" s="30">
        <f>SUM(D192:D219)</f>
        <v>0</v>
      </c>
      <c r="E220" s="30">
        <f t="shared" ref="E220:M220" si="22">SUM(E192:E219)</f>
        <v>0</v>
      </c>
      <c r="F220" s="30">
        <f>SUM(F192:F219)</f>
        <v>0</v>
      </c>
      <c r="G220" s="30">
        <f t="shared" si="22"/>
        <v>0</v>
      </c>
      <c r="H220" s="30">
        <f t="shared" si="22"/>
        <v>0</v>
      </c>
      <c r="I220" s="30">
        <f t="shared" si="22"/>
        <v>0</v>
      </c>
      <c r="J220" s="30">
        <f t="shared" si="22"/>
        <v>0</v>
      </c>
      <c r="K220" s="30">
        <f t="shared" si="22"/>
        <v>0</v>
      </c>
      <c r="L220" s="30">
        <f t="shared" si="22"/>
        <v>0</v>
      </c>
      <c r="M220" s="30">
        <f t="shared" si="22"/>
        <v>0</v>
      </c>
      <c r="N220" s="37">
        <f>SUM(N192:N219)</f>
        <v>0</v>
      </c>
    </row>
    <row r="221" spans="1:15" x14ac:dyDescent="0.2">
      <c r="A221" s="15"/>
      <c r="N221" s="14"/>
    </row>
    <row r="222" spans="1:15" ht="16.5" thickBot="1" x14ac:dyDescent="0.3">
      <c r="A222" s="19" t="s">
        <v>15</v>
      </c>
      <c r="B222" s="34">
        <f>+B220+B189+B158</f>
        <v>365841</v>
      </c>
      <c r="C222" s="34">
        <f t="shared" ref="C222:M222" si="23">+C220+C189+C158</f>
        <v>342829.77</v>
      </c>
      <c r="D222" s="34">
        <f t="shared" si="23"/>
        <v>46887</v>
      </c>
      <c r="E222" s="34">
        <f t="shared" si="23"/>
        <v>0</v>
      </c>
      <c r="F222" s="34">
        <f>+F220+F189+F158</f>
        <v>0</v>
      </c>
      <c r="G222" s="34">
        <f t="shared" si="23"/>
        <v>0</v>
      </c>
      <c r="H222" s="34">
        <f t="shared" si="23"/>
        <v>0</v>
      </c>
      <c r="I222" s="34">
        <f t="shared" si="23"/>
        <v>0</v>
      </c>
      <c r="J222" s="34">
        <f t="shared" si="23"/>
        <v>0</v>
      </c>
      <c r="K222" s="34">
        <f t="shared" si="23"/>
        <v>0</v>
      </c>
      <c r="L222" s="34">
        <f t="shared" si="23"/>
        <v>0</v>
      </c>
      <c r="M222" s="34">
        <f t="shared" si="23"/>
        <v>0</v>
      </c>
      <c r="N222" s="20">
        <f>+N220+N159+N189+N158</f>
        <v>755557.77</v>
      </c>
    </row>
    <row r="223" spans="1:15" x14ac:dyDescent="0.2">
      <c r="A223" s="5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7" t="s">
        <v>0</v>
      </c>
    </row>
    <row r="224" spans="1:15" ht="13.5" thickBot="1" x14ac:dyDescent="0.25">
      <c r="A224" s="21" t="s">
        <v>109</v>
      </c>
      <c r="B224" s="33" t="s">
        <v>2</v>
      </c>
      <c r="C224" s="33" t="s">
        <v>3</v>
      </c>
      <c r="D224" s="33" t="s">
        <v>4</v>
      </c>
      <c r="E224" s="33" t="s">
        <v>5</v>
      </c>
      <c r="F224" s="33" t="s">
        <v>6</v>
      </c>
      <c r="G224" s="33" t="s">
        <v>7</v>
      </c>
      <c r="H224" s="33" t="s">
        <v>8</v>
      </c>
      <c r="I224" s="33" t="s">
        <v>9</v>
      </c>
      <c r="J224" s="33" t="s">
        <v>10</v>
      </c>
      <c r="K224" s="33" t="s">
        <v>11</v>
      </c>
      <c r="L224" s="33" t="s">
        <v>12</v>
      </c>
      <c r="M224" s="33" t="s">
        <v>13</v>
      </c>
      <c r="N224" s="10" t="s">
        <v>14</v>
      </c>
    </row>
    <row r="225" spans="1:15" x14ac:dyDescent="0.2">
      <c r="A225" s="60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52"/>
    </row>
    <row r="226" spans="1:15" x14ac:dyDescent="0.2">
      <c r="A226" s="22" t="s">
        <v>31</v>
      </c>
      <c r="B226" s="30">
        <f>29815-B260-B294</f>
        <v>29815</v>
      </c>
      <c r="C226" s="30">
        <f>123629.86-C260-C294</f>
        <v>123629.86</v>
      </c>
      <c r="D226" s="30">
        <f>147719-D260-D294</f>
        <v>147719</v>
      </c>
      <c r="E226" s="30">
        <f t="shared" ref="E226:M226" si="24">0-E260-E294</f>
        <v>0</v>
      </c>
      <c r="F226" s="30">
        <f t="shared" si="24"/>
        <v>0</v>
      </c>
      <c r="G226" s="30">
        <f t="shared" si="24"/>
        <v>0</v>
      </c>
      <c r="H226" s="30">
        <f t="shared" si="24"/>
        <v>0</v>
      </c>
      <c r="I226" s="30">
        <f t="shared" si="24"/>
        <v>0</v>
      </c>
      <c r="J226" s="30">
        <f t="shared" si="24"/>
        <v>0</v>
      </c>
      <c r="K226" s="30">
        <f t="shared" si="24"/>
        <v>0</v>
      </c>
      <c r="L226" s="30">
        <f t="shared" si="24"/>
        <v>0</v>
      </c>
      <c r="M226" s="30">
        <f t="shared" si="24"/>
        <v>0</v>
      </c>
      <c r="N226" s="14">
        <f>SUM(B226:M226)</f>
        <v>301163.86</v>
      </c>
    </row>
    <row r="227" spans="1:15" x14ac:dyDescent="0.2">
      <c r="A227" s="15" t="s">
        <v>49</v>
      </c>
      <c r="N227" s="14">
        <f>SUM(B227:M227)</f>
        <v>0</v>
      </c>
    </row>
    <row r="228" spans="1:15" x14ac:dyDescent="0.2">
      <c r="A228" s="22" t="s">
        <v>30</v>
      </c>
      <c r="N228" s="14"/>
    </row>
    <row r="229" spans="1:15" ht="15" x14ac:dyDescent="0.25">
      <c r="A229" s="59" t="s">
        <v>111</v>
      </c>
      <c r="B229" s="30">
        <v>0</v>
      </c>
      <c r="C229" s="30">
        <v>0</v>
      </c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14">
        <f>SUM(B229:M229)</f>
        <v>0</v>
      </c>
      <c r="O229"/>
    </row>
    <row r="230" spans="1:15" ht="15" x14ac:dyDescent="0.25">
      <c r="A230" s="59" t="s">
        <v>112</v>
      </c>
      <c r="B230" s="30">
        <v>0</v>
      </c>
      <c r="C230" s="30">
        <v>0</v>
      </c>
      <c r="D230" s="30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14">
        <f t="shared" ref="N230:N244" si="25">SUM(B230:M230)</f>
        <v>0</v>
      </c>
      <c r="O230"/>
    </row>
    <row r="231" spans="1:15" ht="15" x14ac:dyDescent="0.25">
      <c r="A231" s="59" t="s">
        <v>113</v>
      </c>
      <c r="B231" s="30">
        <v>0</v>
      </c>
      <c r="C231" s="30">
        <v>0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14">
        <f t="shared" si="25"/>
        <v>0</v>
      </c>
      <c r="O231"/>
    </row>
    <row r="232" spans="1:15" ht="15" x14ac:dyDescent="0.25">
      <c r="A232" s="59" t="s">
        <v>114</v>
      </c>
      <c r="B232" s="30">
        <v>0</v>
      </c>
      <c r="C232" s="30">
        <v>0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14">
        <f t="shared" si="25"/>
        <v>0</v>
      </c>
      <c r="O232"/>
    </row>
    <row r="233" spans="1:15" ht="15" x14ac:dyDescent="0.25">
      <c r="A233" s="59" t="s">
        <v>115</v>
      </c>
      <c r="B233" s="30">
        <v>0</v>
      </c>
      <c r="C233" s="30">
        <v>0</v>
      </c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14">
        <f t="shared" si="25"/>
        <v>0</v>
      </c>
      <c r="O233"/>
    </row>
    <row r="234" spans="1:15" ht="15" x14ac:dyDescent="0.25">
      <c r="A234" s="59" t="s">
        <v>116</v>
      </c>
      <c r="B234" s="30">
        <v>0</v>
      </c>
      <c r="C234" s="30">
        <v>0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14">
        <f t="shared" si="25"/>
        <v>0</v>
      </c>
      <c r="O234"/>
    </row>
    <row r="235" spans="1:15" ht="15" x14ac:dyDescent="0.25">
      <c r="A235" s="59" t="s">
        <v>117</v>
      </c>
      <c r="B235" s="30">
        <v>0</v>
      </c>
      <c r="C235" s="30">
        <v>0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14">
        <f t="shared" si="25"/>
        <v>0</v>
      </c>
      <c r="O235"/>
    </row>
    <row r="236" spans="1:15" ht="15" x14ac:dyDescent="0.25">
      <c r="A236" s="59" t="s">
        <v>118</v>
      </c>
      <c r="B236" s="30">
        <v>0</v>
      </c>
      <c r="C236" s="30">
        <v>0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14">
        <f t="shared" si="25"/>
        <v>0</v>
      </c>
      <c r="O236"/>
    </row>
    <row r="237" spans="1:15" ht="15" x14ac:dyDescent="0.25">
      <c r="A237" s="59" t="s">
        <v>119</v>
      </c>
      <c r="B237" s="30">
        <v>0</v>
      </c>
      <c r="C237" s="30">
        <v>0</v>
      </c>
      <c r="D237" s="30">
        <v>0</v>
      </c>
      <c r="E237" s="30">
        <v>0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14">
        <f t="shared" si="25"/>
        <v>0</v>
      </c>
      <c r="O237"/>
    </row>
    <row r="238" spans="1:15" ht="15" x14ac:dyDescent="0.25">
      <c r="A238" s="59" t="s">
        <v>120</v>
      </c>
      <c r="B238" s="30">
        <v>0</v>
      </c>
      <c r="C238" s="30">
        <v>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14">
        <f t="shared" si="25"/>
        <v>0</v>
      </c>
      <c r="O238"/>
    </row>
    <row r="239" spans="1:15" ht="15" x14ac:dyDescent="0.25">
      <c r="A239" s="59" t="s">
        <v>121</v>
      </c>
      <c r="B239" s="30">
        <v>0</v>
      </c>
      <c r="C239" s="30">
        <v>0</v>
      </c>
      <c r="D239" s="30">
        <v>0</v>
      </c>
      <c r="E239" s="30">
        <v>0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14">
        <f t="shared" si="25"/>
        <v>0</v>
      </c>
      <c r="O239"/>
    </row>
    <row r="240" spans="1:15" ht="15" x14ac:dyDescent="0.25">
      <c r="A240" s="59" t="s">
        <v>122</v>
      </c>
      <c r="B240" s="30">
        <v>0</v>
      </c>
      <c r="C240" s="30">
        <v>0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14">
        <f t="shared" si="25"/>
        <v>0</v>
      </c>
      <c r="O240"/>
    </row>
    <row r="241" spans="1:15" ht="17.25" customHeight="1" x14ac:dyDescent="0.25">
      <c r="A241" s="65" t="s">
        <v>123</v>
      </c>
      <c r="B241" s="30">
        <v>0</v>
      </c>
      <c r="C241" s="30">
        <v>0</v>
      </c>
      <c r="D241" s="30">
        <v>0</v>
      </c>
      <c r="E241" s="30">
        <v>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14">
        <f t="shared" si="25"/>
        <v>0</v>
      </c>
      <c r="O241"/>
    </row>
    <row r="242" spans="1:15" ht="17.25" customHeight="1" x14ac:dyDescent="0.25">
      <c r="A242" s="65" t="s">
        <v>124</v>
      </c>
      <c r="B242" s="30">
        <v>0</v>
      </c>
      <c r="C242" s="30">
        <v>0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14">
        <f t="shared" si="25"/>
        <v>0</v>
      </c>
      <c r="O242"/>
    </row>
    <row r="243" spans="1:15" ht="17.25" customHeight="1" x14ac:dyDescent="0.25">
      <c r="A243" s="65" t="s">
        <v>125</v>
      </c>
      <c r="B243" s="30">
        <v>0</v>
      </c>
      <c r="C243" s="30">
        <v>0</v>
      </c>
      <c r="D243" s="30">
        <v>0</v>
      </c>
      <c r="E243" s="30">
        <v>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14">
        <f t="shared" si="25"/>
        <v>0</v>
      </c>
      <c r="O243"/>
    </row>
    <row r="244" spans="1:15" ht="17.25" customHeight="1" x14ac:dyDescent="0.25">
      <c r="A244" s="65" t="s">
        <v>126</v>
      </c>
      <c r="B244" s="30">
        <v>0</v>
      </c>
      <c r="C244" s="30">
        <v>0</v>
      </c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14">
        <f t="shared" si="25"/>
        <v>0</v>
      </c>
      <c r="O244"/>
    </row>
    <row r="245" spans="1:15" ht="17.25" customHeight="1" x14ac:dyDescent="0.25">
      <c r="A245" s="65" t="s">
        <v>127</v>
      </c>
      <c r="B245" s="30">
        <v>0</v>
      </c>
      <c r="C245" s="30">
        <v>0</v>
      </c>
      <c r="D245" s="30">
        <v>0</v>
      </c>
      <c r="E245" s="30">
        <v>0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14">
        <f>SUM(B245:M245)</f>
        <v>0</v>
      </c>
      <c r="O245"/>
    </row>
    <row r="246" spans="1:15" ht="17.25" customHeight="1" x14ac:dyDescent="0.25">
      <c r="A246" s="65" t="s">
        <v>128</v>
      </c>
      <c r="B246" s="30">
        <v>0</v>
      </c>
      <c r="C246" s="30">
        <v>0</v>
      </c>
      <c r="D246" s="30">
        <v>0</v>
      </c>
      <c r="E246" s="30">
        <v>0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14">
        <f t="shared" ref="N246:N259" si="26">SUM(B246:M246)</f>
        <v>0</v>
      </c>
      <c r="O246"/>
    </row>
    <row r="247" spans="1:15" ht="17.25" customHeight="1" x14ac:dyDescent="0.25">
      <c r="A247" s="65" t="s">
        <v>129</v>
      </c>
      <c r="B247" s="30">
        <v>0</v>
      </c>
      <c r="C247" s="30">
        <v>0</v>
      </c>
      <c r="D247" s="30">
        <v>0</v>
      </c>
      <c r="E247" s="30">
        <v>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14">
        <f t="shared" si="26"/>
        <v>0</v>
      </c>
      <c r="O247"/>
    </row>
    <row r="248" spans="1:15" ht="17.25" customHeight="1" x14ac:dyDescent="0.25">
      <c r="A248" s="65" t="s">
        <v>130</v>
      </c>
      <c r="B248" s="30">
        <v>0</v>
      </c>
      <c r="C248" s="30">
        <v>0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14">
        <f t="shared" si="26"/>
        <v>0</v>
      </c>
      <c r="O248"/>
    </row>
    <row r="249" spans="1:15" ht="17.25" customHeight="1" x14ac:dyDescent="0.25">
      <c r="A249" s="65" t="s">
        <v>131</v>
      </c>
      <c r="B249" s="30">
        <v>0</v>
      </c>
      <c r="C249" s="30">
        <v>0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14">
        <f t="shared" si="26"/>
        <v>0</v>
      </c>
      <c r="O249"/>
    </row>
    <row r="250" spans="1:15" ht="17.25" customHeight="1" x14ac:dyDescent="0.25">
      <c r="A250" s="65" t="s">
        <v>132</v>
      </c>
      <c r="B250" s="30">
        <v>0</v>
      </c>
      <c r="C250" s="30">
        <v>0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14">
        <f t="shared" si="26"/>
        <v>0</v>
      </c>
      <c r="O250"/>
    </row>
    <row r="251" spans="1:15" ht="15" x14ac:dyDescent="0.25">
      <c r="A251" s="59" t="s">
        <v>133</v>
      </c>
      <c r="B251" s="30">
        <v>0</v>
      </c>
      <c r="C251" s="30">
        <v>0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14">
        <f t="shared" si="26"/>
        <v>0</v>
      </c>
      <c r="O251"/>
    </row>
    <row r="252" spans="1:15" ht="15" x14ac:dyDescent="0.25">
      <c r="A252" s="59" t="s">
        <v>134</v>
      </c>
      <c r="B252" s="30">
        <v>0</v>
      </c>
      <c r="C252" s="30">
        <v>0</v>
      </c>
      <c r="D252" s="30">
        <v>0</v>
      </c>
      <c r="E252" s="30">
        <v>0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14">
        <f t="shared" si="26"/>
        <v>0</v>
      </c>
      <c r="O252"/>
    </row>
    <row r="253" spans="1:15" ht="15" x14ac:dyDescent="0.25">
      <c r="A253" s="59" t="s">
        <v>135</v>
      </c>
      <c r="B253" s="30">
        <v>0</v>
      </c>
      <c r="C253" s="30">
        <v>0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14">
        <f t="shared" si="26"/>
        <v>0</v>
      </c>
      <c r="O253"/>
    </row>
    <row r="254" spans="1:15" ht="15" x14ac:dyDescent="0.25">
      <c r="A254" s="59" t="s">
        <v>136</v>
      </c>
      <c r="B254" s="30">
        <v>0</v>
      </c>
      <c r="C254" s="30">
        <v>0</v>
      </c>
      <c r="D254" s="30">
        <v>0</v>
      </c>
      <c r="E254" s="30">
        <v>0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14">
        <f t="shared" si="26"/>
        <v>0</v>
      </c>
      <c r="O254"/>
    </row>
    <row r="255" spans="1:15" ht="15" x14ac:dyDescent="0.25">
      <c r="A255" s="59" t="s">
        <v>137</v>
      </c>
      <c r="B255" s="30">
        <v>0</v>
      </c>
      <c r="C255" s="30">
        <v>0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14">
        <f t="shared" si="26"/>
        <v>0</v>
      </c>
      <c r="O255"/>
    </row>
    <row r="256" spans="1:15" ht="15" x14ac:dyDescent="0.25">
      <c r="A256" s="59" t="s">
        <v>138</v>
      </c>
      <c r="B256" s="30">
        <v>0</v>
      </c>
      <c r="C256" s="30">
        <v>0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14">
        <f t="shared" si="26"/>
        <v>0</v>
      </c>
      <c r="O256"/>
    </row>
    <row r="257" spans="1:15" ht="15" x14ac:dyDescent="0.25">
      <c r="A257" s="59" t="s">
        <v>139</v>
      </c>
      <c r="B257" s="30">
        <v>0</v>
      </c>
      <c r="C257" s="30">
        <v>0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14">
        <f t="shared" si="26"/>
        <v>0</v>
      </c>
      <c r="O257"/>
    </row>
    <row r="258" spans="1:15" ht="15" x14ac:dyDescent="0.25">
      <c r="A258" s="59" t="s">
        <v>140</v>
      </c>
      <c r="B258" s="30">
        <v>0</v>
      </c>
      <c r="C258" s="30">
        <v>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14">
        <f t="shared" si="26"/>
        <v>0</v>
      </c>
      <c r="O258"/>
    </row>
    <row r="259" spans="1:15" ht="15" x14ac:dyDescent="0.25">
      <c r="A259" s="59" t="s">
        <v>141</v>
      </c>
      <c r="B259" s="30">
        <v>0</v>
      </c>
      <c r="C259" s="30">
        <v>0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14">
        <f t="shared" si="26"/>
        <v>0</v>
      </c>
      <c r="O259"/>
    </row>
    <row r="260" spans="1:15" x14ac:dyDescent="0.2">
      <c r="A260" s="15" t="s">
        <v>28</v>
      </c>
      <c r="B260" s="30">
        <f>SUM(B229:B259)</f>
        <v>0</v>
      </c>
      <c r="C260" s="30">
        <f>SUM(C229:C259)</f>
        <v>0</v>
      </c>
      <c r="D260" s="30">
        <f t="shared" ref="D260:M260" si="27">SUM(D229:D259)</f>
        <v>0</v>
      </c>
      <c r="E260" s="30">
        <f t="shared" si="27"/>
        <v>0</v>
      </c>
      <c r="F260" s="30">
        <f t="shared" si="27"/>
        <v>0</v>
      </c>
      <c r="G260" s="30">
        <f t="shared" si="27"/>
        <v>0</v>
      </c>
      <c r="H260" s="30">
        <f t="shared" si="27"/>
        <v>0</v>
      </c>
      <c r="I260" s="30">
        <f t="shared" si="27"/>
        <v>0</v>
      </c>
      <c r="J260" s="30">
        <f t="shared" si="27"/>
        <v>0</v>
      </c>
      <c r="K260" s="30">
        <f t="shared" si="27"/>
        <v>0</v>
      </c>
      <c r="L260" s="30">
        <f t="shared" si="27"/>
        <v>0</v>
      </c>
      <c r="M260" s="30">
        <f t="shared" si="27"/>
        <v>0</v>
      </c>
      <c r="N260" s="14">
        <f>SUM(N229:N259)</f>
        <v>0</v>
      </c>
    </row>
    <row r="261" spans="1:15" x14ac:dyDescent="0.2">
      <c r="A261" s="15"/>
      <c r="N261" s="14"/>
    </row>
    <row r="262" spans="1:15" x14ac:dyDescent="0.2">
      <c r="A262" s="22" t="s">
        <v>29</v>
      </c>
      <c r="N262" s="14"/>
    </row>
    <row r="263" spans="1:15" ht="15" x14ac:dyDescent="0.25">
      <c r="A263" s="59" t="s">
        <v>111</v>
      </c>
      <c r="B263" s="30">
        <v>0</v>
      </c>
      <c r="C263" s="30">
        <v>0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14">
        <f>SUM(B263:M263)</f>
        <v>0</v>
      </c>
      <c r="O263"/>
    </row>
    <row r="264" spans="1:15" ht="15" x14ac:dyDescent="0.25">
      <c r="A264" s="59" t="s">
        <v>112</v>
      </c>
      <c r="B264" s="30">
        <v>0</v>
      </c>
      <c r="C264" s="30">
        <v>0</v>
      </c>
      <c r="D264" s="30">
        <v>0</v>
      </c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14">
        <f t="shared" ref="N264:N294" si="28">SUM(B264:M264)</f>
        <v>0</v>
      </c>
      <c r="O264"/>
    </row>
    <row r="265" spans="1:15" ht="15" x14ac:dyDescent="0.25">
      <c r="A265" s="59" t="s">
        <v>113</v>
      </c>
      <c r="B265" s="30">
        <v>0</v>
      </c>
      <c r="C265" s="30">
        <v>0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14">
        <f t="shared" si="28"/>
        <v>0</v>
      </c>
      <c r="O265"/>
    </row>
    <row r="266" spans="1:15" ht="15" x14ac:dyDescent="0.25">
      <c r="A266" s="59" t="s">
        <v>114</v>
      </c>
      <c r="B266" s="30">
        <v>0</v>
      </c>
      <c r="C266" s="30">
        <v>0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14">
        <f t="shared" si="28"/>
        <v>0</v>
      </c>
      <c r="O266"/>
    </row>
    <row r="267" spans="1:15" ht="15" x14ac:dyDescent="0.25">
      <c r="A267" s="59" t="s">
        <v>115</v>
      </c>
      <c r="B267" s="30">
        <v>0</v>
      </c>
      <c r="C267" s="30">
        <v>0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14">
        <f t="shared" si="28"/>
        <v>0</v>
      </c>
      <c r="O267"/>
    </row>
    <row r="268" spans="1:15" ht="15" x14ac:dyDescent="0.25">
      <c r="A268" s="59" t="s">
        <v>116</v>
      </c>
      <c r="B268" s="30">
        <v>0</v>
      </c>
      <c r="C268" s="30">
        <v>0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14">
        <f t="shared" si="28"/>
        <v>0</v>
      </c>
      <c r="O268"/>
    </row>
    <row r="269" spans="1:15" ht="15" x14ac:dyDescent="0.25">
      <c r="A269" s="59" t="s">
        <v>117</v>
      </c>
      <c r="B269" s="30">
        <v>0</v>
      </c>
      <c r="C269" s="30">
        <v>0</v>
      </c>
      <c r="D269" s="30">
        <v>0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14">
        <f t="shared" si="28"/>
        <v>0</v>
      </c>
      <c r="O269"/>
    </row>
    <row r="270" spans="1:15" ht="15" x14ac:dyDescent="0.25">
      <c r="A270" s="59" t="s">
        <v>118</v>
      </c>
      <c r="B270" s="30">
        <v>0</v>
      </c>
      <c r="C270" s="30">
        <v>0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14">
        <f t="shared" si="28"/>
        <v>0</v>
      </c>
      <c r="O270"/>
    </row>
    <row r="271" spans="1:15" ht="15" x14ac:dyDescent="0.25">
      <c r="A271" s="59" t="s">
        <v>119</v>
      </c>
      <c r="B271" s="30">
        <v>0</v>
      </c>
      <c r="C271" s="30">
        <v>0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14">
        <f t="shared" si="28"/>
        <v>0</v>
      </c>
      <c r="O271"/>
    </row>
    <row r="272" spans="1:15" ht="15" x14ac:dyDescent="0.25">
      <c r="A272" s="59" t="s">
        <v>120</v>
      </c>
      <c r="B272" s="30">
        <v>0</v>
      </c>
      <c r="C272" s="30">
        <v>0</v>
      </c>
      <c r="D272" s="30">
        <v>0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14">
        <f t="shared" si="28"/>
        <v>0</v>
      </c>
      <c r="O272"/>
    </row>
    <row r="273" spans="1:15" ht="15" x14ac:dyDescent="0.25">
      <c r="A273" s="59" t="s">
        <v>121</v>
      </c>
      <c r="B273" s="30">
        <v>0</v>
      </c>
      <c r="C273" s="30">
        <v>0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14">
        <f t="shared" si="28"/>
        <v>0</v>
      </c>
      <c r="O273"/>
    </row>
    <row r="274" spans="1:15" ht="15" x14ac:dyDescent="0.25">
      <c r="A274" s="59" t="s">
        <v>122</v>
      </c>
      <c r="B274" s="30">
        <v>0</v>
      </c>
      <c r="C274" s="30">
        <v>0</v>
      </c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14">
        <f t="shared" si="28"/>
        <v>0</v>
      </c>
      <c r="O274"/>
    </row>
    <row r="275" spans="1:15" ht="15" x14ac:dyDescent="0.25">
      <c r="A275" s="65" t="s">
        <v>123</v>
      </c>
      <c r="B275" s="30">
        <v>0</v>
      </c>
      <c r="C275" s="30">
        <v>0</v>
      </c>
      <c r="D275" s="30">
        <v>0</v>
      </c>
      <c r="E275" s="30">
        <v>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14">
        <f t="shared" si="28"/>
        <v>0</v>
      </c>
      <c r="O275" s="51"/>
    </row>
    <row r="276" spans="1:15" ht="15" x14ac:dyDescent="0.25">
      <c r="A276" s="65" t="s">
        <v>124</v>
      </c>
      <c r="B276" s="30">
        <v>0</v>
      </c>
      <c r="C276" s="30">
        <v>0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14">
        <f t="shared" si="28"/>
        <v>0</v>
      </c>
      <c r="O276" s="51"/>
    </row>
    <row r="277" spans="1:15" ht="15" x14ac:dyDescent="0.25">
      <c r="A277" s="65" t="s">
        <v>125</v>
      </c>
      <c r="B277" s="30">
        <v>0</v>
      </c>
      <c r="C277" s="30">
        <v>0</v>
      </c>
      <c r="D277" s="30">
        <v>0</v>
      </c>
      <c r="E277" s="30">
        <v>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14">
        <f t="shared" si="28"/>
        <v>0</v>
      </c>
      <c r="O277" s="51"/>
    </row>
    <row r="278" spans="1:15" ht="17.25" customHeight="1" x14ac:dyDescent="0.25">
      <c r="A278" s="65" t="s">
        <v>126</v>
      </c>
      <c r="B278" s="30">
        <v>0</v>
      </c>
      <c r="C278" s="30">
        <v>0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14">
        <f t="shared" si="28"/>
        <v>0</v>
      </c>
      <c r="O278"/>
    </row>
    <row r="279" spans="1:15" ht="17.25" customHeight="1" x14ac:dyDescent="0.25">
      <c r="A279" s="65" t="s">
        <v>127</v>
      </c>
      <c r="B279" s="30">
        <v>0</v>
      </c>
      <c r="C279" s="30">
        <v>0</v>
      </c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14">
        <f t="shared" si="28"/>
        <v>0</v>
      </c>
      <c r="O279"/>
    </row>
    <row r="280" spans="1:15" ht="17.25" customHeight="1" x14ac:dyDescent="0.25">
      <c r="A280" s="65" t="s">
        <v>128</v>
      </c>
      <c r="B280" s="30">
        <v>0</v>
      </c>
      <c r="C280" s="30">
        <v>0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14">
        <f t="shared" si="28"/>
        <v>0</v>
      </c>
      <c r="O280"/>
    </row>
    <row r="281" spans="1:15" ht="17.25" customHeight="1" x14ac:dyDescent="0.25">
      <c r="A281" s="65" t="s">
        <v>129</v>
      </c>
      <c r="B281" s="30">
        <v>0</v>
      </c>
      <c r="C281" s="30">
        <v>0</v>
      </c>
      <c r="D281" s="30">
        <v>0</v>
      </c>
      <c r="E281" s="30">
        <v>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14">
        <f t="shared" si="28"/>
        <v>0</v>
      </c>
      <c r="O281"/>
    </row>
    <row r="282" spans="1:15" ht="17.25" customHeight="1" x14ac:dyDescent="0.25">
      <c r="A282" s="65" t="s">
        <v>130</v>
      </c>
      <c r="B282" s="30">
        <v>0</v>
      </c>
      <c r="C282" s="30">
        <v>0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14">
        <f t="shared" si="28"/>
        <v>0</v>
      </c>
      <c r="O282"/>
    </row>
    <row r="283" spans="1:15" ht="17.25" customHeight="1" x14ac:dyDescent="0.25">
      <c r="A283" s="65" t="s">
        <v>131</v>
      </c>
      <c r="B283" s="30">
        <v>0</v>
      </c>
      <c r="C283" s="30">
        <v>0</v>
      </c>
      <c r="D283" s="30">
        <v>0</v>
      </c>
      <c r="E283" s="30">
        <v>0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14">
        <f t="shared" si="28"/>
        <v>0</v>
      </c>
      <c r="O283"/>
    </row>
    <row r="284" spans="1:15" ht="17.25" customHeight="1" x14ac:dyDescent="0.25">
      <c r="A284" s="65" t="s">
        <v>132</v>
      </c>
      <c r="B284" s="30">
        <v>0</v>
      </c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14">
        <f t="shared" si="28"/>
        <v>0</v>
      </c>
      <c r="O284"/>
    </row>
    <row r="285" spans="1:15" ht="15" x14ac:dyDescent="0.25">
      <c r="A285" s="59" t="s">
        <v>133</v>
      </c>
      <c r="B285" s="30">
        <v>0</v>
      </c>
      <c r="C285" s="30">
        <v>0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14">
        <f t="shared" si="28"/>
        <v>0</v>
      </c>
      <c r="O285"/>
    </row>
    <row r="286" spans="1:15" ht="15" x14ac:dyDescent="0.25">
      <c r="A286" s="59" t="s">
        <v>134</v>
      </c>
      <c r="B286" s="30">
        <v>0</v>
      </c>
      <c r="C286" s="30">
        <v>0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14">
        <f t="shared" si="28"/>
        <v>0</v>
      </c>
      <c r="O286"/>
    </row>
    <row r="287" spans="1:15" ht="15" x14ac:dyDescent="0.25">
      <c r="A287" s="59" t="s">
        <v>135</v>
      </c>
      <c r="B287" s="30">
        <v>0</v>
      </c>
      <c r="C287" s="30">
        <v>0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14">
        <f t="shared" si="28"/>
        <v>0</v>
      </c>
      <c r="O287"/>
    </row>
    <row r="288" spans="1:15" ht="15" x14ac:dyDescent="0.25">
      <c r="A288" s="59" t="s">
        <v>136</v>
      </c>
      <c r="B288" s="30">
        <v>0</v>
      </c>
      <c r="C288" s="30">
        <v>0</v>
      </c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14">
        <f t="shared" si="28"/>
        <v>0</v>
      </c>
      <c r="O288"/>
    </row>
    <row r="289" spans="1:15" ht="15" x14ac:dyDescent="0.25">
      <c r="A289" s="59" t="s">
        <v>137</v>
      </c>
      <c r="B289" s="30">
        <v>0</v>
      </c>
      <c r="C289" s="30">
        <v>0</v>
      </c>
      <c r="D289" s="30">
        <v>0</v>
      </c>
      <c r="E289" s="30">
        <v>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14">
        <f t="shared" si="28"/>
        <v>0</v>
      </c>
      <c r="O289"/>
    </row>
    <row r="290" spans="1:15" ht="15" x14ac:dyDescent="0.25">
      <c r="A290" s="59" t="s">
        <v>138</v>
      </c>
      <c r="B290" s="30">
        <v>0</v>
      </c>
      <c r="C290" s="30">
        <v>0</v>
      </c>
      <c r="D290" s="30">
        <v>0</v>
      </c>
      <c r="E290" s="30">
        <v>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14">
        <f t="shared" si="28"/>
        <v>0</v>
      </c>
      <c r="O290"/>
    </row>
    <row r="291" spans="1:15" ht="15" x14ac:dyDescent="0.25">
      <c r="A291" s="59" t="s">
        <v>139</v>
      </c>
      <c r="B291" s="30">
        <v>0</v>
      </c>
      <c r="C291" s="30">
        <v>0</v>
      </c>
      <c r="D291" s="30">
        <v>0</v>
      </c>
      <c r="E291" s="30">
        <v>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14">
        <f t="shared" si="28"/>
        <v>0</v>
      </c>
      <c r="O291"/>
    </row>
    <row r="292" spans="1:15" ht="15" x14ac:dyDescent="0.25">
      <c r="A292" s="59" t="s">
        <v>140</v>
      </c>
      <c r="B292" s="30">
        <v>0</v>
      </c>
      <c r="C292" s="30">
        <v>0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14">
        <f t="shared" si="28"/>
        <v>0</v>
      </c>
      <c r="O292"/>
    </row>
    <row r="293" spans="1:15" ht="15" x14ac:dyDescent="0.25">
      <c r="A293" s="59" t="s">
        <v>141</v>
      </c>
      <c r="B293" s="30">
        <v>0</v>
      </c>
      <c r="C293" s="30">
        <v>0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14">
        <f t="shared" si="28"/>
        <v>0</v>
      </c>
      <c r="O293"/>
    </row>
    <row r="294" spans="1:15" x14ac:dyDescent="0.2">
      <c r="A294" s="15" t="s">
        <v>28</v>
      </c>
      <c r="B294" s="30">
        <f>SUM(B263:B293)</f>
        <v>0</v>
      </c>
      <c r="C294" s="30">
        <f t="shared" ref="C294:M294" si="29">SUM(C263:C293)</f>
        <v>0</v>
      </c>
      <c r="D294" s="30">
        <f t="shared" si="29"/>
        <v>0</v>
      </c>
      <c r="E294" s="30">
        <f t="shared" si="29"/>
        <v>0</v>
      </c>
      <c r="F294" s="30">
        <f t="shared" si="29"/>
        <v>0</v>
      </c>
      <c r="G294" s="30">
        <f t="shared" si="29"/>
        <v>0</v>
      </c>
      <c r="H294" s="30">
        <f t="shared" si="29"/>
        <v>0</v>
      </c>
      <c r="I294" s="30">
        <f t="shared" si="29"/>
        <v>0</v>
      </c>
      <c r="J294" s="30">
        <f t="shared" si="29"/>
        <v>0</v>
      </c>
      <c r="K294" s="30">
        <f t="shared" si="29"/>
        <v>0</v>
      </c>
      <c r="L294" s="30">
        <f t="shared" si="29"/>
        <v>0</v>
      </c>
      <c r="M294" s="30">
        <f t="shared" si="29"/>
        <v>0</v>
      </c>
      <c r="N294" s="14">
        <f t="shared" si="28"/>
        <v>0</v>
      </c>
    </row>
    <row r="295" spans="1:15" x14ac:dyDescent="0.2">
      <c r="A295" s="15"/>
      <c r="N295" s="14"/>
    </row>
    <row r="296" spans="1:15" ht="16.5" thickBot="1" x14ac:dyDescent="0.3">
      <c r="A296" s="19" t="s">
        <v>15</v>
      </c>
      <c r="B296" s="34">
        <f t="shared" ref="B296:M296" si="30">+B294+B260+B226</f>
        <v>29815</v>
      </c>
      <c r="C296" s="34">
        <f t="shared" si="30"/>
        <v>123629.86</v>
      </c>
      <c r="D296" s="34">
        <f t="shared" si="30"/>
        <v>147719</v>
      </c>
      <c r="E296" s="34">
        <f t="shared" si="30"/>
        <v>0</v>
      </c>
      <c r="F296" s="34">
        <f t="shared" si="30"/>
        <v>0</v>
      </c>
      <c r="G296" s="34">
        <f t="shared" si="30"/>
        <v>0</v>
      </c>
      <c r="H296" s="34">
        <f t="shared" si="30"/>
        <v>0</v>
      </c>
      <c r="I296" s="34">
        <f t="shared" si="30"/>
        <v>0</v>
      </c>
      <c r="J296" s="34">
        <f t="shared" si="30"/>
        <v>0</v>
      </c>
      <c r="K296" s="34">
        <f t="shared" si="30"/>
        <v>0</v>
      </c>
      <c r="L296" s="34">
        <f t="shared" si="30"/>
        <v>0</v>
      </c>
      <c r="M296" s="34">
        <f t="shared" si="30"/>
        <v>0</v>
      </c>
      <c r="N296" s="20">
        <f>+N294+N227+N260+N226</f>
        <v>301163.86</v>
      </c>
    </row>
    <row r="297" spans="1:15" ht="16.5" thickBot="1" x14ac:dyDescent="0.3">
      <c r="A297" s="4"/>
    </row>
    <row r="298" spans="1:15" x14ac:dyDescent="0.2">
      <c r="A298" s="5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7" t="s">
        <v>0</v>
      </c>
    </row>
    <row r="299" spans="1:15" ht="13.5" thickBot="1" x14ac:dyDescent="0.25">
      <c r="A299" s="21" t="s">
        <v>105</v>
      </c>
      <c r="B299" s="33" t="s">
        <v>2</v>
      </c>
      <c r="C299" s="33" t="s">
        <v>3</v>
      </c>
      <c r="D299" s="33" t="s">
        <v>4</v>
      </c>
      <c r="E299" s="33" t="s">
        <v>5</v>
      </c>
      <c r="F299" s="33" t="s">
        <v>6</v>
      </c>
      <c r="G299" s="33" t="s">
        <v>7</v>
      </c>
      <c r="H299" s="33" t="s">
        <v>8</v>
      </c>
      <c r="I299" s="33" t="s">
        <v>9</v>
      </c>
      <c r="J299" s="33" t="s">
        <v>10</v>
      </c>
      <c r="K299" s="33" t="s">
        <v>11</v>
      </c>
      <c r="L299" s="33" t="s">
        <v>12</v>
      </c>
      <c r="M299" s="33" t="s">
        <v>13</v>
      </c>
      <c r="N299" s="10" t="s">
        <v>14</v>
      </c>
    </row>
    <row r="300" spans="1:15" x14ac:dyDescent="0.2">
      <c r="A300" s="60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52"/>
    </row>
    <row r="301" spans="1:15" x14ac:dyDescent="0.2">
      <c r="A301" s="22" t="s">
        <v>31</v>
      </c>
      <c r="B301" s="30">
        <f>-383-B326-B351</f>
        <v>-383</v>
      </c>
      <c r="C301" s="30">
        <f>23567.25-C326-C351</f>
        <v>23567.25</v>
      </c>
      <c r="D301" s="30">
        <f>17858-D326-D351</f>
        <v>17858</v>
      </c>
      <c r="E301" s="30">
        <f t="shared" ref="E301:M301" si="31">0-E326-E351</f>
        <v>0</v>
      </c>
      <c r="F301" s="30">
        <f t="shared" si="31"/>
        <v>0</v>
      </c>
      <c r="G301" s="30">
        <f t="shared" si="31"/>
        <v>0</v>
      </c>
      <c r="H301" s="30">
        <f t="shared" si="31"/>
        <v>0</v>
      </c>
      <c r="I301" s="30">
        <f t="shared" si="31"/>
        <v>0</v>
      </c>
      <c r="J301" s="30">
        <f t="shared" si="31"/>
        <v>0</v>
      </c>
      <c r="K301" s="30">
        <f t="shared" si="31"/>
        <v>0</v>
      </c>
      <c r="L301" s="30">
        <f t="shared" si="31"/>
        <v>0</v>
      </c>
      <c r="M301" s="30">
        <f t="shared" si="31"/>
        <v>0</v>
      </c>
      <c r="N301" s="14">
        <f>SUM(B301:M301)</f>
        <v>41042.25</v>
      </c>
    </row>
    <row r="302" spans="1:15" x14ac:dyDescent="0.2">
      <c r="A302" s="15" t="s">
        <v>49</v>
      </c>
      <c r="N302" s="14">
        <f>SUM(B302:M302)</f>
        <v>0</v>
      </c>
    </row>
    <row r="303" spans="1:15" x14ac:dyDescent="0.2">
      <c r="A303" s="22" t="s">
        <v>30</v>
      </c>
      <c r="N303" s="14"/>
    </row>
    <row r="304" spans="1:15" ht="15" x14ac:dyDescent="0.25">
      <c r="A304" s="59" t="s">
        <v>73</v>
      </c>
      <c r="B304" s="30">
        <v>0</v>
      </c>
      <c r="C304" s="30">
        <v>0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14">
        <f t="shared" ref="N304:N319" si="32">SUM(B304:M304)</f>
        <v>0</v>
      </c>
      <c r="O304"/>
    </row>
    <row r="305" spans="1:15" ht="15" x14ac:dyDescent="0.25">
      <c r="A305" s="59" t="s">
        <v>74</v>
      </c>
      <c r="B305" s="30">
        <v>0</v>
      </c>
      <c r="C305" s="30">
        <v>0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14">
        <f t="shared" si="32"/>
        <v>0</v>
      </c>
      <c r="O305"/>
    </row>
    <row r="306" spans="1:15" ht="15" x14ac:dyDescent="0.25">
      <c r="A306" s="59" t="s">
        <v>75</v>
      </c>
      <c r="B306" s="30">
        <v>0</v>
      </c>
      <c r="C306" s="30">
        <v>0</v>
      </c>
      <c r="D306" s="30">
        <v>0</v>
      </c>
      <c r="E306" s="30">
        <v>0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14">
        <f t="shared" si="32"/>
        <v>0</v>
      </c>
      <c r="O306"/>
    </row>
    <row r="307" spans="1:15" ht="15" x14ac:dyDescent="0.25">
      <c r="A307" s="59" t="s">
        <v>76</v>
      </c>
      <c r="B307" s="30">
        <v>0</v>
      </c>
      <c r="C307" s="30">
        <v>0</v>
      </c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14">
        <f t="shared" si="32"/>
        <v>0</v>
      </c>
      <c r="O307"/>
    </row>
    <row r="308" spans="1:15" ht="15" x14ac:dyDescent="0.25">
      <c r="A308" s="59" t="s">
        <v>77</v>
      </c>
      <c r="B308" s="30">
        <v>0</v>
      </c>
      <c r="C308" s="30">
        <v>0</v>
      </c>
      <c r="D308" s="30">
        <v>0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14">
        <f t="shared" si="32"/>
        <v>0</v>
      </c>
      <c r="O308"/>
    </row>
    <row r="309" spans="1:15" ht="15" x14ac:dyDescent="0.25">
      <c r="A309" s="59" t="s">
        <v>78</v>
      </c>
      <c r="B309" s="30">
        <v>0</v>
      </c>
      <c r="C309" s="30">
        <v>0</v>
      </c>
      <c r="D309" s="30">
        <v>0</v>
      </c>
      <c r="E309" s="30">
        <v>0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14">
        <f t="shared" si="32"/>
        <v>0</v>
      </c>
      <c r="O309"/>
    </row>
    <row r="310" spans="1:15" ht="15" x14ac:dyDescent="0.25">
      <c r="A310" s="59" t="s">
        <v>79</v>
      </c>
      <c r="B310" s="30">
        <v>0</v>
      </c>
      <c r="C310" s="30">
        <v>0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14">
        <f t="shared" si="32"/>
        <v>0</v>
      </c>
      <c r="O310"/>
    </row>
    <row r="311" spans="1:15" ht="15" x14ac:dyDescent="0.25">
      <c r="A311" s="59" t="s">
        <v>80</v>
      </c>
      <c r="B311" s="30">
        <v>0</v>
      </c>
      <c r="C311" s="30">
        <v>0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14">
        <f t="shared" si="32"/>
        <v>0</v>
      </c>
      <c r="O311"/>
    </row>
    <row r="312" spans="1:15" ht="15" x14ac:dyDescent="0.25">
      <c r="A312" s="59" t="s">
        <v>81</v>
      </c>
      <c r="B312" s="30">
        <v>0</v>
      </c>
      <c r="C312" s="30">
        <v>0</v>
      </c>
      <c r="D312" s="30">
        <v>0</v>
      </c>
      <c r="E312" s="30">
        <v>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14">
        <f t="shared" si="32"/>
        <v>0</v>
      </c>
      <c r="O312"/>
    </row>
    <row r="313" spans="1:15" ht="15" x14ac:dyDescent="0.25">
      <c r="A313" s="59" t="s">
        <v>83</v>
      </c>
      <c r="B313" s="30">
        <v>0</v>
      </c>
      <c r="C313" s="30">
        <v>0</v>
      </c>
      <c r="D313" s="30">
        <v>0</v>
      </c>
      <c r="E313" s="30">
        <v>0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14">
        <f t="shared" si="32"/>
        <v>0</v>
      </c>
      <c r="O313"/>
    </row>
    <row r="314" spans="1:15" ht="15" x14ac:dyDescent="0.25">
      <c r="A314" s="59" t="s">
        <v>84</v>
      </c>
      <c r="B314" s="30">
        <v>0</v>
      </c>
      <c r="C314" s="30">
        <v>0</v>
      </c>
      <c r="D314" s="30">
        <v>0</v>
      </c>
      <c r="E314" s="30">
        <v>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14">
        <f t="shared" si="32"/>
        <v>0</v>
      </c>
      <c r="O314"/>
    </row>
    <row r="315" spans="1:15" ht="15" x14ac:dyDescent="0.25">
      <c r="A315" s="59" t="s">
        <v>85</v>
      </c>
      <c r="B315" s="30">
        <v>0</v>
      </c>
      <c r="C315" s="30">
        <v>0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14">
        <f t="shared" si="32"/>
        <v>0</v>
      </c>
      <c r="O315"/>
    </row>
    <row r="316" spans="1:15" ht="17.25" customHeight="1" x14ac:dyDescent="0.25">
      <c r="A316" s="65" t="s">
        <v>86</v>
      </c>
      <c r="B316" s="30">
        <v>0</v>
      </c>
      <c r="C316" s="30">
        <v>0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14">
        <f t="shared" si="32"/>
        <v>0</v>
      </c>
      <c r="O316"/>
    </row>
    <row r="317" spans="1:15" ht="17.25" customHeight="1" x14ac:dyDescent="0.25">
      <c r="A317" s="65" t="s">
        <v>88</v>
      </c>
      <c r="B317" s="30">
        <v>0</v>
      </c>
      <c r="C317" s="30">
        <v>0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14">
        <f t="shared" si="32"/>
        <v>0</v>
      </c>
      <c r="O317"/>
    </row>
    <row r="318" spans="1:15" ht="17.25" customHeight="1" x14ac:dyDescent="0.25">
      <c r="A318" s="65" t="s">
        <v>89</v>
      </c>
      <c r="B318" s="30">
        <v>0</v>
      </c>
      <c r="C318" s="30">
        <v>0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14">
        <f t="shared" si="32"/>
        <v>0</v>
      </c>
      <c r="O318"/>
    </row>
    <row r="319" spans="1:15" ht="17.25" customHeight="1" x14ac:dyDescent="0.25">
      <c r="A319" s="65" t="s">
        <v>90</v>
      </c>
      <c r="B319" s="30">
        <v>0</v>
      </c>
      <c r="C319" s="30">
        <v>0</v>
      </c>
      <c r="D319" s="30">
        <v>0</v>
      </c>
      <c r="E319" s="30">
        <v>0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14">
        <f t="shared" si="32"/>
        <v>0</v>
      </c>
      <c r="O319"/>
    </row>
    <row r="320" spans="1:15" ht="17.25" customHeight="1" x14ac:dyDescent="0.25">
      <c r="A320" s="65" t="s">
        <v>96</v>
      </c>
      <c r="B320" s="30">
        <v>0</v>
      </c>
      <c r="C320" s="30">
        <v>0</v>
      </c>
      <c r="D320" s="30">
        <v>0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14">
        <f>SUM(B320:M320)</f>
        <v>0</v>
      </c>
      <c r="O320"/>
    </row>
    <row r="321" spans="1:15" ht="17.25" customHeight="1" x14ac:dyDescent="0.25">
      <c r="A321" s="65" t="s">
        <v>91</v>
      </c>
      <c r="B321" s="30">
        <v>0</v>
      </c>
      <c r="C321" s="30">
        <v>0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14">
        <f t="shared" ref="N321:N325" si="33">SUM(B321:M321)</f>
        <v>0</v>
      </c>
      <c r="O321"/>
    </row>
    <row r="322" spans="1:15" ht="17.25" customHeight="1" x14ac:dyDescent="0.25">
      <c r="A322" s="65" t="s">
        <v>95</v>
      </c>
      <c r="B322" s="30">
        <v>0</v>
      </c>
      <c r="C322" s="30">
        <v>0</v>
      </c>
      <c r="D322" s="30">
        <v>0</v>
      </c>
      <c r="E322" s="30">
        <v>0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14">
        <f t="shared" si="33"/>
        <v>0</v>
      </c>
      <c r="O322"/>
    </row>
    <row r="323" spans="1:15" ht="17.25" customHeight="1" x14ac:dyDescent="0.25">
      <c r="A323" s="65" t="s">
        <v>97</v>
      </c>
      <c r="B323" s="30">
        <v>0</v>
      </c>
      <c r="C323" s="30">
        <v>0</v>
      </c>
      <c r="D323" s="30">
        <v>0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14">
        <f t="shared" si="33"/>
        <v>0</v>
      </c>
      <c r="O323"/>
    </row>
    <row r="324" spans="1:15" ht="17.25" customHeight="1" x14ac:dyDescent="0.25">
      <c r="A324" s="65" t="s">
        <v>98</v>
      </c>
      <c r="B324" s="30">
        <v>0</v>
      </c>
      <c r="C324" s="30">
        <v>0</v>
      </c>
      <c r="D324" s="30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14">
        <f t="shared" si="33"/>
        <v>0</v>
      </c>
      <c r="O324"/>
    </row>
    <row r="325" spans="1:15" ht="17.25" customHeight="1" x14ac:dyDescent="0.25">
      <c r="A325" s="65" t="s">
        <v>100</v>
      </c>
      <c r="B325" s="30">
        <v>0</v>
      </c>
      <c r="C325" s="30">
        <v>0</v>
      </c>
      <c r="D325" s="30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14">
        <f t="shared" si="33"/>
        <v>0</v>
      </c>
      <c r="O325"/>
    </row>
    <row r="326" spans="1:15" x14ac:dyDescent="0.2">
      <c r="A326" s="15" t="s">
        <v>28</v>
      </c>
      <c r="B326" s="30">
        <f>SUM(B304:B325)</f>
        <v>0</v>
      </c>
      <c r="C326" s="30">
        <f t="shared" ref="C326:N326" si="34">SUM(C304:C325)</f>
        <v>0</v>
      </c>
      <c r="D326" s="30">
        <f t="shared" si="34"/>
        <v>0</v>
      </c>
      <c r="E326" s="30">
        <f t="shared" si="34"/>
        <v>0</v>
      </c>
      <c r="F326" s="30">
        <f t="shared" si="34"/>
        <v>0</v>
      </c>
      <c r="G326" s="30">
        <f t="shared" si="34"/>
        <v>0</v>
      </c>
      <c r="H326" s="30">
        <f t="shared" si="34"/>
        <v>0</v>
      </c>
      <c r="I326" s="30">
        <f t="shared" si="34"/>
        <v>0</v>
      </c>
      <c r="J326" s="30">
        <f t="shared" si="34"/>
        <v>0</v>
      </c>
      <c r="K326" s="30">
        <f t="shared" si="34"/>
        <v>0</v>
      </c>
      <c r="L326" s="30">
        <f t="shared" si="34"/>
        <v>0</v>
      </c>
      <c r="M326" s="30">
        <f t="shared" si="34"/>
        <v>0</v>
      </c>
      <c r="N326" s="14">
        <f t="shared" si="34"/>
        <v>0</v>
      </c>
    </row>
    <row r="327" spans="1:15" x14ac:dyDescent="0.2">
      <c r="A327" s="15"/>
      <c r="N327" s="14"/>
    </row>
    <row r="328" spans="1:15" x14ac:dyDescent="0.2">
      <c r="A328" s="22" t="s">
        <v>29</v>
      </c>
      <c r="N328" s="14"/>
    </row>
    <row r="329" spans="1:15" ht="15" x14ac:dyDescent="0.25">
      <c r="A329" s="59" t="s">
        <v>73</v>
      </c>
      <c r="B329" s="30">
        <v>0</v>
      </c>
      <c r="C329" s="30">
        <v>0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14">
        <f t="shared" ref="N329:N343" si="35">SUM(B329:M329)</f>
        <v>0</v>
      </c>
      <c r="O329"/>
    </row>
    <row r="330" spans="1:15" ht="15" x14ac:dyDescent="0.25">
      <c r="A330" s="59" t="s">
        <v>74</v>
      </c>
      <c r="B330" s="30">
        <v>0</v>
      </c>
      <c r="C330" s="30">
        <v>0</v>
      </c>
      <c r="D330" s="30">
        <v>0</v>
      </c>
      <c r="E330" s="30">
        <v>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14">
        <f t="shared" si="35"/>
        <v>0</v>
      </c>
      <c r="O330"/>
    </row>
    <row r="331" spans="1:15" ht="15" x14ac:dyDescent="0.25">
      <c r="A331" s="59" t="s">
        <v>75</v>
      </c>
      <c r="B331" s="30">
        <v>0</v>
      </c>
      <c r="C331" s="30">
        <v>0</v>
      </c>
      <c r="D331" s="30">
        <v>0</v>
      </c>
      <c r="E331" s="30">
        <v>0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14">
        <f t="shared" si="35"/>
        <v>0</v>
      </c>
      <c r="O331"/>
    </row>
    <row r="332" spans="1:15" ht="15" x14ac:dyDescent="0.25">
      <c r="A332" s="59" t="s">
        <v>76</v>
      </c>
      <c r="B332" s="30">
        <v>0</v>
      </c>
      <c r="C332" s="30">
        <v>0</v>
      </c>
      <c r="D332" s="30">
        <v>0</v>
      </c>
      <c r="E332" s="30">
        <v>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14">
        <f t="shared" si="35"/>
        <v>0</v>
      </c>
      <c r="O332"/>
    </row>
    <row r="333" spans="1:15" ht="15" x14ac:dyDescent="0.25">
      <c r="A333" s="59" t="s">
        <v>77</v>
      </c>
      <c r="B333" s="30">
        <v>0</v>
      </c>
      <c r="C333" s="30">
        <v>0</v>
      </c>
      <c r="D333" s="30">
        <v>0</v>
      </c>
      <c r="E333" s="30">
        <v>0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14">
        <f t="shared" si="35"/>
        <v>0</v>
      </c>
      <c r="O333"/>
    </row>
    <row r="334" spans="1:15" ht="15" x14ac:dyDescent="0.25">
      <c r="A334" s="59" t="s">
        <v>78</v>
      </c>
      <c r="B334" s="30">
        <v>0</v>
      </c>
      <c r="C334" s="30">
        <v>0</v>
      </c>
      <c r="D334" s="30">
        <v>0</v>
      </c>
      <c r="E334" s="30">
        <v>0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14">
        <f t="shared" si="35"/>
        <v>0</v>
      </c>
      <c r="O334"/>
    </row>
    <row r="335" spans="1:15" ht="15" x14ac:dyDescent="0.25">
      <c r="A335" s="59" t="s">
        <v>79</v>
      </c>
      <c r="B335" s="30">
        <v>0</v>
      </c>
      <c r="C335" s="30">
        <v>0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14">
        <f t="shared" si="35"/>
        <v>0</v>
      </c>
      <c r="O335"/>
    </row>
    <row r="336" spans="1:15" ht="15" x14ac:dyDescent="0.25">
      <c r="A336" s="59" t="s">
        <v>80</v>
      </c>
      <c r="B336" s="30">
        <v>0</v>
      </c>
      <c r="C336" s="30">
        <v>0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14">
        <f t="shared" si="35"/>
        <v>0</v>
      </c>
      <c r="O336"/>
    </row>
    <row r="337" spans="1:15" ht="15" x14ac:dyDescent="0.25">
      <c r="A337" s="59" t="s">
        <v>81</v>
      </c>
      <c r="B337" s="30">
        <v>0</v>
      </c>
      <c r="C337" s="30">
        <v>0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14">
        <f t="shared" si="35"/>
        <v>0</v>
      </c>
      <c r="O337"/>
    </row>
    <row r="338" spans="1:15" ht="15" x14ac:dyDescent="0.25">
      <c r="A338" s="59" t="s">
        <v>83</v>
      </c>
      <c r="B338" s="30">
        <v>0</v>
      </c>
      <c r="C338" s="30">
        <v>0</v>
      </c>
      <c r="D338" s="30">
        <v>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14">
        <f t="shared" si="35"/>
        <v>0</v>
      </c>
      <c r="O338"/>
    </row>
    <row r="339" spans="1:15" ht="15" x14ac:dyDescent="0.25">
      <c r="A339" s="59" t="s">
        <v>84</v>
      </c>
      <c r="B339" s="30">
        <v>0</v>
      </c>
      <c r="C339" s="30">
        <v>0</v>
      </c>
      <c r="D339" s="30">
        <v>0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14">
        <f t="shared" si="35"/>
        <v>0</v>
      </c>
      <c r="O339"/>
    </row>
    <row r="340" spans="1:15" ht="15" x14ac:dyDescent="0.25">
      <c r="A340" s="59" t="s">
        <v>85</v>
      </c>
      <c r="B340" s="30">
        <v>0</v>
      </c>
      <c r="C340" s="30">
        <v>0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14">
        <f t="shared" si="35"/>
        <v>0</v>
      </c>
      <c r="O340"/>
    </row>
    <row r="341" spans="1:15" ht="15" x14ac:dyDescent="0.25">
      <c r="A341" s="65" t="s">
        <v>86</v>
      </c>
      <c r="B341" s="30">
        <v>0</v>
      </c>
      <c r="C341" s="30">
        <v>0</v>
      </c>
      <c r="D341" s="30">
        <v>0</v>
      </c>
      <c r="E341" s="30">
        <v>0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14">
        <f t="shared" si="35"/>
        <v>0</v>
      </c>
      <c r="O341" s="51"/>
    </row>
    <row r="342" spans="1:15" ht="15" x14ac:dyDescent="0.25">
      <c r="A342" s="65" t="s">
        <v>88</v>
      </c>
      <c r="B342" s="30">
        <v>0</v>
      </c>
      <c r="C342" s="30">
        <v>0</v>
      </c>
      <c r="D342" s="30">
        <v>0</v>
      </c>
      <c r="E342" s="30">
        <v>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14">
        <f t="shared" si="35"/>
        <v>0</v>
      </c>
      <c r="O342" s="51"/>
    </row>
    <row r="343" spans="1:15" ht="15" x14ac:dyDescent="0.25">
      <c r="A343" s="65" t="s">
        <v>89</v>
      </c>
      <c r="B343" s="30">
        <v>0</v>
      </c>
      <c r="C343" s="30">
        <v>0</v>
      </c>
      <c r="D343" s="30">
        <v>0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14">
        <f t="shared" si="35"/>
        <v>0</v>
      </c>
      <c r="O343" s="51"/>
    </row>
    <row r="344" spans="1:15" ht="17.25" customHeight="1" x14ac:dyDescent="0.25">
      <c r="A344" s="65" t="s">
        <v>90</v>
      </c>
      <c r="B344" s="30">
        <v>0</v>
      </c>
      <c r="C344" s="30">
        <v>0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14">
        <f>SUM(B344:M344)</f>
        <v>0</v>
      </c>
      <c r="O344"/>
    </row>
    <row r="345" spans="1:15" ht="17.25" customHeight="1" x14ac:dyDescent="0.25">
      <c r="A345" s="65" t="s">
        <v>96</v>
      </c>
      <c r="B345" s="30">
        <v>0</v>
      </c>
      <c r="C345" s="30">
        <v>0</v>
      </c>
      <c r="D345" s="30">
        <v>0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14">
        <f>SUM(B345:M345)</f>
        <v>0</v>
      </c>
      <c r="O345"/>
    </row>
    <row r="346" spans="1:15" ht="17.25" customHeight="1" x14ac:dyDescent="0.25">
      <c r="A346" s="65" t="s">
        <v>91</v>
      </c>
      <c r="B346" s="30">
        <v>0</v>
      </c>
      <c r="C346" s="30">
        <v>0</v>
      </c>
      <c r="D346" s="30">
        <v>0</v>
      </c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14">
        <f>SUM(B346:M346)</f>
        <v>0</v>
      </c>
      <c r="O346"/>
    </row>
    <row r="347" spans="1:15" ht="17.25" customHeight="1" x14ac:dyDescent="0.25">
      <c r="A347" s="65" t="s">
        <v>95</v>
      </c>
      <c r="B347" s="30">
        <v>0</v>
      </c>
      <c r="C347" s="30">
        <v>0</v>
      </c>
      <c r="D347" s="30">
        <v>0</v>
      </c>
      <c r="E347" s="30">
        <v>0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14">
        <f t="shared" ref="N347:N350" si="36">SUM(B347:M347)</f>
        <v>0</v>
      </c>
      <c r="O347"/>
    </row>
    <row r="348" spans="1:15" ht="17.25" customHeight="1" x14ac:dyDescent="0.25">
      <c r="A348" s="65" t="s">
        <v>97</v>
      </c>
      <c r="B348" s="30">
        <v>0</v>
      </c>
      <c r="C348" s="30">
        <v>0</v>
      </c>
      <c r="D348" s="30">
        <v>0</v>
      </c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14">
        <f t="shared" si="36"/>
        <v>0</v>
      </c>
      <c r="O348"/>
    </row>
    <row r="349" spans="1:15" ht="17.25" customHeight="1" x14ac:dyDescent="0.25">
      <c r="A349" s="65" t="s">
        <v>98</v>
      </c>
      <c r="B349" s="30">
        <v>0</v>
      </c>
      <c r="C349" s="30">
        <v>0</v>
      </c>
      <c r="D349" s="30">
        <v>0</v>
      </c>
      <c r="E349" s="30">
        <v>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14">
        <f t="shared" si="36"/>
        <v>0</v>
      </c>
      <c r="O349"/>
    </row>
    <row r="350" spans="1:15" ht="17.25" customHeight="1" x14ac:dyDescent="0.25">
      <c r="A350" s="65" t="s">
        <v>100</v>
      </c>
      <c r="B350" s="30">
        <v>0</v>
      </c>
      <c r="C350" s="30">
        <v>0</v>
      </c>
      <c r="D350" s="30">
        <v>0</v>
      </c>
      <c r="E350" s="30">
        <v>0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14">
        <f t="shared" si="36"/>
        <v>0</v>
      </c>
      <c r="O350"/>
    </row>
    <row r="351" spans="1:15" x14ac:dyDescent="0.2">
      <c r="A351" s="15" t="s">
        <v>28</v>
      </c>
      <c r="B351" s="30">
        <f>SUM(B329:B350)</f>
        <v>0</v>
      </c>
      <c r="C351" s="30">
        <f t="shared" ref="C351:N351" si="37">SUM(C329:C350)</f>
        <v>0</v>
      </c>
      <c r="D351" s="30">
        <f t="shared" si="37"/>
        <v>0</v>
      </c>
      <c r="E351" s="30">
        <f t="shared" si="37"/>
        <v>0</v>
      </c>
      <c r="F351" s="30">
        <f t="shared" si="37"/>
        <v>0</v>
      </c>
      <c r="G351" s="30">
        <f t="shared" si="37"/>
        <v>0</v>
      </c>
      <c r="H351" s="30">
        <f t="shared" si="37"/>
        <v>0</v>
      </c>
      <c r="I351" s="30">
        <f t="shared" si="37"/>
        <v>0</v>
      </c>
      <c r="J351" s="30">
        <f t="shared" si="37"/>
        <v>0</v>
      </c>
      <c r="K351" s="30">
        <f t="shared" si="37"/>
        <v>0</v>
      </c>
      <c r="L351" s="30">
        <f t="shared" si="37"/>
        <v>0</v>
      </c>
      <c r="M351" s="30">
        <f t="shared" si="37"/>
        <v>0</v>
      </c>
      <c r="N351" s="14">
        <f t="shared" si="37"/>
        <v>0</v>
      </c>
    </row>
    <row r="352" spans="1:15" x14ac:dyDescent="0.2">
      <c r="A352" s="15"/>
      <c r="N352" s="14"/>
    </row>
    <row r="353" spans="1:15" ht="16.5" thickBot="1" x14ac:dyDescent="0.3">
      <c r="A353" s="19" t="s">
        <v>15</v>
      </c>
      <c r="B353" s="34">
        <f t="shared" ref="B353:M353" si="38">+B351+B326+B301</f>
        <v>-383</v>
      </c>
      <c r="C353" s="34">
        <f t="shared" si="38"/>
        <v>23567.25</v>
      </c>
      <c r="D353" s="34">
        <f t="shared" si="38"/>
        <v>17858</v>
      </c>
      <c r="E353" s="34">
        <f t="shared" si="38"/>
        <v>0</v>
      </c>
      <c r="F353" s="34">
        <f t="shared" si="38"/>
        <v>0</v>
      </c>
      <c r="G353" s="34">
        <f t="shared" si="38"/>
        <v>0</v>
      </c>
      <c r="H353" s="34">
        <f t="shared" si="38"/>
        <v>0</v>
      </c>
      <c r="I353" s="34">
        <f t="shared" si="38"/>
        <v>0</v>
      </c>
      <c r="J353" s="34">
        <f t="shared" si="38"/>
        <v>0</v>
      </c>
      <c r="K353" s="34">
        <f t="shared" si="38"/>
        <v>0</v>
      </c>
      <c r="L353" s="34">
        <f t="shared" si="38"/>
        <v>0</v>
      </c>
      <c r="M353" s="34">
        <f t="shared" si="38"/>
        <v>0</v>
      </c>
      <c r="N353" s="20">
        <f>+N351+N302+N326+N301</f>
        <v>41042.25</v>
      </c>
    </row>
    <row r="354" spans="1:15" x14ac:dyDescent="0.2">
      <c r="A354" s="5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7" t="s">
        <v>0</v>
      </c>
    </row>
    <row r="355" spans="1:15" ht="13.5" thickBot="1" x14ac:dyDescent="0.25">
      <c r="A355" s="21" t="s">
        <v>104</v>
      </c>
      <c r="B355" s="33" t="s">
        <v>2</v>
      </c>
      <c r="C355" s="33" t="s">
        <v>3</v>
      </c>
      <c r="D355" s="33" t="s">
        <v>4</v>
      </c>
      <c r="E355" s="33" t="s">
        <v>5</v>
      </c>
      <c r="F355" s="33" t="s">
        <v>6</v>
      </c>
      <c r="G355" s="33" t="s">
        <v>7</v>
      </c>
      <c r="H355" s="33" t="s">
        <v>8</v>
      </c>
      <c r="I355" s="33" t="s">
        <v>9</v>
      </c>
      <c r="J355" s="33" t="s">
        <v>10</v>
      </c>
      <c r="K355" s="33" t="s">
        <v>11</v>
      </c>
      <c r="L355" s="33" t="s">
        <v>12</v>
      </c>
      <c r="M355" s="33" t="s">
        <v>13</v>
      </c>
      <c r="N355" s="10" t="s">
        <v>14</v>
      </c>
    </row>
    <row r="356" spans="1:15" x14ac:dyDescent="0.2">
      <c r="A356" s="60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52"/>
    </row>
    <row r="357" spans="1:15" x14ac:dyDescent="0.2">
      <c r="A357" s="22" t="s">
        <v>31</v>
      </c>
      <c r="B357" s="30">
        <f>162830-B384-B411</f>
        <v>162830</v>
      </c>
      <c r="C357" s="30">
        <f>258150.81-C384-C411</f>
        <v>258150.81</v>
      </c>
      <c r="D357" s="30">
        <f>194781-D384-D411</f>
        <v>194781</v>
      </c>
      <c r="E357" s="30">
        <f t="shared" ref="E357:M357" si="39">0-E384-E411</f>
        <v>0</v>
      </c>
      <c r="F357" s="30">
        <f t="shared" si="39"/>
        <v>0</v>
      </c>
      <c r="G357" s="30">
        <f t="shared" si="39"/>
        <v>0</v>
      </c>
      <c r="H357" s="30">
        <f t="shared" si="39"/>
        <v>0</v>
      </c>
      <c r="I357" s="30">
        <f t="shared" si="39"/>
        <v>0</v>
      </c>
      <c r="J357" s="30">
        <f t="shared" si="39"/>
        <v>0</v>
      </c>
      <c r="K357" s="30">
        <f t="shared" si="39"/>
        <v>0</v>
      </c>
      <c r="L357" s="30">
        <f t="shared" si="39"/>
        <v>0</v>
      </c>
      <c r="M357" s="30">
        <f t="shared" si="39"/>
        <v>0</v>
      </c>
      <c r="N357" s="14">
        <f>SUM(B357:M357)</f>
        <v>615761.81000000006</v>
      </c>
    </row>
    <row r="358" spans="1:15" x14ac:dyDescent="0.2">
      <c r="A358" s="15" t="s">
        <v>49</v>
      </c>
      <c r="N358" s="14">
        <f>SUM(B358:M358)</f>
        <v>0</v>
      </c>
    </row>
    <row r="359" spans="1:15" x14ac:dyDescent="0.2">
      <c r="A359" s="22" t="s">
        <v>30</v>
      </c>
      <c r="N359" s="14"/>
    </row>
    <row r="360" spans="1:15" ht="15" x14ac:dyDescent="0.25">
      <c r="A360" s="59" t="s">
        <v>72</v>
      </c>
      <c r="B360" s="30">
        <v>0</v>
      </c>
      <c r="C360" s="30">
        <v>0</v>
      </c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14">
        <f t="shared" ref="N360:N373" si="40">SUM(B360:M360)</f>
        <v>0</v>
      </c>
      <c r="O360"/>
    </row>
    <row r="361" spans="1:15" ht="15" x14ac:dyDescent="0.25">
      <c r="A361" s="59" t="s">
        <v>73</v>
      </c>
      <c r="B361" s="30">
        <v>0</v>
      </c>
      <c r="C361" s="30">
        <v>0</v>
      </c>
      <c r="D361" s="30">
        <v>0</v>
      </c>
      <c r="E361" s="30">
        <v>0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14">
        <f t="shared" si="40"/>
        <v>0</v>
      </c>
      <c r="O361"/>
    </row>
    <row r="362" spans="1:15" ht="15" x14ac:dyDescent="0.25">
      <c r="A362" s="59" t="s">
        <v>74</v>
      </c>
      <c r="B362" s="30">
        <v>0</v>
      </c>
      <c r="C362" s="30">
        <v>0</v>
      </c>
      <c r="D362" s="30">
        <v>0</v>
      </c>
      <c r="E362" s="30">
        <v>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14">
        <f t="shared" si="40"/>
        <v>0</v>
      </c>
      <c r="O362"/>
    </row>
    <row r="363" spans="1:15" ht="15" x14ac:dyDescent="0.25">
      <c r="A363" s="59" t="s">
        <v>75</v>
      </c>
      <c r="B363" s="30">
        <v>0</v>
      </c>
      <c r="C363" s="30">
        <v>0</v>
      </c>
      <c r="D363" s="30">
        <v>0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14">
        <f t="shared" si="40"/>
        <v>0</v>
      </c>
      <c r="O363"/>
    </row>
    <row r="364" spans="1:15" ht="15" x14ac:dyDescent="0.25">
      <c r="A364" s="59" t="s">
        <v>76</v>
      </c>
      <c r="B364" s="30">
        <v>0</v>
      </c>
      <c r="C364" s="30">
        <v>0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14">
        <f t="shared" si="40"/>
        <v>0</v>
      </c>
      <c r="O364"/>
    </row>
    <row r="365" spans="1:15" ht="15" x14ac:dyDescent="0.25">
      <c r="A365" s="59" t="s">
        <v>77</v>
      </c>
      <c r="B365" s="30">
        <v>0</v>
      </c>
      <c r="C365" s="30">
        <v>0</v>
      </c>
      <c r="D365" s="30">
        <v>0</v>
      </c>
      <c r="E365" s="30">
        <v>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14">
        <f t="shared" si="40"/>
        <v>0</v>
      </c>
      <c r="O365"/>
    </row>
    <row r="366" spans="1:15" ht="15" x14ac:dyDescent="0.25">
      <c r="A366" s="59" t="s">
        <v>78</v>
      </c>
      <c r="B366" s="30">
        <v>0</v>
      </c>
      <c r="C366" s="30">
        <v>0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14">
        <f t="shared" si="40"/>
        <v>0</v>
      </c>
      <c r="O366"/>
    </row>
    <row r="367" spans="1:15" ht="15" x14ac:dyDescent="0.25">
      <c r="A367" s="59" t="s">
        <v>79</v>
      </c>
      <c r="B367" s="30">
        <v>0</v>
      </c>
      <c r="C367" s="30">
        <v>0</v>
      </c>
      <c r="D367" s="30">
        <v>0</v>
      </c>
      <c r="E367" s="30">
        <v>0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14">
        <f t="shared" si="40"/>
        <v>0</v>
      </c>
      <c r="O367"/>
    </row>
    <row r="368" spans="1:15" ht="15" x14ac:dyDescent="0.25">
      <c r="A368" s="59" t="s">
        <v>80</v>
      </c>
      <c r="B368" s="30">
        <v>0</v>
      </c>
      <c r="C368" s="30">
        <v>0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14">
        <f t="shared" si="40"/>
        <v>0</v>
      </c>
      <c r="O368"/>
    </row>
    <row r="369" spans="1:15" ht="15" x14ac:dyDescent="0.25">
      <c r="A369" s="59" t="s">
        <v>81</v>
      </c>
      <c r="B369" s="30">
        <v>0</v>
      </c>
      <c r="C369" s="30">
        <v>0</v>
      </c>
      <c r="D369" s="30">
        <v>0</v>
      </c>
      <c r="E369" s="30">
        <v>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14">
        <f t="shared" si="40"/>
        <v>0</v>
      </c>
      <c r="O369"/>
    </row>
    <row r="370" spans="1:15" ht="15" x14ac:dyDescent="0.25">
      <c r="A370" s="59" t="s">
        <v>82</v>
      </c>
      <c r="B370" s="30">
        <v>0</v>
      </c>
      <c r="C370" s="30">
        <v>0</v>
      </c>
      <c r="D370" s="30">
        <v>0</v>
      </c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14">
        <f t="shared" si="40"/>
        <v>0</v>
      </c>
      <c r="O370"/>
    </row>
    <row r="371" spans="1:15" ht="15" x14ac:dyDescent="0.25">
      <c r="A371" s="59" t="s">
        <v>83</v>
      </c>
      <c r="B371" s="30">
        <v>0</v>
      </c>
      <c r="C371" s="30">
        <v>0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14">
        <f t="shared" si="40"/>
        <v>0</v>
      </c>
      <c r="O371"/>
    </row>
    <row r="372" spans="1:15" ht="15" x14ac:dyDescent="0.25">
      <c r="A372" s="59" t="s">
        <v>84</v>
      </c>
      <c r="B372" s="30">
        <v>0</v>
      </c>
      <c r="C372" s="30">
        <v>0</v>
      </c>
      <c r="D372" s="30">
        <v>0</v>
      </c>
      <c r="E372" s="30">
        <v>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14">
        <f t="shared" si="40"/>
        <v>0</v>
      </c>
      <c r="O372"/>
    </row>
    <row r="373" spans="1:15" ht="15" x14ac:dyDescent="0.25">
      <c r="A373" s="59" t="s">
        <v>85</v>
      </c>
      <c r="B373" s="30">
        <v>0</v>
      </c>
      <c r="C373" s="30">
        <v>0</v>
      </c>
      <c r="D373" s="30">
        <v>0</v>
      </c>
      <c r="E373" s="30">
        <v>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14">
        <f t="shared" si="40"/>
        <v>0</v>
      </c>
      <c r="O373"/>
    </row>
    <row r="374" spans="1:15" ht="17.25" customHeight="1" x14ac:dyDescent="0.25">
      <c r="A374" s="65" t="s">
        <v>86</v>
      </c>
      <c r="B374" s="30">
        <v>0</v>
      </c>
      <c r="C374" s="30">
        <v>0</v>
      </c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14">
        <f t="shared" ref="N374:N377" si="41">SUM(B374:M374)</f>
        <v>0</v>
      </c>
      <c r="O374"/>
    </row>
    <row r="375" spans="1:15" ht="17.25" customHeight="1" x14ac:dyDescent="0.25">
      <c r="A375" s="65" t="s">
        <v>88</v>
      </c>
      <c r="B375" s="30">
        <v>0</v>
      </c>
      <c r="C375" s="30">
        <v>0</v>
      </c>
      <c r="D375" s="30">
        <v>0</v>
      </c>
      <c r="E375" s="30">
        <v>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14">
        <f t="shared" si="41"/>
        <v>0</v>
      </c>
      <c r="O375"/>
    </row>
    <row r="376" spans="1:15" ht="17.25" customHeight="1" x14ac:dyDescent="0.25">
      <c r="A376" s="65" t="s">
        <v>89</v>
      </c>
      <c r="B376" s="30">
        <v>0</v>
      </c>
      <c r="C376" s="30">
        <v>0</v>
      </c>
      <c r="D376" s="30">
        <v>0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14">
        <f t="shared" si="41"/>
        <v>0</v>
      </c>
      <c r="O376"/>
    </row>
    <row r="377" spans="1:15" ht="17.25" customHeight="1" x14ac:dyDescent="0.25">
      <c r="A377" s="65" t="s">
        <v>90</v>
      </c>
      <c r="B377" s="30">
        <v>0</v>
      </c>
      <c r="C377" s="30">
        <v>0</v>
      </c>
      <c r="D377" s="30">
        <v>0</v>
      </c>
      <c r="E377" s="30">
        <v>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14">
        <f t="shared" si="41"/>
        <v>0</v>
      </c>
      <c r="O377"/>
    </row>
    <row r="378" spans="1:15" ht="17.25" customHeight="1" x14ac:dyDescent="0.25">
      <c r="A378" s="65" t="s">
        <v>96</v>
      </c>
      <c r="B378" s="30">
        <v>0</v>
      </c>
      <c r="C378" s="30">
        <v>0</v>
      </c>
      <c r="D378" s="30">
        <v>0</v>
      </c>
      <c r="E378" s="30">
        <v>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14">
        <f>SUM(B378:M378)</f>
        <v>0</v>
      </c>
      <c r="O378"/>
    </row>
    <row r="379" spans="1:15" ht="17.25" customHeight="1" x14ac:dyDescent="0.25">
      <c r="A379" s="65" t="s">
        <v>91</v>
      </c>
      <c r="B379" s="30">
        <v>0</v>
      </c>
      <c r="C379" s="30">
        <v>0</v>
      </c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14">
        <f t="shared" ref="N379:N380" si="42">SUM(B379:M379)</f>
        <v>0</v>
      </c>
      <c r="O379"/>
    </row>
    <row r="380" spans="1:15" ht="17.25" customHeight="1" x14ac:dyDescent="0.25">
      <c r="A380" s="65" t="s">
        <v>95</v>
      </c>
      <c r="B380" s="30">
        <v>0</v>
      </c>
      <c r="C380" s="30">
        <v>0</v>
      </c>
      <c r="D380" s="30">
        <v>0</v>
      </c>
      <c r="E380" s="30">
        <v>0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14">
        <f t="shared" si="42"/>
        <v>0</v>
      </c>
      <c r="O380"/>
    </row>
    <row r="381" spans="1:15" ht="17.25" customHeight="1" x14ac:dyDescent="0.25">
      <c r="A381" s="65" t="s">
        <v>97</v>
      </c>
      <c r="B381" s="30">
        <v>0</v>
      </c>
      <c r="C381" s="30">
        <v>0</v>
      </c>
      <c r="D381" s="30">
        <v>0</v>
      </c>
      <c r="E381" s="30">
        <v>0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14">
        <f t="shared" ref="N381" si="43">SUM(B381:M381)</f>
        <v>0</v>
      </c>
      <c r="O381"/>
    </row>
    <row r="382" spans="1:15" ht="17.25" customHeight="1" x14ac:dyDescent="0.25">
      <c r="A382" s="65" t="s">
        <v>98</v>
      </c>
      <c r="B382" s="30">
        <v>0</v>
      </c>
      <c r="C382" s="30">
        <v>0</v>
      </c>
      <c r="D382" s="30">
        <v>0</v>
      </c>
      <c r="E382" s="30">
        <v>0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14">
        <f t="shared" ref="N382" si="44">SUM(B382:M382)</f>
        <v>0</v>
      </c>
      <c r="O382"/>
    </row>
    <row r="383" spans="1:15" ht="17.25" customHeight="1" x14ac:dyDescent="0.25">
      <c r="A383" s="65" t="s">
        <v>99</v>
      </c>
      <c r="B383" s="30">
        <v>0</v>
      </c>
      <c r="C383" s="30">
        <v>0</v>
      </c>
      <c r="D383" s="30">
        <v>0</v>
      </c>
      <c r="E383" s="30">
        <v>0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14">
        <f t="shared" ref="N383" si="45">SUM(B383:M383)</f>
        <v>0</v>
      </c>
      <c r="O383"/>
    </row>
    <row r="384" spans="1:15" x14ac:dyDescent="0.2">
      <c r="A384" s="15" t="s">
        <v>28</v>
      </c>
      <c r="B384" s="30">
        <f t="shared" ref="B384:N384" si="46">SUM(B360:B383)</f>
        <v>0</v>
      </c>
      <c r="C384" s="30">
        <f t="shared" si="46"/>
        <v>0</v>
      </c>
      <c r="D384" s="30">
        <f t="shared" si="46"/>
        <v>0</v>
      </c>
      <c r="E384" s="30">
        <f t="shared" si="46"/>
        <v>0</v>
      </c>
      <c r="F384" s="30">
        <f t="shared" si="46"/>
        <v>0</v>
      </c>
      <c r="G384" s="30">
        <f t="shared" si="46"/>
        <v>0</v>
      </c>
      <c r="H384" s="30">
        <f t="shared" si="46"/>
        <v>0</v>
      </c>
      <c r="I384" s="30">
        <f t="shared" si="46"/>
        <v>0</v>
      </c>
      <c r="J384" s="30">
        <f t="shared" si="46"/>
        <v>0</v>
      </c>
      <c r="K384" s="30">
        <f t="shared" si="46"/>
        <v>0</v>
      </c>
      <c r="L384" s="30">
        <f t="shared" si="46"/>
        <v>0</v>
      </c>
      <c r="M384" s="30">
        <f t="shared" si="46"/>
        <v>0</v>
      </c>
      <c r="N384" s="14">
        <f t="shared" si="46"/>
        <v>0</v>
      </c>
    </row>
    <row r="385" spans="1:15" x14ac:dyDescent="0.2">
      <c r="A385" s="15"/>
      <c r="N385" s="14"/>
    </row>
    <row r="386" spans="1:15" x14ac:dyDescent="0.2">
      <c r="A386" s="22" t="s">
        <v>29</v>
      </c>
      <c r="N386" s="14"/>
    </row>
    <row r="387" spans="1:15" ht="15" x14ac:dyDescent="0.25">
      <c r="A387" s="59" t="s">
        <v>72</v>
      </c>
      <c r="B387" s="30">
        <v>0</v>
      </c>
      <c r="C387" s="30">
        <v>0</v>
      </c>
      <c r="D387" s="30">
        <v>0</v>
      </c>
      <c r="E387" s="30">
        <v>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14">
        <f t="shared" ref="N387:N401" si="47">SUM(B387:M387)</f>
        <v>0</v>
      </c>
      <c r="O387"/>
    </row>
    <row r="388" spans="1:15" ht="15" x14ac:dyDescent="0.25">
      <c r="A388" s="59" t="s">
        <v>73</v>
      </c>
      <c r="B388" s="30">
        <v>0</v>
      </c>
      <c r="C388" s="30">
        <v>0</v>
      </c>
      <c r="D388" s="30">
        <v>0</v>
      </c>
      <c r="E388" s="30">
        <v>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14">
        <f t="shared" si="47"/>
        <v>0</v>
      </c>
      <c r="O388"/>
    </row>
    <row r="389" spans="1:15" ht="15" x14ac:dyDescent="0.25">
      <c r="A389" s="59" t="s">
        <v>74</v>
      </c>
      <c r="B389" s="30">
        <v>0</v>
      </c>
      <c r="C389" s="30">
        <v>0</v>
      </c>
      <c r="D389" s="30">
        <v>0</v>
      </c>
      <c r="E389" s="30">
        <v>0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14">
        <f t="shared" si="47"/>
        <v>0</v>
      </c>
      <c r="O389"/>
    </row>
    <row r="390" spans="1:15" ht="15" x14ac:dyDescent="0.25">
      <c r="A390" s="59" t="s">
        <v>75</v>
      </c>
      <c r="B390" s="30">
        <v>0</v>
      </c>
      <c r="C390" s="30">
        <v>0</v>
      </c>
      <c r="D390" s="30">
        <v>0</v>
      </c>
      <c r="E390" s="30">
        <v>0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14">
        <f t="shared" si="47"/>
        <v>0</v>
      </c>
      <c r="O390"/>
    </row>
    <row r="391" spans="1:15" ht="15" x14ac:dyDescent="0.25">
      <c r="A391" s="59" t="s">
        <v>76</v>
      </c>
      <c r="B391" s="30">
        <v>0</v>
      </c>
      <c r="C391" s="30">
        <v>0</v>
      </c>
      <c r="D391" s="30">
        <v>0</v>
      </c>
      <c r="E391" s="30">
        <v>0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14">
        <f t="shared" si="47"/>
        <v>0</v>
      </c>
      <c r="O391"/>
    </row>
    <row r="392" spans="1:15" ht="15" x14ac:dyDescent="0.25">
      <c r="A392" s="59" t="s">
        <v>77</v>
      </c>
      <c r="B392" s="30">
        <v>0</v>
      </c>
      <c r="C392" s="30">
        <v>0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14">
        <f t="shared" si="47"/>
        <v>0</v>
      </c>
      <c r="O392"/>
    </row>
    <row r="393" spans="1:15" ht="15" x14ac:dyDescent="0.25">
      <c r="A393" s="59" t="s">
        <v>78</v>
      </c>
      <c r="B393" s="30">
        <v>0</v>
      </c>
      <c r="C393" s="30">
        <v>0</v>
      </c>
      <c r="D393" s="30">
        <v>0</v>
      </c>
      <c r="E393" s="30">
        <v>0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14">
        <f t="shared" si="47"/>
        <v>0</v>
      </c>
      <c r="O393"/>
    </row>
    <row r="394" spans="1:15" ht="15" x14ac:dyDescent="0.25">
      <c r="A394" s="59" t="s">
        <v>79</v>
      </c>
      <c r="B394" s="30">
        <v>0</v>
      </c>
      <c r="C394" s="30">
        <v>0</v>
      </c>
      <c r="D394" s="30">
        <v>0</v>
      </c>
      <c r="E394" s="30">
        <v>0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14">
        <f t="shared" si="47"/>
        <v>0</v>
      </c>
      <c r="O394"/>
    </row>
    <row r="395" spans="1:15" ht="15" x14ac:dyDescent="0.25">
      <c r="A395" s="59" t="s">
        <v>80</v>
      </c>
      <c r="B395" s="30">
        <v>0</v>
      </c>
      <c r="C395" s="30">
        <v>0</v>
      </c>
      <c r="D395" s="30">
        <v>0</v>
      </c>
      <c r="E395" s="30">
        <v>0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14">
        <f t="shared" si="47"/>
        <v>0</v>
      </c>
      <c r="O395"/>
    </row>
    <row r="396" spans="1:15" ht="15" x14ac:dyDescent="0.25">
      <c r="A396" s="59" t="s">
        <v>81</v>
      </c>
      <c r="B396" s="30">
        <v>0</v>
      </c>
      <c r="C396" s="30">
        <v>0</v>
      </c>
      <c r="D396" s="30">
        <v>0</v>
      </c>
      <c r="E396" s="30">
        <v>0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14">
        <f t="shared" si="47"/>
        <v>0</v>
      </c>
      <c r="O396"/>
    </row>
    <row r="397" spans="1:15" ht="15" x14ac:dyDescent="0.25">
      <c r="A397" s="59" t="s">
        <v>82</v>
      </c>
      <c r="B397" s="30">
        <v>0</v>
      </c>
      <c r="C397" s="30">
        <v>0</v>
      </c>
      <c r="D397" s="30">
        <v>0</v>
      </c>
      <c r="E397" s="30">
        <v>0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14">
        <f t="shared" si="47"/>
        <v>0</v>
      </c>
      <c r="O397"/>
    </row>
    <row r="398" spans="1:15" ht="15" x14ac:dyDescent="0.25">
      <c r="A398" s="59" t="s">
        <v>83</v>
      </c>
      <c r="B398" s="30">
        <v>0</v>
      </c>
      <c r="C398" s="30">
        <v>0</v>
      </c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14">
        <f t="shared" si="47"/>
        <v>0</v>
      </c>
      <c r="O398"/>
    </row>
    <row r="399" spans="1:15" ht="15" x14ac:dyDescent="0.25">
      <c r="A399" s="59" t="s">
        <v>84</v>
      </c>
      <c r="B399" s="30">
        <v>0</v>
      </c>
      <c r="C399" s="30">
        <v>0</v>
      </c>
      <c r="D399" s="30">
        <v>0</v>
      </c>
      <c r="E399" s="30">
        <v>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14">
        <f t="shared" si="47"/>
        <v>0</v>
      </c>
      <c r="O399"/>
    </row>
    <row r="400" spans="1:15" ht="15" x14ac:dyDescent="0.25">
      <c r="A400" s="59" t="s">
        <v>85</v>
      </c>
      <c r="B400" s="30">
        <v>0</v>
      </c>
      <c r="C400" s="30">
        <v>0</v>
      </c>
      <c r="D400" s="30">
        <v>0</v>
      </c>
      <c r="E400" s="30">
        <v>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14">
        <f t="shared" si="47"/>
        <v>0</v>
      </c>
      <c r="O400"/>
    </row>
    <row r="401" spans="1:15" ht="15" x14ac:dyDescent="0.25">
      <c r="A401" s="65" t="s">
        <v>86</v>
      </c>
      <c r="B401" s="30">
        <v>0</v>
      </c>
      <c r="C401" s="30">
        <v>0</v>
      </c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14">
        <f t="shared" si="47"/>
        <v>0</v>
      </c>
      <c r="O401" s="51"/>
    </row>
    <row r="402" spans="1:15" ht="15" x14ac:dyDescent="0.25">
      <c r="A402" s="65" t="s">
        <v>88</v>
      </c>
      <c r="B402" s="30">
        <v>0</v>
      </c>
      <c r="C402" s="30">
        <v>0</v>
      </c>
      <c r="D402" s="30">
        <v>0</v>
      </c>
      <c r="E402" s="30">
        <v>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14">
        <f t="shared" ref="N402" si="48">SUM(B402:M402)</f>
        <v>0</v>
      </c>
      <c r="O402" s="51"/>
    </row>
    <row r="403" spans="1:15" ht="15" x14ac:dyDescent="0.25">
      <c r="A403" s="65" t="s">
        <v>89</v>
      </c>
      <c r="B403" s="30">
        <v>0</v>
      </c>
      <c r="C403" s="30">
        <v>0</v>
      </c>
      <c r="D403" s="30">
        <v>0</v>
      </c>
      <c r="E403" s="30">
        <v>0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14">
        <f t="shared" ref="N403" si="49">SUM(B403:M403)</f>
        <v>0</v>
      </c>
      <c r="O403" s="51"/>
    </row>
    <row r="404" spans="1:15" ht="17.25" customHeight="1" x14ac:dyDescent="0.25">
      <c r="A404" s="65" t="s">
        <v>90</v>
      </c>
      <c r="B404" s="30">
        <v>0</v>
      </c>
      <c r="C404" s="30">
        <v>0</v>
      </c>
      <c r="D404" s="30">
        <v>0</v>
      </c>
      <c r="E404" s="30">
        <v>0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14">
        <f>SUM(B404:M404)</f>
        <v>0</v>
      </c>
      <c r="O404"/>
    </row>
    <row r="405" spans="1:15" ht="17.25" customHeight="1" x14ac:dyDescent="0.25">
      <c r="A405" s="65" t="s">
        <v>96</v>
      </c>
      <c r="B405" s="30">
        <v>0</v>
      </c>
      <c r="C405" s="30">
        <v>0</v>
      </c>
      <c r="D405" s="30">
        <v>0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14">
        <f>SUM(B405:M405)</f>
        <v>0</v>
      </c>
      <c r="O405"/>
    </row>
    <row r="406" spans="1:15" ht="17.25" customHeight="1" x14ac:dyDescent="0.25">
      <c r="A406" s="65" t="s">
        <v>91</v>
      </c>
      <c r="B406" s="30">
        <v>0</v>
      </c>
      <c r="C406" s="30">
        <v>0</v>
      </c>
      <c r="D406" s="30">
        <v>0</v>
      </c>
      <c r="E406" s="30">
        <v>0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14">
        <f>SUM(B406:M406)</f>
        <v>0</v>
      </c>
      <c r="O406"/>
    </row>
    <row r="407" spans="1:15" ht="17.25" customHeight="1" x14ac:dyDescent="0.25">
      <c r="A407" s="65" t="s">
        <v>95</v>
      </c>
      <c r="B407" s="30">
        <v>0</v>
      </c>
      <c r="C407" s="30">
        <v>0</v>
      </c>
      <c r="D407" s="30">
        <v>0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14">
        <f t="shared" ref="N407" si="50">SUM(B407:M407)</f>
        <v>0</v>
      </c>
      <c r="O407"/>
    </row>
    <row r="408" spans="1:15" ht="17.25" customHeight="1" x14ac:dyDescent="0.25">
      <c r="A408" s="65" t="s">
        <v>97</v>
      </c>
      <c r="B408" s="30">
        <v>0</v>
      </c>
      <c r="C408" s="30">
        <v>0</v>
      </c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14">
        <f t="shared" ref="N408:N410" si="51">SUM(B408:M408)</f>
        <v>0</v>
      </c>
      <c r="O408"/>
    </row>
    <row r="409" spans="1:15" ht="17.25" customHeight="1" x14ac:dyDescent="0.25">
      <c r="A409" s="65" t="s">
        <v>98</v>
      </c>
      <c r="B409" s="30">
        <v>0</v>
      </c>
      <c r="C409" s="30">
        <v>0</v>
      </c>
      <c r="D409" s="30">
        <v>0</v>
      </c>
      <c r="E409" s="30">
        <v>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14">
        <f t="shared" si="51"/>
        <v>0</v>
      </c>
      <c r="O409"/>
    </row>
    <row r="410" spans="1:15" ht="17.25" customHeight="1" x14ac:dyDescent="0.25">
      <c r="A410" s="65" t="s">
        <v>100</v>
      </c>
      <c r="B410" s="30">
        <v>0</v>
      </c>
      <c r="C410" s="30">
        <v>0</v>
      </c>
      <c r="D410" s="30">
        <v>0</v>
      </c>
      <c r="E410" s="30">
        <v>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14">
        <f t="shared" si="51"/>
        <v>0</v>
      </c>
      <c r="O410"/>
    </row>
    <row r="411" spans="1:15" x14ac:dyDescent="0.2">
      <c r="A411" s="15" t="s">
        <v>28</v>
      </c>
      <c r="B411" s="30">
        <f t="shared" ref="B411:N411" si="52">SUM(B387:B410)</f>
        <v>0</v>
      </c>
      <c r="C411" s="30">
        <f t="shared" si="52"/>
        <v>0</v>
      </c>
      <c r="D411" s="30">
        <f t="shared" si="52"/>
        <v>0</v>
      </c>
      <c r="E411" s="30">
        <f t="shared" si="52"/>
        <v>0</v>
      </c>
      <c r="F411" s="30">
        <f t="shared" si="52"/>
        <v>0</v>
      </c>
      <c r="G411" s="30">
        <f t="shared" si="52"/>
        <v>0</v>
      </c>
      <c r="H411" s="30">
        <f t="shared" si="52"/>
        <v>0</v>
      </c>
      <c r="I411" s="30">
        <f t="shared" si="52"/>
        <v>0</v>
      </c>
      <c r="J411" s="30">
        <f t="shared" si="52"/>
        <v>0</v>
      </c>
      <c r="K411" s="30">
        <f t="shared" si="52"/>
        <v>0</v>
      </c>
      <c r="L411" s="30">
        <f t="shared" si="52"/>
        <v>0</v>
      </c>
      <c r="M411" s="30">
        <f t="shared" si="52"/>
        <v>0</v>
      </c>
      <c r="N411" s="14">
        <f t="shared" si="52"/>
        <v>0</v>
      </c>
    </row>
    <row r="412" spans="1:15" x14ac:dyDescent="0.2">
      <c r="A412" s="15"/>
      <c r="N412" s="14"/>
    </row>
    <row r="413" spans="1:15" ht="16.5" thickBot="1" x14ac:dyDescent="0.3">
      <c r="A413" s="19" t="s">
        <v>15</v>
      </c>
      <c r="B413" s="34">
        <f t="shared" ref="B413:M413" si="53">+B411+B384+B357</f>
        <v>162830</v>
      </c>
      <c r="C413" s="34">
        <f t="shared" si="53"/>
        <v>258150.81</v>
      </c>
      <c r="D413" s="34">
        <f t="shared" si="53"/>
        <v>194781</v>
      </c>
      <c r="E413" s="34">
        <f t="shared" si="53"/>
        <v>0</v>
      </c>
      <c r="F413" s="34">
        <f t="shared" si="53"/>
        <v>0</v>
      </c>
      <c r="G413" s="34">
        <f t="shared" si="53"/>
        <v>0</v>
      </c>
      <c r="H413" s="34">
        <f t="shared" si="53"/>
        <v>0</v>
      </c>
      <c r="I413" s="34">
        <f t="shared" si="53"/>
        <v>0</v>
      </c>
      <c r="J413" s="34">
        <f t="shared" si="53"/>
        <v>0</v>
      </c>
      <c r="K413" s="34">
        <f>+K411+K384+K357</f>
        <v>0</v>
      </c>
      <c r="L413" s="34">
        <f t="shared" si="53"/>
        <v>0</v>
      </c>
      <c r="M413" s="34">
        <f t="shared" si="53"/>
        <v>0</v>
      </c>
      <c r="N413" s="20">
        <f>+N411+N358+N384+N357</f>
        <v>615761.81000000006</v>
      </c>
    </row>
    <row r="414" spans="1:15" ht="16.5" thickBot="1" x14ac:dyDescent="0.3">
      <c r="A414" s="4"/>
    </row>
    <row r="415" spans="1:15" x14ac:dyDescent="0.2">
      <c r="A415" s="5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7" t="s">
        <v>0</v>
      </c>
    </row>
    <row r="416" spans="1:15" ht="13.5" thickBot="1" x14ac:dyDescent="0.25">
      <c r="A416" s="21" t="s">
        <v>52</v>
      </c>
      <c r="B416" s="33" t="s">
        <v>2</v>
      </c>
      <c r="C416" s="33" t="s">
        <v>3</v>
      </c>
      <c r="D416" s="33" t="s">
        <v>4</v>
      </c>
      <c r="E416" s="33" t="s">
        <v>5</v>
      </c>
      <c r="F416" s="33" t="s">
        <v>6</v>
      </c>
      <c r="G416" s="33" t="s">
        <v>7</v>
      </c>
      <c r="H416" s="33" t="s">
        <v>8</v>
      </c>
      <c r="I416" s="33" t="s">
        <v>9</v>
      </c>
      <c r="J416" s="33" t="s">
        <v>10</v>
      </c>
      <c r="K416" s="33" t="s">
        <v>11</v>
      </c>
      <c r="L416" s="33" t="s">
        <v>12</v>
      </c>
      <c r="M416" s="33" t="s">
        <v>13</v>
      </c>
      <c r="N416" s="10" t="s">
        <v>14</v>
      </c>
    </row>
    <row r="417" spans="1:15" x14ac:dyDescent="0.2">
      <c r="A417" s="60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52"/>
    </row>
    <row r="418" spans="1:15" x14ac:dyDescent="0.2">
      <c r="A418" s="22" t="s">
        <v>31</v>
      </c>
      <c r="B418" s="30">
        <f>0-B439-B460</f>
        <v>0</v>
      </c>
      <c r="C418" s="30">
        <f t="shared" ref="C418:E418" si="54">0-C439-C460</f>
        <v>0</v>
      </c>
      <c r="D418" s="30">
        <f t="shared" si="54"/>
        <v>0</v>
      </c>
      <c r="E418" s="30">
        <f t="shared" si="54"/>
        <v>0</v>
      </c>
      <c r="F418" s="30">
        <f t="shared" ref="F418:L418" si="55">0-F439-F460</f>
        <v>0</v>
      </c>
      <c r="G418" s="30">
        <f t="shared" si="55"/>
        <v>0</v>
      </c>
      <c r="H418" s="30">
        <f t="shared" si="55"/>
        <v>0</v>
      </c>
      <c r="I418" s="30">
        <f t="shared" si="55"/>
        <v>0</v>
      </c>
      <c r="J418" s="30">
        <f t="shared" si="55"/>
        <v>0</v>
      </c>
      <c r="K418" s="30">
        <f t="shared" si="55"/>
        <v>0</v>
      </c>
      <c r="L418" s="30">
        <f t="shared" si="55"/>
        <v>0</v>
      </c>
      <c r="M418" s="30">
        <f t="shared" ref="M418" si="56">0-M439-M460</f>
        <v>0</v>
      </c>
      <c r="N418" s="14">
        <f>SUM(B418:M418)</f>
        <v>0</v>
      </c>
    </row>
    <row r="419" spans="1:15" x14ac:dyDescent="0.2">
      <c r="A419" s="15" t="s">
        <v>49</v>
      </c>
      <c r="N419" s="14"/>
    </row>
    <row r="420" spans="1:15" x14ac:dyDescent="0.2">
      <c r="A420" s="22" t="s">
        <v>30</v>
      </c>
      <c r="N420" s="14"/>
    </row>
    <row r="421" spans="1:15" x14ac:dyDescent="0.2">
      <c r="A421" s="15" t="s">
        <v>53</v>
      </c>
      <c r="B421" s="30">
        <v>0</v>
      </c>
      <c r="C421" s="30">
        <v>0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14">
        <f t="shared" ref="N421:N434" si="57">SUM(B421:M421)</f>
        <v>0</v>
      </c>
      <c r="O421"/>
    </row>
    <row r="422" spans="1:15" x14ac:dyDescent="0.2">
      <c r="A422" s="15" t="s">
        <v>54</v>
      </c>
      <c r="B422" s="30">
        <v>0</v>
      </c>
      <c r="C422" s="30">
        <v>0</v>
      </c>
      <c r="D422" s="30">
        <v>0</v>
      </c>
      <c r="E422" s="30">
        <v>0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14">
        <f t="shared" si="57"/>
        <v>0</v>
      </c>
      <c r="O422"/>
    </row>
    <row r="423" spans="1:15" x14ac:dyDescent="0.2">
      <c r="A423" s="15" t="s">
        <v>55</v>
      </c>
      <c r="B423" s="30">
        <v>0</v>
      </c>
      <c r="C423" s="30">
        <v>0</v>
      </c>
      <c r="D423" s="30">
        <v>0</v>
      </c>
      <c r="E423" s="30">
        <v>0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14">
        <f t="shared" si="57"/>
        <v>0</v>
      </c>
      <c r="O423"/>
    </row>
    <row r="424" spans="1:15" x14ac:dyDescent="0.2">
      <c r="A424" s="15" t="s">
        <v>56</v>
      </c>
      <c r="B424" s="30">
        <v>0</v>
      </c>
      <c r="C424" s="30">
        <v>0</v>
      </c>
      <c r="D424" s="30">
        <v>0</v>
      </c>
      <c r="E424" s="30">
        <v>0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14">
        <f t="shared" si="57"/>
        <v>0</v>
      </c>
      <c r="O424"/>
    </row>
    <row r="425" spans="1:15" x14ac:dyDescent="0.2">
      <c r="A425" s="15" t="s">
        <v>57</v>
      </c>
      <c r="B425" s="30">
        <v>0</v>
      </c>
      <c r="C425" s="30">
        <v>0</v>
      </c>
      <c r="D425" s="30">
        <v>0</v>
      </c>
      <c r="E425" s="30">
        <v>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14">
        <f t="shared" si="57"/>
        <v>0</v>
      </c>
      <c r="O425"/>
    </row>
    <row r="426" spans="1:15" x14ac:dyDescent="0.2">
      <c r="A426" s="15" t="s">
        <v>58</v>
      </c>
      <c r="B426" s="30">
        <v>0</v>
      </c>
      <c r="C426" s="30">
        <v>0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14">
        <f t="shared" si="57"/>
        <v>0</v>
      </c>
      <c r="O426"/>
    </row>
    <row r="427" spans="1:15" x14ac:dyDescent="0.2">
      <c r="A427" s="15" t="s">
        <v>59</v>
      </c>
      <c r="B427" s="30">
        <v>0</v>
      </c>
      <c r="C427" s="30">
        <v>0</v>
      </c>
      <c r="D427" s="30">
        <v>0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14">
        <f t="shared" si="57"/>
        <v>0</v>
      </c>
      <c r="O427"/>
    </row>
    <row r="428" spans="1:15" x14ac:dyDescent="0.2">
      <c r="A428" s="15" t="s">
        <v>60</v>
      </c>
      <c r="B428" s="30">
        <v>0</v>
      </c>
      <c r="C428" s="30">
        <v>0</v>
      </c>
      <c r="D428" s="30">
        <v>0</v>
      </c>
      <c r="E428" s="30">
        <v>0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14">
        <f t="shared" si="57"/>
        <v>0</v>
      </c>
      <c r="O428"/>
    </row>
    <row r="429" spans="1:15" x14ac:dyDescent="0.2">
      <c r="A429" s="15" t="s">
        <v>61</v>
      </c>
      <c r="B429" s="30">
        <v>0</v>
      </c>
      <c r="C429" s="30">
        <v>0</v>
      </c>
      <c r="D429" s="30">
        <v>0</v>
      </c>
      <c r="E429" s="30">
        <v>0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14">
        <f t="shared" si="57"/>
        <v>0</v>
      </c>
      <c r="O429"/>
    </row>
    <row r="430" spans="1:15" x14ac:dyDescent="0.2">
      <c r="A430" s="15" t="s">
        <v>62</v>
      </c>
      <c r="B430" s="30">
        <v>0</v>
      </c>
      <c r="C430" s="30">
        <v>0</v>
      </c>
      <c r="D430" s="30">
        <v>0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14">
        <f t="shared" si="57"/>
        <v>0</v>
      </c>
      <c r="O430"/>
    </row>
    <row r="431" spans="1:15" x14ac:dyDescent="0.2">
      <c r="A431" s="15" t="s">
        <v>63</v>
      </c>
      <c r="B431" s="30">
        <v>0</v>
      </c>
      <c r="C431" s="30">
        <v>0</v>
      </c>
      <c r="D431" s="30">
        <v>0</v>
      </c>
      <c r="E431" s="30">
        <v>0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14">
        <f t="shared" si="57"/>
        <v>0</v>
      </c>
      <c r="O431"/>
    </row>
    <row r="432" spans="1:15" x14ac:dyDescent="0.2">
      <c r="A432" s="15" t="s">
        <v>64</v>
      </c>
      <c r="B432" s="30">
        <v>0</v>
      </c>
      <c r="C432" s="30">
        <v>0</v>
      </c>
      <c r="D432" s="30">
        <v>0</v>
      </c>
      <c r="E432" s="30">
        <v>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14">
        <f t="shared" si="57"/>
        <v>0</v>
      </c>
      <c r="O432"/>
    </row>
    <row r="433" spans="1:15" x14ac:dyDescent="0.2">
      <c r="A433" s="15" t="s">
        <v>65</v>
      </c>
      <c r="B433" s="30">
        <v>0</v>
      </c>
      <c r="C433" s="30">
        <v>0</v>
      </c>
      <c r="D433" s="30">
        <v>0</v>
      </c>
      <c r="E433" s="30">
        <v>0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14">
        <f t="shared" si="57"/>
        <v>0</v>
      </c>
      <c r="O433"/>
    </row>
    <row r="434" spans="1:15" x14ac:dyDescent="0.2">
      <c r="A434" s="15" t="s">
        <v>66</v>
      </c>
      <c r="B434" s="30">
        <v>0</v>
      </c>
      <c r="C434" s="30">
        <v>0</v>
      </c>
      <c r="D434" s="30">
        <v>0</v>
      </c>
      <c r="E434" s="30">
        <v>0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14">
        <f t="shared" si="57"/>
        <v>0</v>
      </c>
      <c r="O434"/>
    </row>
    <row r="435" spans="1:15" x14ac:dyDescent="0.2">
      <c r="A435" s="15" t="s">
        <v>67</v>
      </c>
      <c r="B435" s="30">
        <v>0</v>
      </c>
      <c r="C435" s="30">
        <v>0</v>
      </c>
      <c r="D435" s="30">
        <v>0</v>
      </c>
      <c r="E435" s="30">
        <v>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14">
        <f>SUM(B435:M435)</f>
        <v>0</v>
      </c>
      <c r="O435"/>
    </row>
    <row r="436" spans="1:15" x14ac:dyDescent="0.2">
      <c r="A436" s="15" t="s">
        <v>68</v>
      </c>
      <c r="B436" s="30">
        <v>0</v>
      </c>
      <c r="C436" s="30">
        <v>0</v>
      </c>
      <c r="D436" s="30">
        <v>0</v>
      </c>
      <c r="E436" s="30">
        <v>0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14">
        <f>SUM(B436:M436)</f>
        <v>0</v>
      </c>
      <c r="O436" s="51"/>
    </row>
    <row r="437" spans="1:15" x14ac:dyDescent="0.2">
      <c r="A437" s="15" t="s">
        <v>69</v>
      </c>
      <c r="B437" s="30">
        <v>0</v>
      </c>
      <c r="C437" s="30">
        <v>0</v>
      </c>
      <c r="D437" s="30">
        <v>0</v>
      </c>
      <c r="E437" s="30">
        <v>0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14">
        <f>SUM(B437:M437)</f>
        <v>0</v>
      </c>
      <c r="O437"/>
    </row>
    <row r="438" spans="1:15" x14ac:dyDescent="0.2">
      <c r="A438" s="15" t="s">
        <v>70</v>
      </c>
      <c r="B438" s="30">
        <v>0</v>
      </c>
      <c r="C438" s="30">
        <v>0</v>
      </c>
      <c r="D438" s="30">
        <v>0</v>
      </c>
      <c r="E438" s="30">
        <v>0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14">
        <f>SUM(B438:M438)</f>
        <v>0</v>
      </c>
      <c r="O438"/>
    </row>
    <row r="439" spans="1:15" x14ac:dyDescent="0.2">
      <c r="A439" s="15" t="s">
        <v>28</v>
      </c>
      <c r="B439" s="30">
        <f t="shared" ref="B439:M439" si="58">SUM(B421:B438)</f>
        <v>0</v>
      </c>
      <c r="C439" s="30">
        <f t="shared" si="58"/>
        <v>0</v>
      </c>
      <c r="D439" s="30">
        <f t="shared" si="58"/>
        <v>0</v>
      </c>
      <c r="E439" s="30">
        <f t="shared" si="58"/>
        <v>0</v>
      </c>
      <c r="F439" s="30">
        <f t="shared" si="58"/>
        <v>0</v>
      </c>
      <c r="G439" s="30">
        <f t="shared" si="58"/>
        <v>0</v>
      </c>
      <c r="H439" s="30">
        <f t="shared" si="58"/>
        <v>0</v>
      </c>
      <c r="I439" s="30">
        <f t="shared" si="58"/>
        <v>0</v>
      </c>
      <c r="J439" s="30">
        <f t="shared" si="58"/>
        <v>0</v>
      </c>
      <c r="K439" s="30">
        <f t="shared" si="58"/>
        <v>0</v>
      </c>
      <c r="L439" s="30">
        <f t="shared" si="58"/>
        <v>0</v>
      </c>
      <c r="M439" s="30">
        <f t="shared" si="58"/>
        <v>0</v>
      </c>
      <c r="N439" s="14">
        <f>SUM(B439:M439)</f>
        <v>0</v>
      </c>
    </row>
    <row r="440" spans="1:15" x14ac:dyDescent="0.2">
      <c r="A440" s="15"/>
      <c r="N440" s="14"/>
    </row>
    <row r="441" spans="1:15" x14ac:dyDescent="0.2">
      <c r="A441" s="22" t="s">
        <v>29</v>
      </c>
      <c r="N441" s="14"/>
    </row>
    <row r="442" spans="1:15" x14ac:dyDescent="0.2">
      <c r="A442" s="15" t="s">
        <v>53</v>
      </c>
      <c r="B442" s="30">
        <v>0</v>
      </c>
      <c r="C442" s="30">
        <v>0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14">
        <f t="shared" ref="N442:N460" si="59">SUM(B442:M442)</f>
        <v>0</v>
      </c>
      <c r="O442"/>
    </row>
    <row r="443" spans="1:15" x14ac:dyDescent="0.2">
      <c r="A443" s="15" t="s">
        <v>54</v>
      </c>
      <c r="B443" s="30">
        <v>0</v>
      </c>
      <c r="C443" s="30">
        <v>0</v>
      </c>
      <c r="D443" s="30">
        <v>0</v>
      </c>
      <c r="E443" s="30">
        <v>0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14">
        <f t="shared" si="59"/>
        <v>0</v>
      </c>
      <c r="O443"/>
    </row>
    <row r="444" spans="1:15" x14ac:dyDescent="0.2">
      <c r="A444" s="15" t="s">
        <v>55</v>
      </c>
      <c r="B444" s="30">
        <v>0</v>
      </c>
      <c r="C444" s="30">
        <v>0</v>
      </c>
      <c r="D444" s="30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14">
        <f t="shared" si="59"/>
        <v>0</v>
      </c>
      <c r="O444"/>
    </row>
    <row r="445" spans="1:15" x14ac:dyDescent="0.2">
      <c r="A445" s="15" t="s">
        <v>56</v>
      </c>
      <c r="B445" s="30">
        <v>0</v>
      </c>
      <c r="C445" s="30">
        <v>0</v>
      </c>
      <c r="D445" s="30">
        <v>0</v>
      </c>
      <c r="E445" s="30">
        <v>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14">
        <f t="shared" si="59"/>
        <v>0</v>
      </c>
      <c r="O445"/>
    </row>
    <row r="446" spans="1:15" x14ac:dyDescent="0.2">
      <c r="A446" s="15" t="s">
        <v>57</v>
      </c>
      <c r="B446" s="30">
        <v>0</v>
      </c>
      <c r="C446" s="30">
        <v>0</v>
      </c>
      <c r="D446" s="30">
        <v>0</v>
      </c>
      <c r="E446" s="30">
        <v>0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14">
        <f t="shared" si="59"/>
        <v>0</v>
      </c>
      <c r="O446"/>
    </row>
    <row r="447" spans="1:15" x14ac:dyDescent="0.2">
      <c r="A447" s="15" t="s">
        <v>58</v>
      </c>
      <c r="B447" s="30">
        <v>0</v>
      </c>
      <c r="C447" s="30">
        <v>0</v>
      </c>
      <c r="D447" s="30">
        <v>0</v>
      </c>
      <c r="E447" s="30">
        <v>0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14">
        <f t="shared" si="59"/>
        <v>0</v>
      </c>
      <c r="O447"/>
    </row>
    <row r="448" spans="1:15" x14ac:dyDescent="0.2">
      <c r="A448" s="15" t="s">
        <v>59</v>
      </c>
      <c r="B448" s="30">
        <v>0</v>
      </c>
      <c r="C448" s="30">
        <v>0</v>
      </c>
      <c r="D448" s="30">
        <v>0</v>
      </c>
      <c r="E448" s="30">
        <v>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14">
        <f t="shared" si="59"/>
        <v>0</v>
      </c>
      <c r="O448"/>
    </row>
    <row r="449" spans="1:15" x14ac:dyDescent="0.2">
      <c r="A449" s="15" t="s">
        <v>60</v>
      </c>
      <c r="B449" s="30">
        <v>0</v>
      </c>
      <c r="C449" s="30">
        <v>0</v>
      </c>
      <c r="D449" s="30">
        <v>0</v>
      </c>
      <c r="E449" s="30">
        <v>0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14">
        <f t="shared" si="59"/>
        <v>0</v>
      </c>
      <c r="O449"/>
    </row>
    <row r="450" spans="1:15" x14ac:dyDescent="0.2">
      <c r="A450" s="15" t="s">
        <v>61</v>
      </c>
      <c r="B450" s="30">
        <v>0</v>
      </c>
      <c r="C450" s="30">
        <v>0</v>
      </c>
      <c r="D450" s="30">
        <v>0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14">
        <f t="shared" si="59"/>
        <v>0</v>
      </c>
      <c r="O450"/>
    </row>
    <row r="451" spans="1:15" x14ac:dyDescent="0.2">
      <c r="A451" s="15" t="s">
        <v>62</v>
      </c>
      <c r="B451" s="30">
        <v>0</v>
      </c>
      <c r="C451" s="30">
        <v>0</v>
      </c>
      <c r="D451" s="30">
        <v>0</v>
      </c>
      <c r="E451" s="30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14">
        <f t="shared" si="59"/>
        <v>0</v>
      </c>
      <c r="O451"/>
    </row>
    <row r="452" spans="1:15" x14ac:dyDescent="0.2">
      <c r="A452" s="15" t="s">
        <v>63</v>
      </c>
      <c r="B452" s="30">
        <v>0</v>
      </c>
      <c r="C452" s="30">
        <v>0</v>
      </c>
      <c r="D452" s="30">
        <v>0</v>
      </c>
      <c r="E452" s="30">
        <v>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14">
        <f t="shared" si="59"/>
        <v>0</v>
      </c>
      <c r="O452"/>
    </row>
    <row r="453" spans="1:15" x14ac:dyDescent="0.2">
      <c r="A453" s="15" t="s">
        <v>64</v>
      </c>
      <c r="B453" s="30">
        <v>0</v>
      </c>
      <c r="C453" s="30">
        <v>0</v>
      </c>
      <c r="D453" s="30">
        <v>0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14">
        <f t="shared" si="59"/>
        <v>0</v>
      </c>
      <c r="O453"/>
    </row>
    <row r="454" spans="1:15" x14ac:dyDescent="0.2">
      <c r="A454" s="15" t="s">
        <v>65</v>
      </c>
      <c r="B454" s="30">
        <v>0</v>
      </c>
      <c r="C454" s="30">
        <v>0</v>
      </c>
      <c r="D454" s="30">
        <v>0</v>
      </c>
      <c r="E454" s="30">
        <v>0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14">
        <f t="shared" si="59"/>
        <v>0</v>
      </c>
      <c r="O454"/>
    </row>
    <row r="455" spans="1:15" x14ac:dyDescent="0.2">
      <c r="A455" s="15" t="s">
        <v>66</v>
      </c>
      <c r="B455" s="30">
        <v>0</v>
      </c>
      <c r="C455" s="30">
        <v>0</v>
      </c>
      <c r="D455" s="30">
        <v>0</v>
      </c>
      <c r="E455" s="30">
        <v>0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14">
        <f t="shared" si="59"/>
        <v>0</v>
      </c>
      <c r="O455"/>
    </row>
    <row r="456" spans="1:15" x14ac:dyDescent="0.2">
      <c r="A456" s="15" t="s">
        <v>67</v>
      </c>
      <c r="B456" s="30">
        <v>0</v>
      </c>
      <c r="C456" s="30">
        <v>0</v>
      </c>
      <c r="D456" s="30">
        <v>0</v>
      </c>
      <c r="E456" s="30">
        <v>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14">
        <f t="shared" si="59"/>
        <v>0</v>
      </c>
      <c r="O456" s="51"/>
    </row>
    <row r="457" spans="1:15" x14ac:dyDescent="0.2">
      <c r="A457" s="15" t="s">
        <v>68</v>
      </c>
      <c r="B457" s="30">
        <v>0</v>
      </c>
      <c r="C457" s="30">
        <v>0</v>
      </c>
      <c r="D457" s="30">
        <v>0</v>
      </c>
      <c r="E457" s="30">
        <v>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14">
        <f t="shared" si="59"/>
        <v>0</v>
      </c>
      <c r="O457" s="51"/>
    </row>
    <row r="458" spans="1:15" x14ac:dyDescent="0.2">
      <c r="A458" s="15" t="s">
        <v>69</v>
      </c>
      <c r="B458" s="30">
        <v>0</v>
      </c>
      <c r="C458" s="30">
        <v>0</v>
      </c>
      <c r="D458" s="30">
        <v>0</v>
      </c>
      <c r="E458" s="30">
        <v>0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14">
        <f t="shared" si="59"/>
        <v>0</v>
      </c>
      <c r="O458" s="51"/>
    </row>
    <row r="459" spans="1:15" x14ac:dyDescent="0.2">
      <c r="A459" s="15" t="s">
        <v>70</v>
      </c>
      <c r="B459" s="30">
        <v>0</v>
      </c>
      <c r="C459" s="30">
        <v>0</v>
      </c>
      <c r="D459" s="30">
        <v>0</v>
      </c>
      <c r="E459" s="30">
        <v>0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14">
        <f t="shared" si="59"/>
        <v>0</v>
      </c>
      <c r="O459" s="51"/>
    </row>
    <row r="460" spans="1:15" x14ac:dyDescent="0.2">
      <c r="A460" s="15" t="s">
        <v>28</v>
      </c>
      <c r="B460" s="30">
        <f t="shared" ref="B460:M460" si="60">SUM(B442:B459)</f>
        <v>0</v>
      </c>
      <c r="C460" s="30">
        <f t="shared" si="60"/>
        <v>0</v>
      </c>
      <c r="D460" s="30">
        <f t="shared" si="60"/>
        <v>0</v>
      </c>
      <c r="E460" s="30">
        <f t="shared" si="60"/>
        <v>0</v>
      </c>
      <c r="F460" s="30">
        <f t="shared" si="60"/>
        <v>0</v>
      </c>
      <c r="G460" s="30">
        <f t="shared" si="60"/>
        <v>0</v>
      </c>
      <c r="H460" s="30">
        <f t="shared" si="60"/>
        <v>0</v>
      </c>
      <c r="I460" s="30">
        <f t="shared" si="60"/>
        <v>0</v>
      </c>
      <c r="J460" s="30">
        <f t="shared" si="60"/>
        <v>0</v>
      </c>
      <c r="K460" s="30">
        <f t="shared" si="60"/>
        <v>0</v>
      </c>
      <c r="L460" s="30">
        <f t="shared" si="60"/>
        <v>0</v>
      </c>
      <c r="M460" s="30">
        <f t="shared" si="60"/>
        <v>0</v>
      </c>
      <c r="N460" s="14">
        <f t="shared" si="59"/>
        <v>0</v>
      </c>
    </row>
    <row r="461" spans="1:15" x14ac:dyDescent="0.2">
      <c r="A461" s="15"/>
      <c r="N461" s="14"/>
    </row>
    <row r="462" spans="1:15" ht="16.5" thickBot="1" x14ac:dyDescent="0.3">
      <c r="A462" s="19" t="s">
        <v>15</v>
      </c>
      <c r="B462" s="34">
        <f t="shared" ref="B462:M462" si="61">+B460+B439+B418</f>
        <v>0</v>
      </c>
      <c r="C462" s="34">
        <f t="shared" si="61"/>
        <v>0</v>
      </c>
      <c r="D462" s="34">
        <f t="shared" si="61"/>
        <v>0</v>
      </c>
      <c r="E462" s="34">
        <f t="shared" si="61"/>
        <v>0</v>
      </c>
      <c r="F462" s="34">
        <f t="shared" si="61"/>
        <v>0</v>
      </c>
      <c r="G462" s="34">
        <f t="shared" si="61"/>
        <v>0</v>
      </c>
      <c r="H462" s="34">
        <f t="shared" si="61"/>
        <v>0</v>
      </c>
      <c r="I462" s="34">
        <f t="shared" si="61"/>
        <v>0</v>
      </c>
      <c r="J462" s="34">
        <f t="shared" si="61"/>
        <v>0</v>
      </c>
      <c r="K462" s="34">
        <f t="shared" si="61"/>
        <v>0</v>
      </c>
      <c r="L462" s="34">
        <f t="shared" si="61"/>
        <v>0</v>
      </c>
      <c r="M462" s="34">
        <f t="shared" si="61"/>
        <v>0</v>
      </c>
      <c r="N462" s="20">
        <f>+N460+N419+N439+N418</f>
        <v>0</v>
      </c>
    </row>
    <row r="463" spans="1:15" x14ac:dyDescent="0.2">
      <c r="A463" s="2" t="s">
        <v>32</v>
      </c>
    </row>
    <row r="464" spans="1:15" x14ac:dyDescent="0.2">
      <c r="A464" s="2" t="s">
        <v>151</v>
      </c>
    </row>
    <row r="465" spans="1:1" x14ac:dyDescent="0.2">
      <c r="A465" s="2" t="s">
        <v>150</v>
      </c>
    </row>
    <row r="466" spans="1:1" x14ac:dyDescent="0.2">
      <c r="A466" s="2" t="s">
        <v>149</v>
      </c>
    </row>
    <row r="467" spans="1:1" x14ac:dyDescent="0.2">
      <c r="A467" s="2" t="s">
        <v>33</v>
      </c>
    </row>
  </sheetData>
  <phoneticPr fontId="0" type="noConversion"/>
  <pageMargins left="0" right="0" top="1" bottom="1" header="0.5" footer="0.5"/>
  <pageSetup scale="65" fitToHeight="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Q214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23" sqref="O23:O24"/>
    </sheetView>
  </sheetViews>
  <sheetFormatPr defaultColWidth="9.140625" defaultRowHeight="12.75" x14ac:dyDescent="0.2"/>
  <cols>
    <col min="1" max="1" width="36.85546875" style="2" bestFit="1" customWidth="1"/>
    <col min="2" max="2" width="15.5703125" style="30" bestFit="1" customWidth="1"/>
    <col min="3" max="3" width="12.85546875" style="30" bestFit="1" customWidth="1"/>
    <col min="4" max="4" width="15.5703125" style="30" customWidth="1"/>
    <col min="5" max="5" width="15.5703125" style="30" hidden="1" customWidth="1"/>
    <col min="6" max="6" width="14.5703125" style="30" hidden="1" customWidth="1"/>
    <col min="7" max="10" width="15.5703125" style="30" hidden="1" customWidth="1"/>
    <col min="11" max="13" width="14.5703125" style="30" hidden="1" customWidth="1"/>
    <col min="14" max="14" width="16.5703125" style="30" bestFit="1" customWidth="1"/>
    <col min="15" max="15" width="14.5703125" style="2" bestFit="1" customWidth="1"/>
    <col min="16" max="17" width="13.5703125" style="2" bestFit="1" customWidth="1"/>
    <col min="18" max="16384" width="9.140625" style="2"/>
  </cols>
  <sheetData>
    <row r="1" spans="1:14" ht="15.75" customHeight="1" x14ac:dyDescent="0.25">
      <c r="A1" s="1" t="s">
        <v>21</v>
      </c>
    </row>
    <row r="2" spans="1:14" ht="15.75" customHeight="1" x14ac:dyDescent="0.25">
      <c r="A2" s="3" t="s">
        <v>44</v>
      </c>
    </row>
    <row r="3" spans="1:14" ht="15.75" customHeight="1" x14ac:dyDescent="0.25">
      <c r="A3" s="1" t="str">
        <f>'Table G-1'!A3</f>
        <v>Calendar Year 2022</v>
      </c>
    </row>
    <row r="4" spans="1:14" ht="15.75" customHeight="1" x14ac:dyDescent="0.25">
      <c r="A4" s="4"/>
    </row>
    <row r="5" spans="1:14" ht="16.5" customHeight="1" thickBot="1" x14ac:dyDescent="0.3">
      <c r="A5" s="4"/>
    </row>
    <row r="6" spans="1:14" ht="12.75" customHeight="1" x14ac:dyDescent="0.2">
      <c r="A6" s="5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5" t="s">
        <v>0</v>
      </c>
    </row>
    <row r="7" spans="1:14" ht="16.5" thickBot="1" x14ac:dyDescent="0.3">
      <c r="A7" s="8" t="s">
        <v>0</v>
      </c>
      <c r="B7" s="33" t="s">
        <v>2</v>
      </c>
      <c r="C7" s="33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3" t="s">
        <v>9</v>
      </c>
      <c r="J7" s="33" t="s">
        <v>25</v>
      </c>
      <c r="K7" s="50" t="s">
        <v>50</v>
      </c>
      <c r="L7" s="33" t="s">
        <v>26</v>
      </c>
      <c r="M7" s="33" t="s">
        <v>27</v>
      </c>
      <c r="N7" s="36" t="s">
        <v>14</v>
      </c>
    </row>
    <row r="8" spans="1:14" ht="15.75" x14ac:dyDescent="0.25">
      <c r="A8" s="11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5"/>
    </row>
    <row r="9" spans="1:14" ht="14.25" x14ac:dyDescent="0.2">
      <c r="A9" s="24" t="s">
        <v>92</v>
      </c>
      <c r="B9" s="40"/>
      <c r="N9" s="37"/>
    </row>
    <row r="10" spans="1:14" x14ac:dyDescent="0.2">
      <c r="A10" s="15" t="s">
        <v>18</v>
      </c>
      <c r="B10" s="40">
        <v>-54464774.040000007</v>
      </c>
      <c r="C10" s="40">
        <f>B25</f>
        <v>-30414341.690000009</v>
      </c>
      <c r="D10" s="40">
        <f>C25</f>
        <v>-40100245.360000014</v>
      </c>
      <c r="E10" s="40">
        <v>0</v>
      </c>
      <c r="F10" s="40">
        <f t="shared" ref="F10:M10" si="0">E25</f>
        <v>0</v>
      </c>
      <c r="G10" s="40">
        <f t="shared" si="0"/>
        <v>0</v>
      </c>
      <c r="H10" s="40">
        <f t="shared" si="0"/>
        <v>0</v>
      </c>
      <c r="I10" s="40">
        <f t="shared" si="0"/>
        <v>0</v>
      </c>
      <c r="J10" s="40">
        <f t="shared" si="0"/>
        <v>0</v>
      </c>
      <c r="K10" s="40">
        <f t="shared" si="0"/>
        <v>0</v>
      </c>
      <c r="L10" s="40">
        <f t="shared" si="0"/>
        <v>0</v>
      </c>
      <c r="M10" s="40">
        <f t="shared" si="0"/>
        <v>0</v>
      </c>
      <c r="N10" s="37" t="s">
        <v>24</v>
      </c>
    </row>
    <row r="11" spans="1:14" x14ac:dyDescent="0.2">
      <c r="A11" s="15" t="s">
        <v>51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37">
        <f>SUM(B11:M11)</f>
        <v>0</v>
      </c>
    </row>
    <row r="12" spans="1:14" x14ac:dyDescent="0.2">
      <c r="A12" s="66" t="s">
        <v>94</v>
      </c>
      <c r="B12" s="41">
        <f>'Table G-1'!B20</f>
        <v>13840012.85</v>
      </c>
      <c r="C12" s="41">
        <f>'Table G-1'!C20</f>
        <v>12073924.850000001</v>
      </c>
      <c r="D12" s="41">
        <f>'Table G-1'!D20</f>
        <v>10156977.120000001</v>
      </c>
      <c r="E12" s="41">
        <f>'Table G-1'!E20</f>
        <v>0</v>
      </c>
      <c r="F12" s="41">
        <f>'Table G-1'!F20</f>
        <v>0</v>
      </c>
      <c r="G12" s="41">
        <f>'Table G-1'!G20</f>
        <v>0</v>
      </c>
      <c r="H12" s="41">
        <f>'Table G-1'!H20</f>
        <v>0</v>
      </c>
      <c r="I12" s="41">
        <f>'Table G-1'!I20</f>
        <v>0</v>
      </c>
      <c r="J12" s="41">
        <f>'Table G-1'!J20</f>
        <v>0</v>
      </c>
      <c r="K12" s="41">
        <f>'Table G-1'!K20</f>
        <v>0</v>
      </c>
      <c r="L12" s="41">
        <f>'Table G-1'!L20</f>
        <v>0</v>
      </c>
      <c r="M12" s="41">
        <f>'Table G-1'!M20</f>
        <v>0</v>
      </c>
      <c r="N12" s="48">
        <f>SUM(B12:M12)</f>
        <v>36070914.820000008</v>
      </c>
    </row>
    <row r="13" spans="1:14" x14ac:dyDescent="0.2">
      <c r="A13" s="28" t="s">
        <v>48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8">
        <f t="shared" ref="N13:N24" si="1">SUM(B13:M13)</f>
        <v>0</v>
      </c>
    </row>
    <row r="14" spans="1:14" x14ac:dyDescent="0.2">
      <c r="A14" s="15" t="s">
        <v>107</v>
      </c>
      <c r="B14" s="41">
        <f>'Table G-4'!B20+'Table G-4'!B11</f>
        <v>-27532316</v>
      </c>
      <c r="C14" s="41">
        <f>'Table G-4'!C20+'Table G-4'!C11</f>
        <v>0</v>
      </c>
      <c r="D14" s="41">
        <f>'Table G-4'!D20+'Table G-4'!D11</f>
        <v>0</v>
      </c>
      <c r="E14" s="41">
        <f>'Table G-4'!E20+'Table G-4'!E11</f>
        <v>0</v>
      </c>
      <c r="F14" s="41">
        <f>'Table G-4'!F20+'Table G-4'!F11</f>
        <v>0</v>
      </c>
      <c r="G14" s="41">
        <f>'Table G-4'!G20+'Table G-4'!G11</f>
        <v>0</v>
      </c>
      <c r="H14" s="41">
        <f>'Table G-4'!H20+'Table G-4'!H11</f>
        <v>0</v>
      </c>
      <c r="I14" s="41">
        <f>'Table G-4'!I20+'Table G-4'!I11</f>
        <v>0</v>
      </c>
      <c r="J14" s="41">
        <f>'Table G-4'!J20+'Table G-4'!J11</f>
        <v>0</v>
      </c>
      <c r="K14" s="41">
        <f>'Table G-4'!K20+'Table G-4'!K11</f>
        <v>0</v>
      </c>
      <c r="L14" s="41">
        <f>'Table G-4'!L20+'Table G-4'!L11</f>
        <v>0</v>
      </c>
      <c r="M14" s="41">
        <f>'Table G-4'!M20+'Table G-4'!M11</f>
        <v>0</v>
      </c>
      <c r="N14" s="48">
        <f t="shared" si="1"/>
        <v>-27532316</v>
      </c>
    </row>
    <row r="15" spans="1:14" x14ac:dyDescent="0.2">
      <c r="A15" s="18" t="s">
        <v>16</v>
      </c>
      <c r="B15" s="41">
        <v>-6073</v>
      </c>
      <c r="C15" s="41">
        <v>-7736</v>
      </c>
      <c r="D15" s="41">
        <v>-13348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8">
        <f t="shared" si="1"/>
        <v>-27157</v>
      </c>
    </row>
    <row r="16" spans="1:14" x14ac:dyDescent="0.2">
      <c r="A16" s="15" t="s">
        <v>87</v>
      </c>
      <c r="B16" s="72">
        <f>'Table G-2'!B80+'Table G-2'!B153+'Table G-2'!B222+'Table G-2'!B296+'Table G-2'!B353+'Table G-2'!B413+'Table G-2'!B462</f>
        <v>2678120</v>
      </c>
      <c r="C16" s="72">
        <f>'Table G-2'!C80+'Table G-2'!C153+'Table G-2'!C222+'Table G-2'!C296+'Table G-2'!C353+'Table G-2'!C413+'Table G-2'!C462</f>
        <v>3623179.69</v>
      </c>
      <c r="D16" s="72">
        <f>'Table G-2'!D80+'Table G-2'!D153+'Table G-2'!D222+'Table G-2'!D296+'Table G-2'!D353+'Table G-2'!D413+'Table G-2'!D462</f>
        <v>17384288</v>
      </c>
      <c r="E16" s="72">
        <f>'Table G-2'!E80+'Table G-2'!E153+'Table G-2'!E222+'Table G-2'!E296+'Table G-2'!E353+'Table G-2'!E413+'Table G-2'!E462</f>
        <v>0</v>
      </c>
      <c r="F16" s="72">
        <f>'Table G-2'!F80+'Table G-2'!F153+'Table G-2'!F222+'Table G-2'!F296+'Table G-2'!F353+'Table G-2'!F413+'Table G-2'!F462</f>
        <v>0</v>
      </c>
      <c r="G16" s="72">
        <f>'Table G-2'!G80+'Table G-2'!G153+'Table G-2'!G222+'Table G-2'!G296+'Table G-2'!G353+'Table G-2'!G413+'Table G-2'!G462</f>
        <v>0</v>
      </c>
      <c r="H16" s="72">
        <f>'Table G-2'!H80+'Table G-2'!H153+'Table G-2'!H222+'Table G-2'!H296+'Table G-2'!H353+'Table G-2'!H413+'Table G-2'!H462</f>
        <v>0</v>
      </c>
      <c r="I16" s="72">
        <f>'Table G-2'!I80+'Table G-2'!I153+'Table G-2'!I222+'Table G-2'!I296+'Table G-2'!I353+'Table G-2'!I413+'Table G-2'!I462</f>
        <v>0</v>
      </c>
      <c r="J16" s="72">
        <f>'Table G-2'!J80+'Table G-2'!J153+'Table G-2'!J222+'Table G-2'!J296+'Table G-2'!J353+'Table G-2'!J413+'Table G-2'!J462</f>
        <v>0</v>
      </c>
      <c r="K16" s="72">
        <f>'Table G-2'!K80+'Table G-2'!K153+'Table G-2'!K222+'Table G-2'!K296+'Table G-2'!K353+'Table G-2'!K413+'Table G-2'!K462</f>
        <v>0</v>
      </c>
      <c r="L16" s="72">
        <f>'Table G-2'!L80+'Table G-2'!L153+'Table G-2'!L222+'Table G-2'!L296+'Table G-2'!L353+'Table G-2'!L413+'Table G-2'!L462</f>
        <v>0</v>
      </c>
      <c r="M16" s="72">
        <f>'Table G-2'!M80+'Table G-2'!M153+'Table G-2'!M222+'Table G-2'!M296+'Table G-2'!M353+'Table G-2'!M413+'Table G-2'!M462</f>
        <v>0</v>
      </c>
      <c r="N16" s="48">
        <f t="shared" si="1"/>
        <v>23685587.689999998</v>
      </c>
    </row>
    <row r="17" spans="1:16" x14ac:dyDescent="0.2">
      <c r="A17" s="66" t="s">
        <v>108</v>
      </c>
      <c r="B17" s="41">
        <f>'Table G-4'!B9+'Table G-4'!B18</f>
        <v>19564752</v>
      </c>
      <c r="C17" s="41">
        <f>'Table G-4'!C9+'Table G-4'!C18</f>
        <v>0</v>
      </c>
      <c r="D17" s="41">
        <f>'Table G-4'!D9+'Table G-4'!D18</f>
        <v>27532316</v>
      </c>
      <c r="E17" s="41">
        <f>'Table G-4'!E9+'Table G-4'!E18</f>
        <v>0</v>
      </c>
      <c r="F17" s="41">
        <f>'Table G-4'!F9+'Table G-4'!F18</f>
        <v>0</v>
      </c>
      <c r="G17" s="41">
        <f>'Table G-4'!G9+'Table G-4'!G18</f>
        <v>0</v>
      </c>
      <c r="H17" s="41">
        <f>'Table G-4'!H9+'Table G-4'!H18</f>
        <v>0</v>
      </c>
      <c r="I17" s="41">
        <f>'Table G-4'!I9+'Table G-4'!I18</f>
        <v>0</v>
      </c>
      <c r="J17" s="41">
        <f>'Table G-4'!J9+'Table G-4'!J18</f>
        <v>0</v>
      </c>
      <c r="K17" s="41">
        <f>'Table G-4'!K9+'Table G-4'!K18</f>
        <v>0</v>
      </c>
      <c r="L17" s="41">
        <f>'Table G-4'!L9+'Table G-4'!L18</f>
        <v>0</v>
      </c>
      <c r="M17" s="41">
        <f>'Table G-4'!M9+'Table G-4'!M18</f>
        <v>0</v>
      </c>
      <c r="N17" s="48">
        <f t="shared" si="1"/>
        <v>47097068</v>
      </c>
      <c r="O17" s="74"/>
      <c r="P17"/>
    </row>
    <row r="18" spans="1:16" ht="14.25" x14ac:dyDescent="0.2">
      <c r="A18" s="64" t="s">
        <v>221</v>
      </c>
      <c r="B18" s="41">
        <v>6021482.75</v>
      </c>
      <c r="C18" s="41">
        <v>-1024043</v>
      </c>
      <c r="D18" s="41">
        <v>-4511499.0999999996</v>
      </c>
      <c r="E18" s="41"/>
      <c r="F18" s="41"/>
      <c r="G18" s="41"/>
      <c r="H18" s="41"/>
      <c r="I18" s="41"/>
      <c r="J18" s="41"/>
      <c r="K18" s="41"/>
      <c r="L18" s="41"/>
      <c r="M18" s="41"/>
      <c r="N18" s="37">
        <f t="shared" ref="N18:N20" si="2">SUM(B18:M18)</f>
        <v>485940.65000000037</v>
      </c>
      <c r="O18" s="74"/>
      <c r="P18"/>
    </row>
    <row r="19" spans="1:16" ht="14.25" x14ac:dyDescent="0.2">
      <c r="A19" s="64" t="s">
        <v>209</v>
      </c>
      <c r="B19" s="41">
        <v>0</v>
      </c>
      <c r="C19" s="41">
        <f>'Table G-4'!C10+'Table G-4'!C19</f>
        <v>0</v>
      </c>
      <c r="D19" s="41">
        <v>22697406.722211994</v>
      </c>
      <c r="E19" s="41">
        <f>'Table G-4'!E10+'Table G-4'!E19</f>
        <v>0</v>
      </c>
      <c r="F19" s="41">
        <f>'Table G-4'!F10+'Table G-4'!F19</f>
        <v>0</v>
      </c>
      <c r="G19" s="41">
        <f>'Table G-4'!G10+'Table G-4'!G19</f>
        <v>0</v>
      </c>
      <c r="H19" s="41">
        <f>'Table G-4'!H10+'Table G-4'!H19</f>
        <v>0</v>
      </c>
      <c r="I19" s="41">
        <f>'Table G-4'!I10+'Table G-4'!I19</f>
        <v>0</v>
      </c>
      <c r="J19" s="41">
        <f>'Table G-4'!J10+'Table G-4'!J19</f>
        <v>0</v>
      </c>
      <c r="K19" s="41">
        <f>'Table G-4'!K10+'Table G-4'!K19</f>
        <v>0</v>
      </c>
      <c r="L19" s="41">
        <f>'Table G-4'!L10+'Table G-4'!L19</f>
        <v>0</v>
      </c>
      <c r="M19" s="41">
        <f>'Table G-4'!M10+'Table G-4'!M19</f>
        <v>0</v>
      </c>
      <c r="N19" s="37">
        <f t="shared" si="2"/>
        <v>22697406.722211994</v>
      </c>
      <c r="P19" s="73"/>
    </row>
    <row r="20" spans="1:16" ht="14.25" x14ac:dyDescent="0.2">
      <c r="A20" s="64" t="s">
        <v>153</v>
      </c>
      <c r="B20" s="41">
        <v>5718251.9900000002</v>
      </c>
      <c r="C20" s="41">
        <v>50670</v>
      </c>
      <c r="D20" s="41">
        <v>-430976.11000000034</v>
      </c>
      <c r="E20" s="41">
        <f>'Table G-4'!E11+'Table G-4'!E20</f>
        <v>0</v>
      </c>
      <c r="F20" s="41">
        <f>'Table G-4'!F11+'Table G-4'!F20</f>
        <v>0</v>
      </c>
      <c r="G20" s="41">
        <f>'Table G-4'!G11+'Table G-4'!G20</f>
        <v>0</v>
      </c>
      <c r="H20" s="41">
        <f>'Table G-4'!H11+'Table G-4'!H20</f>
        <v>0</v>
      </c>
      <c r="I20" s="41">
        <f>'Table G-4'!I11+'Table G-4'!I20</f>
        <v>0</v>
      </c>
      <c r="J20" s="41">
        <f>'Table G-4'!J11+'Table G-4'!J20</f>
        <v>0</v>
      </c>
      <c r="K20" s="41">
        <f>'Table G-4'!K11+'Table G-4'!K20</f>
        <v>0</v>
      </c>
      <c r="L20" s="41">
        <f>'Table G-4'!L11+'Table G-4'!L20</f>
        <v>0</v>
      </c>
      <c r="M20" s="41">
        <f>'Table G-4'!M11+'Table G-4'!M20</f>
        <v>0</v>
      </c>
      <c r="N20" s="37">
        <f t="shared" si="2"/>
        <v>5337945.88</v>
      </c>
      <c r="P20" s="73"/>
    </row>
    <row r="21" spans="1:16" ht="14.25" x14ac:dyDescent="0.2">
      <c r="A21" s="64" t="s">
        <v>110</v>
      </c>
      <c r="B21" s="41">
        <v>386166.58999999997</v>
      </c>
      <c r="C21" s="41">
        <f>'Table G-4'!C12+'Table G-4'!C21</f>
        <v>0</v>
      </c>
      <c r="D21" s="41">
        <f>'Table G-4'!D12+'Table G-4'!D21</f>
        <v>0</v>
      </c>
      <c r="E21" s="41">
        <f>'Table G-4'!E12+'Table G-4'!E21</f>
        <v>0</v>
      </c>
      <c r="F21" s="41">
        <f>'Table G-4'!F12+'Table G-4'!F21</f>
        <v>0</v>
      </c>
      <c r="G21" s="41">
        <f>'Table G-4'!G12+'Table G-4'!G21</f>
        <v>0</v>
      </c>
      <c r="H21" s="41">
        <f>'Table G-4'!H12+'Table G-4'!H21</f>
        <v>0</v>
      </c>
      <c r="I21" s="41">
        <f>'Table G-4'!I12+'Table G-4'!I21</f>
        <v>0</v>
      </c>
      <c r="J21" s="41">
        <f>'Table G-4'!J12+'Table G-4'!J21</f>
        <v>0</v>
      </c>
      <c r="K21" s="41">
        <f>'Table G-4'!K12+'Table G-4'!K21</f>
        <v>0</v>
      </c>
      <c r="L21" s="41">
        <f>'Table G-4'!L12+'Table G-4'!L21</f>
        <v>0</v>
      </c>
      <c r="M21" s="41">
        <f>'Table G-4'!M12+'Table G-4'!M21</f>
        <v>0</v>
      </c>
      <c r="N21" s="37">
        <f t="shared" ref="N21" si="3">SUM(B21:M21)</f>
        <v>386166.58999999997</v>
      </c>
      <c r="O21" s="51"/>
    </row>
    <row r="22" spans="1:16" ht="14.25" x14ac:dyDescent="0.2">
      <c r="A22" s="64" t="s">
        <v>106</v>
      </c>
      <c r="B22" s="41">
        <v>1450092.5499999998</v>
      </c>
      <c r="C22" s="41">
        <f>'Table G-4'!C13+'Table G-4'!C22</f>
        <v>0</v>
      </c>
      <c r="D22" s="41">
        <f>'Table G-4'!D13+'Table G-4'!D22</f>
        <v>0</v>
      </c>
      <c r="E22" s="41">
        <f>'Table G-4'!E13+'Table G-4'!E22</f>
        <v>0</v>
      </c>
      <c r="F22" s="41">
        <f>'Table G-4'!F13+'Table G-4'!F22</f>
        <v>0</v>
      </c>
      <c r="G22" s="41">
        <f>'Table G-4'!G13+'Table G-4'!G22</f>
        <v>0</v>
      </c>
      <c r="H22" s="41">
        <f>'Table G-4'!H13+'Table G-4'!H22</f>
        <v>0</v>
      </c>
      <c r="I22" s="41">
        <f>'Table G-4'!I13+'Table G-4'!I22</f>
        <v>0</v>
      </c>
      <c r="J22" s="41">
        <f>'Table G-4'!J13+'Table G-4'!J22</f>
        <v>0</v>
      </c>
      <c r="K22" s="41">
        <f>'Table G-4'!K13+'Table G-4'!K22</f>
        <v>0</v>
      </c>
      <c r="L22" s="41">
        <f>'Table G-4'!L13+'Table G-4'!L22</f>
        <v>0</v>
      </c>
      <c r="M22" s="41">
        <f>'Table G-4'!M13+'Table G-4'!M22</f>
        <v>0</v>
      </c>
      <c r="N22" s="37">
        <f t="shared" ref="N22" si="4">SUM(B22:M22)</f>
        <v>1450092.5499999998</v>
      </c>
    </row>
    <row r="23" spans="1:16" ht="14.25" x14ac:dyDescent="0.2">
      <c r="A23" s="64" t="s">
        <v>103</v>
      </c>
      <c r="B23" s="41">
        <v>12336051.209999997</v>
      </c>
      <c r="C23" s="41">
        <v>-254049.51000000164</v>
      </c>
      <c r="D23" s="41">
        <v>-176757.54999999888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37">
        <f t="shared" si="1"/>
        <v>11905244.149999997</v>
      </c>
    </row>
    <row r="24" spans="1:16" ht="15" thickBot="1" x14ac:dyDescent="0.25">
      <c r="A24" s="29" t="s">
        <v>71</v>
      </c>
      <c r="B24" s="42">
        <v>1338789.1100000003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37">
        <f t="shared" si="1"/>
        <v>1338789.1100000003</v>
      </c>
    </row>
    <row r="25" spans="1:16" x14ac:dyDescent="0.2">
      <c r="A25" s="5" t="s">
        <v>17</v>
      </c>
      <c r="B25" s="41">
        <f>B10+B16-(B12+B14+B17)+B15+B18+B19+B20+B21+B22+B23+B24</f>
        <v>-30414341.690000009</v>
      </c>
      <c r="C25" s="41">
        <f t="shared" ref="C25:M25" si="5">C10+C16-(C12+C14+C17)+C15+C18+C19+C20+C21+C22+C23+C24</f>
        <v>-40100245.360000014</v>
      </c>
      <c r="D25" s="41">
        <f t="shared" si="5"/>
        <v>-42840424.517788023</v>
      </c>
      <c r="E25" s="41">
        <f t="shared" si="5"/>
        <v>0</v>
      </c>
      <c r="F25" s="41">
        <f t="shared" si="5"/>
        <v>0</v>
      </c>
      <c r="G25" s="41">
        <f t="shared" si="5"/>
        <v>0</v>
      </c>
      <c r="H25" s="41">
        <f t="shared" si="5"/>
        <v>0</v>
      </c>
      <c r="I25" s="41">
        <f t="shared" si="5"/>
        <v>0</v>
      </c>
      <c r="J25" s="41">
        <f t="shared" si="5"/>
        <v>0</v>
      </c>
      <c r="K25" s="41">
        <f t="shared" si="5"/>
        <v>0</v>
      </c>
      <c r="L25" s="41">
        <f t="shared" si="5"/>
        <v>0</v>
      </c>
      <c r="M25" s="41">
        <f t="shared" si="5"/>
        <v>0</v>
      </c>
      <c r="N25" s="61" t="s">
        <v>24</v>
      </c>
    </row>
    <row r="26" spans="1:16" ht="13.5" thickBot="1" x14ac:dyDescent="0.25">
      <c r="A26" s="62"/>
      <c r="B26" s="63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9"/>
    </row>
    <row r="27" spans="1:16" x14ac:dyDescent="0.2">
      <c r="A27" s="16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6" x14ac:dyDescent="0.2">
      <c r="A28" s="26" t="s">
        <v>46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6" x14ac:dyDescent="0.2">
      <c r="A29" s="67" t="s">
        <v>222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6" x14ac:dyDescent="0.2">
      <c r="A30" s="67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6" x14ac:dyDescent="0.2">
      <c r="A31" s="13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6" x14ac:dyDescent="0.2">
      <c r="A32" s="27"/>
      <c r="B32" s="41"/>
      <c r="C32" s="41"/>
      <c r="D32" s="41"/>
      <c r="E32" s="41"/>
      <c r="F32"/>
      <c r="G32" s="41"/>
      <c r="H32" s="41"/>
      <c r="I32" s="41"/>
      <c r="J32" s="41"/>
      <c r="K32" s="41"/>
      <c r="L32" s="41"/>
      <c r="M32" s="41"/>
      <c r="N32" s="41"/>
    </row>
    <row r="33" spans="1:17" customFormat="1" x14ac:dyDescent="0.2">
      <c r="A33" s="26"/>
      <c r="B33" s="41"/>
      <c r="C33" s="41"/>
      <c r="D33" s="41"/>
      <c r="E33" s="51"/>
      <c r="F33" s="43"/>
      <c r="G33" s="43"/>
      <c r="H33" s="43"/>
      <c r="I33" s="43"/>
      <c r="J33" s="43"/>
      <c r="K33" s="43"/>
      <c r="L33" s="43"/>
      <c r="M33" s="43"/>
      <c r="N33" s="43"/>
      <c r="Q33" s="2"/>
    </row>
    <row r="34" spans="1:17" x14ac:dyDescent="0.2">
      <c r="A34" s="58"/>
      <c r="B34" s="53"/>
      <c r="C34" s="53"/>
      <c r="D34" s="54"/>
      <c r="E34" s="54"/>
      <c r="F34" s="54"/>
      <c r="G34" s="41"/>
      <c r="H34" s="41"/>
      <c r="I34" s="41"/>
      <c r="J34" s="41"/>
      <c r="K34" s="41"/>
      <c r="L34" s="41"/>
      <c r="M34" s="41"/>
      <c r="N34" s="41"/>
    </row>
    <row r="35" spans="1:17" x14ac:dyDescent="0.2">
      <c r="A35" s="55"/>
      <c r="B35" s="53"/>
      <c r="C35" s="53"/>
      <c r="D35" s="54"/>
      <c r="E35" s="56"/>
      <c r="F35" s="57"/>
      <c r="G35" s="41"/>
      <c r="H35" s="41"/>
      <c r="I35" s="41"/>
      <c r="J35" s="41"/>
      <c r="K35" s="41"/>
      <c r="L35" s="41"/>
      <c r="M35" s="41"/>
      <c r="N35" s="41"/>
    </row>
    <row r="36" spans="1:17" ht="12.75" customHeight="1" x14ac:dyDescent="0.2">
      <c r="A36" s="55"/>
      <c r="B36" s="53"/>
      <c r="C36" s="53"/>
      <c r="D36" s="54"/>
      <c r="E36" s="70"/>
      <c r="F36" s="71"/>
      <c r="G36" s="16"/>
      <c r="H36" s="41"/>
      <c r="I36" s="41"/>
      <c r="J36" s="41"/>
      <c r="K36" s="41"/>
      <c r="L36" s="41"/>
      <c r="M36" s="41"/>
      <c r="N36" s="41"/>
    </row>
    <row r="37" spans="1:17" ht="12.75" customHeight="1" x14ac:dyDescent="0.2">
      <c r="A37" s="55"/>
      <c r="B37" s="53"/>
      <c r="C37" s="53"/>
      <c r="D37" s="54"/>
      <c r="E37" s="56"/>
      <c r="F37" s="57"/>
      <c r="G37" s="41"/>
      <c r="H37" s="41"/>
      <c r="I37" s="41"/>
      <c r="J37" s="41"/>
      <c r="K37" s="41"/>
      <c r="L37" s="41"/>
      <c r="M37" s="41"/>
      <c r="N37" s="41"/>
    </row>
    <row r="38" spans="1:17" ht="12.75" customHeight="1" x14ac:dyDescent="0.2">
      <c r="A38" s="55"/>
      <c r="B38" s="53"/>
      <c r="C38" s="53"/>
      <c r="D38" s="54"/>
      <c r="E38" s="56"/>
      <c r="F38" s="57"/>
      <c r="G38" s="41"/>
      <c r="H38" s="41"/>
      <c r="I38" s="41"/>
      <c r="J38" s="41"/>
      <c r="K38" s="41"/>
      <c r="L38" s="41"/>
      <c r="M38" s="41"/>
      <c r="N38" s="41"/>
    </row>
    <row r="39" spans="1:17" ht="12.75" customHeight="1" x14ac:dyDescent="0.2">
      <c r="A39" s="55"/>
      <c r="B39" s="53"/>
      <c r="C39" s="53"/>
      <c r="D39" s="54"/>
      <c r="E39" s="56"/>
      <c r="F39" s="57"/>
      <c r="G39" s="41"/>
      <c r="H39" s="41"/>
      <c r="I39" s="41"/>
      <c r="J39" s="41"/>
      <c r="K39" s="41"/>
      <c r="L39" s="41"/>
      <c r="M39" s="41"/>
      <c r="N39" s="41"/>
    </row>
    <row r="40" spans="1:17" ht="12.75" customHeight="1" x14ac:dyDescent="0.2">
      <c r="A40" s="55"/>
      <c r="B40" s="53"/>
      <c r="C40" s="53"/>
      <c r="D40" s="54"/>
      <c r="E40" s="56"/>
      <c r="F40" s="57"/>
      <c r="G40" s="41"/>
      <c r="H40" s="41"/>
      <c r="I40" s="41"/>
      <c r="J40" s="41"/>
      <c r="K40" s="41"/>
      <c r="L40" s="41"/>
      <c r="M40" s="41"/>
      <c r="N40" s="41"/>
    </row>
    <row r="41" spans="1:17" ht="12.75" customHeight="1" x14ac:dyDescent="0.2">
      <c r="A41" s="55"/>
      <c r="B41" s="53"/>
      <c r="C41" s="53"/>
      <c r="D41" s="54"/>
      <c r="E41" s="56"/>
      <c r="F41" s="57"/>
      <c r="G41" s="41"/>
      <c r="H41" s="41"/>
      <c r="I41" s="41"/>
      <c r="J41" s="41"/>
      <c r="K41" s="41"/>
      <c r="L41" s="41"/>
      <c r="M41" s="41"/>
      <c r="N41" s="41"/>
    </row>
    <row r="42" spans="1:17" ht="12.75" customHeight="1" x14ac:dyDescent="0.2">
      <c r="A42" s="1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7" ht="12.75" customHeight="1" x14ac:dyDescent="0.2">
      <c r="A43" s="16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7" ht="12.75" customHeight="1" x14ac:dyDescent="0.2">
      <c r="A44" s="1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7" ht="12.75" customHeight="1" x14ac:dyDescent="0.2">
      <c r="A45" s="1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7" ht="12.75" customHeight="1" x14ac:dyDescent="0.2">
      <c r="A46" s="16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7" ht="12.75" customHeight="1" x14ac:dyDescent="0.2">
      <c r="A47" s="16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7" ht="12.75" customHeight="1" x14ac:dyDescent="0.2">
      <c r="A48" s="16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2.75" customHeight="1" x14ac:dyDescent="0.2">
      <c r="A49" s="16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2.75" customHeight="1" x14ac:dyDescent="0.2">
      <c r="A50" s="16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12.75" customHeight="1" x14ac:dyDescent="0.2">
      <c r="A51" s="16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ht="12.75" customHeight="1" x14ac:dyDescent="0.2">
      <c r="A52" s="16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ht="12.75" customHeight="1" x14ac:dyDescent="0.2">
      <c r="A53" s="16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12.75" customHeight="1" x14ac:dyDescent="0.2">
      <c r="A54" s="16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ht="12.75" customHeight="1" x14ac:dyDescent="0.2">
      <c r="A55" s="16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1:14" ht="12.75" customHeight="1" x14ac:dyDescent="0.2">
      <c r="A56" s="16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ht="12.75" customHeight="1" x14ac:dyDescent="0.2">
      <c r="A57" s="16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ht="12.75" customHeight="1" x14ac:dyDescent="0.2">
      <c r="A58" s="16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1:14" ht="12.75" customHeight="1" x14ac:dyDescent="0.2">
      <c r="A59" s="16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14" ht="12.75" customHeight="1" x14ac:dyDescent="0.2">
      <c r="A60" s="16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ht="12.75" customHeight="1" x14ac:dyDescent="0.2">
      <c r="A61" s="16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1:14" ht="12.75" customHeight="1" x14ac:dyDescent="0.2">
      <c r="A62" s="16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1:14" ht="12.75" customHeight="1" x14ac:dyDescent="0.2">
      <c r="A63" s="16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1:14" ht="12.75" customHeight="1" x14ac:dyDescent="0.2">
      <c r="A64" s="16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</sheetData>
  <phoneticPr fontId="0" type="noConversion"/>
  <pageMargins left="0.75" right="0.75" top="1" bottom="1" header="0.5" footer="0.5"/>
  <pageSetup scale="4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N2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8" sqref="D18"/>
    </sheetView>
  </sheetViews>
  <sheetFormatPr defaultColWidth="9.140625" defaultRowHeight="12.75" x14ac:dyDescent="0.2"/>
  <cols>
    <col min="1" max="1" width="28.42578125" style="2" customWidth="1"/>
    <col min="2" max="2" width="14" style="30" bestFit="1" customWidth="1"/>
    <col min="3" max="3" width="11.42578125" style="30" bestFit="1" customWidth="1"/>
    <col min="4" max="4" width="11.85546875" style="30" bestFit="1" customWidth="1"/>
    <col min="5" max="5" width="14.42578125" style="30" bestFit="1" customWidth="1"/>
    <col min="6" max="8" width="11.85546875" style="30" bestFit="1" customWidth="1"/>
    <col min="9" max="9" width="10.85546875" style="30" bestFit="1" customWidth="1"/>
    <col min="10" max="10" width="11.42578125" style="30" bestFit="1" customWidth="1"/>
    <col min="11" max="12" width="11.85546875" style="30" bestFit="1" customWidth="1"/>
    <col min="13" max="13" width="11.42578125" style="30" bestFit="1" customWidth="1"/>
    <col min="14" max="14" width="12.42578125" style="30" bestFit="1" customWidth="1"/>
    <col min="15" max="15" width="9.140625" style="2"/>
    <col min="16" max="16" width="14" style="2" bestFit="1" customWidth="1"/>
    <col min="17" max="16384" width="9.140625" style="2"/>
  </cols>
  <sheetData>
    <row r="1" spans="1:14" ht="15.75" x14ac:dyDescent="0.25">
      <c r="A1" s="1" t="s">
        <v>22</v>
      </c>
    </row>
    <row r="2" spans="1:14" ht="15.75" x14ac:dyDescent="0.25">
      <c r="A2" s="3" t="s">
        <v>45</v>
      </c>
    </row>
    <row r="3" spans="1:14" ht="15.75" x14ac:dyDescent="0.25">
      <c r="A3" s="1" t="str">
        <f>'Table G-1'!A3</f>
        <v>Calendar Year 2022</v>
      </c>
    </row>
    <row r="4" spans="1:14" ht="15.75" x14ac:dyDescent="0.25">
      <c r="A4" s="4"/>
    </row>
    <row r="5" spans="1:14" ht="16.5" thickBot="1" x14ac:dyDescent="0.3">
      <c r="A5" s="4"/>
    </row>
    <row r="6" spans="1:14" x14ac:dyDescent="0.2">
      <c r="A6" s="5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5" t="s">
        <v>0</v>
      </c>
    </row>
    <row r="7" spans="1:14" x14ac:dyDescent="0.2">
      <c r="A7" s="24" t="s">
        <v>211</v>
      </c>
      <c r="B7" s="39" t="s">
        <v>2</v>
      </c>
      <c r="C7" s="39" t="s">
        <v>3</v>
      </c>
      <c r="D7" s="39" t="s">
        <v>4</v>
      </c>
      <c r="E7" s="39" t="s">
        <v>5</v>
      </c>
      <c r="F7" s="39" t="s">
        <v>6</v>
      </c>
      <c r="G7" s="39" t="s">
        <v>7</v>
      </c>
      <c r="H7" s="39" t="s">
        <v>8</v>
      </c>
      <c r="I7" s="39" t="s">
        <v>9</v>
      </c>
      <c r="J7" s="39" t="s">
        <v>10</v>
      </c>
      <c r="K7" s="39" t="s">
        <v>11</v>
      </c>
      <c r="L7" s="39" t="s">
        <v>12</v>
      </c>
      <c r="M7" s="39" t="s">
        <v>13</v>
      </c>
      <c r="N7" s="45" t="s">
        <v>14</v>
      </c>
    </row>
    <row r="8" spans="1:14" x14ac:dyDescent="0.2">
      <c r="A8" s="15" t="s">
        <v>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37"/>
    </row>
    <row r="9" spans="1:14" x14ac:dyDescent="0.2">
      <c r="A9" s="12" t="s">
        <v>102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37">
        <f>SUM(B9:M9)</f>
        <v>0</v>
      </c>
    </row>
    <row r="10" spans="1:14" x14ac:dyDescent="0.2">
      <c r="A10" s="15" t="s">
        <v>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37"/>
    </row>
    <row r="11" spans="1:14" x14ac:dyDescent="0.2">
      <c r="A11" s="12" t="s">
        <v>101</v>
      </c>
      <c r="B11" s="30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37">
        <f>SUM(B11:M11)</f>
        <v>0</v>
      </c>
    </row>
    <row r="12" spans="1:14" x14ac:dyDescent="0.2">
      <c r="A12" s="1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37"/>
    </row>
    <row r="13" spans="1:14" ht="13.5" thickBot="1" x14ac:dyDescent="0.25">
      <c r="A13" s="23" t="s">
        <v>23</v>
      </c>
      <c r="B13" s="44">
        <f>SUM(B9:B12)</f>
        <v>0</v>
      </c>
      <c r="C13" s="44">
        <f>SUM(C9:C11)</f>
        <v>0</v>
      </c>
      <c r="D13" s="44">
        <f>SUM(D10:D11)</f>
        <v>0</v>
      </c>
      <c r="E13" s="44">
        <f t="shared" ref="E13:M13" si="0">SUM(E9:E11)</f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4">
        <f t="shared" si="0"/>
        <v>0</v>
      </c>
      <c r="M13" s="44">
        <f t="shared" si="0"/>
        <v>0</v>
      </c>
      <c r="N13" s="46">
        <f>SUM(B13:M13)</f>
        <v>0</v>
      </c>
    </row>
    <row r="14" spans="1:14" ht="16.5" thickBot="1" x14ac:dyDescent="0.3">
      <c r="A14" s="4"/>
    </row>
    <row r="15" spans="1:14" x14ac:dyDescent="0.2">
      <c r="A15" s="5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5" t="s">
        <v>0</v>
      </c>
    </row>
    <row r="16" spans="1:14" x14ac:dyDescent="0.2">
      <c r="A16" s="24" t="s">
        <v>210</v>
      </c>
      <c r="B16" s="39" t="s">
        <v>2</v>
      </c>
      <c r="C16" s="39" t="s">
        <v>3</v>
      </c>
      <c r="D16" s="39" t="s">
        <v>4</v>
      </c>
      <c r="E16" s="39" t="s">
        <v>5</v>
      </c>
      <c r="F16" s="39" t="s">
        <v>6</v>
      </c>
      <c r="G16" s="39" t="s">
        <v>7</v>
      </c>
      <c r="H16" s="39" t="s">
        <v>8</v>
      </c>
      <c r="I16" s="39" t="s">
        <v>9</v>
      </c>
      <c r="J16" s="39" t="s">
        <v>10</v>
      </c>
      <c r="K16" s="39" t="s">
        <v>11</v>
      </c>
      <c r="L16" s="39" t="s">
        <v>12</v>
      </c>
      <c r="M16" s="39" t="s">
        <v>13</v>
      </c>
      <c r="N16" s="45" t="s">
        <v>14</v>
      </c>
    </row>
    <row r="17" spans="1:14" x14ac:dyDescent="0.2">
      <c r="A17" s="15" t="s">
        <v>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37"/>
    </row>
    <row r="18" spans="1:14" x14ac:dyDescent="0.2">
      <c r="A18" s="12" t="s">
        <v>102</v>
      </c>
      <c r="B18" s="41">
        <v>19564752</v>
      </c>
      <c r="C18" s="41">
        <v>0</v>
      </c>
      <c r="D18" s="41">
        <v>27532316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37">
        <f>SUM(B18:M18)</f>
        <v>47097068</v>
      </c>
    </row>
    <row r="19" spans="1:14" x14ac:dyDescent="0.2">
      <c r="A19" s="15" t="s">
        <v>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37"/>
    </row>
    <row r="20" spans="1:14" x14ac:dyDescent="0.2">
      <c r="A20" s="12" t="s">
        <v>101</v>
      </c>
      <c r="B20" s="41">
        <v>-27532316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37">
        <f>SUM(B20:M20)</f>
        <v>-27532316</v>
      </c>
    </row>
    <row r="21" spans="1:14" x14ac:dyDescent="0.2">
      <c r="A21" s="1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7"/>
    </row>
    <row r="22" spans="1:14" ht="13.5" thickBot="1" x14ac:dyDescent="0.25">
      <c r="A22" s="23" t="s">
        <v>23</v>
      </c>
      <c r="B22" s="44">
        <f>SUM(B18:B20)</f>
        <v>-7967564</v>
      </c>
      <c r="C22" s="44">
        <f>SUM(C18:C20)</f>
        <v>0</v>
      </c>
      <c r="D22" s="44">
        <f>SUM(D19:D20)</f>
        <v>0</v>
      </c>
      <c r="E22" s="44">
        <f t="shared" ref="E22:M22" si="1">SUM(E18:E20)</f>
        <v>0</v>
      </c>
      <c r="F22" s="44">
        <f t="shared" si="1"/>
        <v>0</v>
      </c>
      <c r="G22" s="44">
        <f t="shared" si="1"/>
        <v>0</v>
      </c>
      <c r="H22" s="44">
        <f t="shared" si="1"/>
        <v>0</v>
      </c>
      <c r="I22" s="44">
        <f t="shared" si="1"/>
        <v>0</v>
      </c>
      <c r="J22" s="44">
        <f t="shared" si="1"/>
        <v>0</v>
      </c>
      <c r="K22" s="44">
        <f t="shared" si="1"/>
        <v>0</v>
      </c>
      <c r="L22" s="44">
        <f t="shared" si="1"/>
        <v>0</v>
      </c>
      <c r="M22" s="44">
        <f t="shared" si="1"/>
        <v>0</v>
      </c>
      <c r="N22" s="46">
        <f>SUM(B22:M22)</f>
        <v>-7967564</v>
      </c>
    </row>
  </sheetData>
  <phoneticPr fontId="0" type="noConversion"/>
  <pageMargins left="0.75" right="0.75" top="1" bottom="1" header="0.5" footer="0.5"/>
  <pageSetup scale="76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2FB0-A66C-4E39-A3F8-6A495DA9C44C}">
  <dimension ref="A1:N20"/>
  <sheetViews>
    <sheetView workbookViewId="0">
      <selection activeCell="A4" sqref="A4"/>
    </sheetView>
  </sheetViews>
  <sheetFormatPr defaultColWidth="9.140625" defaultRowHeight="14.25" x14ac:dyDescent="0.2"/>
  <cols>
    <col min="1" max="1" width="41" style="77" bestFit="1" customWidth="1"/>
    <col min="2" max="2" width="13.42578125" style="76" customWidth="1"/>
    <col min="3" max="3" width="13.42578125" style="77" customWidth="1"/>
    <col min="4" max="4" width="13.42578125" style="76" customWidth="1"/>
    <col min="5" max="13" width="13.42578125" style="77" customWidth="1"/>
    <col min="14" max="14" width="13.42578125" style="76" customWidth="1"/>
    <col min="15" max="16384" width="9.140625" style="77"/>
  </cols>
  <sheetData>
    <row r="1" spans="1:14" ht="15" x14ac:dyDescent="0.25">
      <c r="A1" s="75" t="s">
        <v>212</v>
      </c>
    </row>
    <row r="2" spans="1:14" ht="15" x14ac:dyDescent="0.25">
      <c r="A2" s="75" t="s">
        <v>213</v>
      </c>
      <c r="C2" s="76"/>
      <c r="E2" s="78"/>
      <c r="F2" s="79"/>
    </row>
    <row r="3" spans="1:14" ht="15" x14ac:dyDescent="0.25">
      <c r="A3" s="75" t="s">
        <v>156</v>
      </c>
      <c r="C3" s="76"/>
      <c r="E3" s="78"/>
      <c r="J3" s="80"/>
    </row>
    <row r="4" spans="1:14" ht="15.75" x14ac:dyDescent="0.25">
      <c r="A4" s="81"/>
      <c r="C4" s="76"/>
      <c r="E4" s="82"/>
    </row>
    <row r="5" spans="1:14" ht="16.5" thickBot="1" x14ac:dyDescent="0.3">
      <c r="A5" s="81"/>
      <c r="N5" s="83"/>
    </row>
    <row r="6" spans="1:14" x14ac:dyDescent="0.2">
      <c r="A6" s="84"/>
      <c r="B6" s="85"/>
      <c r="C6" s="86"/>
      <c r="D6" s="85"/>
      <c r="E6" s="86"/>
      <c r="F6" s="86"/>
      <c r="G6" s="86"/>
      <c r="H6" s="86"/>
      <c r="I6" s="86"/>
      <c r="J6" s="86"/>
      <c r="K6" s="86"/>
      <c r="L6" s="86"/>
      <c r="M6" s="86"/>
      <c r="N6" s="87" t="s">
        <v>0</v>
      </c>
    </row>
    <row r="7" spans="1:14" ht="16.5" thickBot="1" x14ac:dyDescent="0.3">
      <c r="A7" s="88" t="s">
        <v>0</v>
      </c>
      <c r="B7" s="89" t="s">
        <v>2</v>
      </c>
      <c r="C7" s="90" t="s">
        <v>3</v>
      </c>
      <c r="D7" s="89" t="s">
        <v>4</v>
      </c>
      <c r="E7" s="90" t="s">
        <v>5</v>
      </c>
      <c r="F7" s="90" t="s">
        <v>6</v>
      </c>
      <c r="G7" s="90" t="s">
        <v>7</v>
      </c>
      <c r="H7" s="90" t="s">
        <v>8</v>
      </c>
      <c r="I7" s="90" t="s">
        <v>9</v>
      </c>
      <c r="J7" s="90" t="s">
        <v>10</v>
      </c>
      <c r="K7" s="90" t="s">
        <v>11</v>
      </c>
      <c r="L7" s="90" t="s">
        <v>12</v>
      </c>
      <c r="M7" s="90" t="s">
        <v>13</v>
      </c>
      <c r="N7" s="91" t="s">
        <v>14</v>
      </c>
    </row>
    <row r="8" spans="1:14" ht="15.75" x14ac:dyDescent="0.25">
      <c r="A8" s="92"/>
      <c r="B8" s="93"/>
      <c r="C8" s="94"/>
      <c r="D8" s="93"/>
      <c r="E8" s="94"/>
      <c r="F8" s="94"/>
      <c r="G8" s="94"/>
      <c r="H8" s="94"/>
      <c r="I8" s="94"/>
      <c r="J8" s="94"/>
      <c r="K8" s="94"/>
      <c r="L8" s="94"/>
      <c r="M8" s="94"/>
      <c r="N8" s="95"/>
    </row>
    <row r="9" spans="1:14" ht="12.75" x14ac:dyDescent="0.2">
      <c r="A9" s="96" t="s">
        <v>214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</row>
    <row r="10" spans="1:14" ht="12.75" x14ac:dyDescent="0.2">
      <c r="A10" s="99" t="s">
        <v>18</v>
      </c>
      <c r="B10" s="100">
        <v>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1">
        <f>B10</f>
        <v>0</v>
      </c>
    </row>
    <row r="11" spans="1:14" ht="12.75" x14ac:dyDescent="0.2">
      <c r="A11" s="99" t="s">
        <v>215</v>
      </c>
      <c r="B11" s="10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1">
        <f>SUM(B11:M11)</f>
        <v>0</v>
      </c>
    </row>
    <row r="12" spans="1:14" ht="12.75" x14ac:dyDescent="0.2">
      <c r="A12" s="99" t="s">
        <v>216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1">
        <f>SUM(B12:M12)</f>
        <v>0</v>
      </c>
    </row>
    <row r="13" spans="1:14" ht="12.75" x14ac:dyDescent="0.2">
      <c r="A13" s="99" t="s">
        <v>217</v>
      </c>
      <c r="B13" s="100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1">
        <f>SUM(B13:M13)</f>
        <v>0</v>
      </c>
    </row>
    <row r="14" spans="1:14" ht="12.75" x14ac:dyDescent="0.2">
      <c r="A14" s="99" t="s">
        <v>218</v>
      </c>
      <c r="B14" s="10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1">
        <f>SUM(B14:M14)</f>
        <v>0</v>
      </c>
    </row>
    <row r="15" spans="1:14" ht="12.75" x14ac:dyDescent="0.2">
      <c r="A15" s="99" t="s">
        <v>219</v>
      </c>
      <c r="B15" s="100">
        <f t="shared" ref="B15:C15" si="0">SUM(B10:B14)</f>
        <v>0</v>
      </c>
      <c r="C15" s="100">
        <f t="shared" si="0"/>
        <v>0</v>
      </c>
      <c r="D15" s="100">
        <f>SUM(D10:D14)</f>
        <v>0</v>
      </c>
      <c r="E15" s="100">
        <f t="shared" ref="E15:M15" si="1">SUM(E10:E14)</f>
        <v>0</v>
      </c>
      <c r="F15" s="100">
        <f t="shared" si="1"/>
        <v>0</v>
      </c>
      <c r="G15" s="100">
        <f t="shared" si="1"/>
        <v>0</v>
      </c>
      <c r="H15" s="100">
        <f t="shared" si="1"/>
        <v>0</v>
      </c>
      <c r="I15" s="100">
        <f t="shared" si="1"/>
        <v>0</v>
      </c>
      <c r="J15" s="100">
        <f t="shared" si="1"/>
        <v>0</v>
      </c>
      <c r="K15" s="100">
        <f t="shared" si="1"/>
        <v>0</v>
      </c>
      <c r="L15" s="100">
        <f t="shared" si="1"/>
        <v>0</v>
      </c>
      <c r="M15" s="100">
        <f t="shared" si="1"/>
        <v>0</v>
      </c>
      <c r="N15" s="101">
        <f>SUM(B15:M15)</f>
        <v>0</v>
      </c>
    </row>
    <row r="16" spans="1:14" ht="12.75" x14ac:dyDescent="0.2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</row>
    <row r="17" spans="1:14" ht="12.75" x14ac:dyDescent="0.2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12.75" x14ac:dyDescent="0.2">
      <c r="A18" s="107" t="s">
        <v>220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1:14" ht="12.75" x14ac:dyDescent="0.2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x14ac:dyDescent="0.2">
      <c r="A20" s="106"/>
    </row>
  </sheetData>
  <mergeCells count="1">
    <mergeCell ref="A18:N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8" ma:contentTypeDescription="Create a new document." ma:contentTypeScope="" ma:versionID="18155b359942468c403debf2716da125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ea49855f8b1acab49bac8032573291ea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DB22D0-B358-4AE8-AA2E-882C8248AD35}"/>
</file>

<file path=customXml/itemProps2.xml><?xml version="1.0" encoding="utf-8"?>
<ds:datastoreItem xmlns:ds="http://schemas.openxmlformats.org/officeDocument/2006/customXml" ds:itemID="{01F6EC13-84D6-479B-AD57-BCE7E118A0D4}"/>
</file>

<file path=customXml/itemProps3.xml><?xml version="1.0" encoding="utf-8"?>
<ds:datastoreItem xmlns:ds="http://schemas.openxmlformats.org/officeDocument/2006/customXml" ds:itemID="{1B221182-A4AF-42F6-B6A9-9D6A428ED9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G-1</vt:lpstr>
      <vt:lpstr>Table G-2</vt:lpstr>
      <vt:lpstr>Table G-3</vt:lpstr>
      <vt:lpstr>Table G-4</vt:lpstr>
      <vt:lpstr>Table G-5</vt:lpstr>
      <vt:lpstr>'Table G-3'!Print_Area</vt:lpstr>
    </vt:vector>
  </TitlesOfParts>
  <Company>Sempra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Hanami, Thomas</cp:lastModifiedBy>
  <cp:lastPrinted>2005-04-20T21:57:08Z</cp:lastPrinted>
  <dcterms:created xsi:type="dcterms:W3CDTF">2002-02-21T22:40:26Z</dcterms:created>
  <dcterms:modified xsi:type="dcterms:W3CDTF">2022-04-21T03:15:56Z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0x0101006EDAF9F80FDE0E459E1A4ABBAD4741F7</vt:lpwstr>
  </property>
</Properties>
</file>