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hien\Documents\EE\EEmonthlycompliancereport\"/>
    </mc:Choice>
  </mc:AlternateContent>
  <xr:revisionPtr revIDLastSave="0" documentId="13_ncr:1_{852CA6F7-5728-4248-A8E6-3AADB359A1D3}" xr6:coauthVersionLast="47" xr6:coauthVersionMax="47" xr10:uidLastSave="{00000000-0000-0000-0000-000000000000}"/>
  <bookViews>
    <workbookView xWindow="38280" yWindow="-120" windowWidth="29040" windowHeight="15840" tabRatio="773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5" l="1"/>
  <c r="E22" i="5"/>
  <c r="E20" i="5"/>
  <c r="E19" i="5"/>
  <c r="E18" i="5"/>
  <c r="E17" i="5"/>
  <c r="E16" i="5"/>
  <c r="E14" i="5"/>
  <c r="E12" i="5"/>
  <c r="E520" i="6"/>
  <c r="E505" i="6"/>
  <c r="E490" i="6" s="1"/>
  <c r="E483" i="6"/>
  <c r="E471" i="6"/>
  <c r="E452" i="6"/>
  <c r="E430" i="6"/>
  <c r="E408" i="6" s="1"/>
  <c r="E401" i="6"/>
  <c r="E380" i="6"/>
  <c r="E352" i="6"/>
  <c r="E325" i="6"/>
  <c r="E298" i="6" s="1"/>
  <c r="E292" i="6"/>
  <c r="E267" i="6"/>
  <c r="E235" i="6"/>
  <c r="E201" i="6"/>
  <c r="E167" i="6" s="1"/>
  <c r="E161" i="6"/>
  <c r="E130" i="6"/>
  <c r="E92" i="6"/>
  <c r="E50" i="6"/>
  <c r="E8" i="6" s="1"/>
  <c r="E20" i="7"/>
  <c r="F23" i="5"/>
  <c r="F22" i="5"/>
  <c r="F21" i="5"/>
  <c r="F20" i="5"/>
  <c r="F19" i="5"/>
  <c r="F18" i="5"/>
  <c r="F17" i="5"/>
  <c r="F16" i="5"/>
  <c r="F24" i="5" s="1"/>
  <c r="G10" i="5" s="1"/>
  <c r="F14" i="5"/>
  <c r="F12" i="5"/>
  <c r="F401" i="6"/>
  <c r="F380" i="6"/>
  <c r="F359" i="6" s="1"/>
  <c r="F352" i="6"/>
  <c r="F325" i="6"/>
  <c r="F298" i="6" s="1"/>
  <c r="F242" i="6"/>
  <c r="F235" i="6"/>
  <c r="F201" i="6"/>
  <c r="F167" i="6" s="1"/>
  <c r="F161" i="6"/>
  <c r="F130" i="6"/>
  <c r="F99" i="6" s="1"/>
  <c r="F92" i="6"/>
  <c r="F50" i="6"/>
  <c r="F8" i="6" s="1"/>
  <c r="F20" i="7"/>
  <c r="G23" i="5"/>
  <c r="G22" i="5"/>
  <c r="G21" i="5"/>
  <c r="G20" i="5"/>
  <c r="G19" i="5"/>
  <c r="G18" i="5"/>
  <c r="G17" i="5"/>
  <c r="G16" i="5"/>
  <c r="G14" i="5"/>
  <c r="G12" i="5"/>
  <c r="G352" i="6"/>
  <c r="G354" i="6" s="1"/>
  <c r="G325" i="6"/>
  <c r="G298" i="6" s="1"/>
  <c r="G292" i="6"/>
  <c r="G267" i="6"/>
  <c r="G242" i="6" s="1"/>
  <c r="G235" i="6"/>
  <c r="G201" i="6"/>
  <c r="G167" i="6" s="1"/>
  <c r="G161" i="6"/>
  <c r="G130" i="6"/>
  <c r="G99" i="6" s="1"/>
  <c r="G92" i="6"/>
  <c r="G50" i="6"/>
  <c r="C10" i="9"/>
  <c r="E24" i="5" l="1"/>
  <c r="G24" i="5"/>
  <c r="H10" i="5" s="1"/>
  <c r="E94" i="6"/>
  <c r="E163" i="6"/>
  <c r="E522" i="6"/>
  <c r="E354" i="6"/>
  <c r="E237" i="6"/>
  <c r="E454" i="6"/>
  <c r="E485" i="6"/>
  <c r="E99" i="6"/>
  <c r="E242" i="6"/>
  <c r="E294" i="6" s="1"/>
  <c r="E359" i="6"/>
  <c r="E403" i="6" s="1"/>
  <c r="E458" i="6"/>
  <c r="F403" i="6"/>
  <c r="F354" i="6"/>
  <c r="F237" i="6"/>
  <c r="F163" i="6"/>
  <c r="F94" i="6"/>
  <c r="G294" i="6"/>
  <c r="G237" i="6"/>
  <c r="G163" i="6"/>
  <c r="H17" i="5"/>
  <c r="I17" i="5"/>
  <c r="J17" i="5"/>
  <c r="K17" i="5"/>
  <c r="L17" i="5"/>
  <c r="M17" i="5"/>
  <c r="H14" i="5"/>
  <c r="I14" i="5"/>
  <c r="J14" i="5"/>
  <c r="K14" i="5"/>
  <c r="L14" i="5"/>
  <c r="M14" i="5"/>
  <c r="M13" i="8"/>
  <c r="L13" i="8"/>
  <c r="K13" i="8"/>
  <c r="J13" i="8"/>
  <c r="I13" i="8"/>
  <c r="H13" i="8"/>
  <c r="G13" i="8"/>
  <c r="F13" i="8"/>
  <c r="E13" i="8"/>
  <c r="D13" i="8"/>
  <c r="C13" i="8"/>
  <c r="B13" i="8"/>
  <c r="N11" i="8"/>
  <c r="N9" i="8"/>
  <c r="N13" i="8" l="1"/>
  <c r="N89" i="6" l="1"/>
  <c r="N47" i="6"/>
  <c r="N84" i="6"/>
  <c r="N42" i="6"/>
  <c r="N86" i="6" l="1"/>
  <c r="N85" i="6"/>
  <c r="C50" i="6"/>
  <c r="D50" i="6"/>
  <c r="B50" i="6"/>
  <c r="N44" i="6"/>
  <c r="N43" i="6"/>
  <c r="B15" i="9" l="1"/>
  <c r="N14" i="9"/>
  <c r="N13" i="9"/>
  <c r="N12" i="9"/>
  <c r="N11" i="9"/>
  <c r="N10" i="9"/>
  <c r="C15" i="9"/>
  <c r="N88" i="6"/>
  <c r="N83" i="6"/>
  <c r="N41" i="6"/>
  <c r="N48" i="6"/>
  <c r="D10" i="9" l="1"/>
  <c r="D15" i="9" s="1"/>
  <c r="N15" i="9"/>
  <c r="C161" i="6"/>
  <c r="D92" i="6"/>
  <c r="C92" i="6"/>
  <c r="B92" i="6"/>
  <c r="E10" i="9" l="1"/>
  <c r="E15" i="9" s="1"/>
  <c r="C8" i="6"/>
  <c r="C94" i="6" s="1"/>
  <c r="D161" i="6"/>
  <c r="H161" i="6"/>
  <c r="I161" i="6"/>
  <c r="J161" i="6"/>
  <c r="K161" i="6"/>
  <c r="L161" i="6"/>
  <c r="M161" i="6"/>
  <c r="B161" i="6"/>
  <c r="F10" i="9" l="1"/>
  <c r="F15" i="9" s="1"/>
  <c r="B130" i="6"/>
  <c r="G10" i="9" l="1"/>
  <c r="G15" i="9" s="1"/>
  <c r="N40" i="6"/>
  <c r="N82" i="6"/>
  <c r="N68" i="6"/>
  <c r="N26" i="6"/>
  <c r="H10" i="9" l="1"/>
  <c r="H15" i="9" s="1"/>
  <c r="C17" i="5"/>
  <c r="D17" i="5"/>
  <c r="D18" i="5"/>
  <c r="H18" i="5"/>
  <c r="I18" i="5"/>
  <c r="J18" i="5"/>
  <c r="K18" i="5"/>
  <c r="L18" i="5"/>
  <c r="M18" i="5"/>
  <c r="N19" i="5"/>
  <c r="H19" i="5"/>
  <c r="I19" i="5"/>
  <c r="J19" i="5"/>
  <c r="K19" i="5"/>
  <c r="L19" i="5"/>
  <c r="M19" i="5"/>
  <c r="H20" i="5"/>
  <c r="I20" i="5"/>
  <c r="J20" i="5"/>
  <c r="K20" i="5"/>
  <c r="L20" i="5"/>
  <c r="M20" i="5"/>
  <c r="H22" i="5"/>
  <c r="I22" i="5"/>
  <c r="J22" i="5"/>
  <c r="K22" i="5"/>
  <c r="L22" i="5"/>
  <c r="M22" i="5"/>
  <c r="H23" i="5"/>
  <c r="I23" i="5"/>
  <c r="J23" i="5"/>
  <c r="K23" i="5"/>
  <c r="L23" i="5"/>
  <c r="M23" i="5"/>
  <c r="M92" i="6"/>
  <c r="L92" i="6"/>
  <c r="K92" i="6"/>
  <c r="J92" i="6"/>
  <c r="I92" i="6"/>
  <c r="H92" i="6"/>
  <c r="B8" i="6"/>
  <c r="B94" i="6" s="1"/>
  <c r="N91" i="6"/>
  <c r="N90" i="6"/>
  <c r="N80" i="6"/>
  <c r="N79" i="6"/>
  <c r="N78" i="6"/>
  <c r="N77" i="6"/>
  <c r="N76" i="6"/>
  <c r="N73" i="6"/>
  <c r="N72" i="6"/>
  <c r="N71" i="6"/>
  <c r="N70" i="6"/>
  <c r="N69" i="6"/>
  <c r="N67" i="6"/>
  <c r="N66" i="6"/>
  <c r="N65" i="6"/>
  <c r="N64" i="6"/>
  <c r="N87" i="6"/>
  <c r="N62" i="6"/>
  <c r="N61" i="6"/>
  <c r="N60" i="6"/>
  <c r="N59" i="6"/>
  <c r="N58" i="6"/>
  <c r="N57" i="6"/>
  <c r="N56" i="6"/>
  <c r="N55" i="6"/>
  <c r="N81" i="6"/>
  <c r="N54" i="6"/>
  <c r="N53" i="6"/>
  <c r="M50" i="6"/>
  <c r="L50" i="6"/>
  <c r="K50" i="6"/>
  <c r="K8" i="6" s="1"/>
  <c r="K94" i="6" s="1"/>
  <c r="J50" i="6"/>
  <c r="I50" i="6"/>
  <c r="H50" i="6"/>
  <c r="D8" i="6"/>
  <c r="D94" i="6" s="1"/>
  <c r="N49" i="6"/>
  <c r="N46" i="6"/>
  <c r="N38" i="6"/>
  <c r="N37" i="6"/>
  <c r="N36" i="6"/>
  <c r="N35" i="6"/>
  <c r="N34" i="6"/>
  <c r="N33" i="6"/>
  <c r="N32" i="6"/>
  <c r="N29" i="6"/>
  <c r="N28" i="6"/>
  <c r="N27" i="6"/>
  <c r="N25" i="6"/>
  <c r="N24" i="6"/>
  <c r="N23" i="6"/>
  <c r="N22" i="6"/>
  <c r="N45" i="6"/>
  <c r="N20" i="6"/>
  <c r="N19" i="6"/>
  <c r="N18" i="6"/>
  <c r="N17" i="6"/>
  <c r="N16" i="6"/>
  <c r="N15" i="6"/>
  <c r="N14" i="6"/>
  <c r="N13" i="6"/>
  <c r="N39" i="6"/>
  <c r="N12" i="6"/>
  <c r="N11" i="6"/>
  <c r="N9" i="6"/>
  <c r="G8" i="6" l="1"/>
  <c r="G94" i="6" s="1"/>
  <c r="I10" i="9"/>
  <c r="I15" i="9" s="1"/>
  <c r="J8" i="6"/>
  <c r="J94" i="6" s="1"/>
  <c r="I8" i="6"/>
  <c r="I94" i="6" s="1"/>
  <c r="M8" i="6"/>
  <c r="M94" i="6" s="1"/>
  <c r="N92" i="6"/>
  <c r="N50" i="6"/>
  <c r="H8" i="6"/>
  <c r="H94" i="6" s="1"/>
  <c r="L8" i="6"/>
  <c r="L94" i="6" s="1"/>
  <c r="J10" i="9" l="1"/>
  <c r="J15" i="9" s="1"/>
  <c r="N8" i="6"/>
  <c r="N94" i="6" s="1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04" i="6"/>
  <c r="C235" i="6"/>
  <c r="D235" i="6"/>
  <c r="H235" i="6"/>
  <c r="I235" i="6"/>
  <c r="J235" i="6"/>
  <c r="K235" i="6"/>
  <c r="L235" i="6"/>
  <c r="M235" i="6"/>
  <c r="B235" i="6"/>
  <c r="N170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33" i="6"/>
  <c r="K10" i="9" l="1"/>
  <c r="K15" i="9" s="1"/>
  <c r="N161" i="6"/>
  <c r="N235" i="6"/>
  <c r="L10" i="9" l="1"/>
  <c r="L15" i="9" s="1"/>
  <c r="D130" i="6"/>
  <c r="D99" i="6" s="1"/>
  <c r="M10" i="9" l="1"/>
  <c r="M15" i="9" s="1"/>
  <c r="N18" i="5"/>
  <c r="B17" i="5" l="1"/>
  <c r="B292" i="6" l="1"/>
  <c r="B267" i="6"/>
  <c r="D201" i="6"/>
  <c r="D167" i="6" s="1"/>
  <c r="H201" i="6"/>
  <c r="H167" i="6" s="1"/>
  <c r="I201" i="6"/>
  <c r="I167" i="6" s="1"/>
  <c r="J201" i="6"/>
  <c r="J167" i="6" s="1"/>
  <c r="K201" i="6"/>
  <c r="K167" i="6" s="1"/>
  <c r="L201" i="6"/>
  <c r="L167" i="6" s="1"/>
  <c r="M201" i="6"/>
  <c r="M167" i="6" s="1"/>
  <c r="B201" i="6"/>
  <c r="B167" i="6" s="1"/>
  <c r="C201" i="6"/>
  <c r="C167" i="6" s="1"/>
  <c r="B242" i="6" l="1"/>
  <c r="M32" i="8"/>
  <c r="L32" i="8"/>
  <c r="K32" i="8"/>
  <c r="J32" i="8"/>
  <c r="I32" i="8"/>
  <c r="H32" i="8"/>
  <c r="G32" i="8"/>
  <c r="F32" i="8"/>
  <c r="E32" i="8"/>
  <c r="D32" i="8"/>
  <c r="C32" i="8"/>
  <c r="B32" i="8"/>
  <c r="N30" i="8"/>
  <c r="N28" i="8"/>
  <c r="N32" i="8" l="1"/>
  <c r="M130" i="6"/>
  <c r="M99" i="6" s="1"/>
  <c r="L130" i="6"/>
  <c r="L99" i="6" s="1"/>
  <c r="K130" i="6"/>
  <c r="K99" i="6" s="1"/>
  <c r="J130" i="6"/>
  <c r="J99" i="6" s="1"/>
  <c r="I130" i="6"/>
  <c r="I99" i="6" s="1"/>
  <c r="H130" i="6"/>
  <c r="H99" i="6" s="1"/>
  <c r="C130" i="6"/>
  <c r="C99" i="6" s="1"/>
  <c r="B99" i="6"/>
  <c r="B163" i="6" s="1"/>
  <c r="N123" i="6"/>
  <c r="N122" i="6"/>
  <c r="N121" i="6"/>
  <c r="N120" i="6"/>
  <c r="N119" i="6"/>
  <c r="N118" i="6"/>
  <c r="N117" i="6"/>
  <c r="N129" i="6"/>
  <c r="N116" i="6"/>
  <c r="N128" i="6"/>
  <c r="N115" i="6"/>
  <c r="N114" i="6"/>
  <c r="N113" i="6"/>
  <c r="N112" i="6"/>
  <c r="N111" i="6"/>
  <c r="N127" i="6"/>
  <c r="N126" i="6"/>
  <c r="N110" i="6"/>
  <c r="N125" i="6"/>
  <c r="N109" i="6"/>
  <c r="N108" i="6"/>
  <c r="N107" i="6"/>
  <c r="N106" i="6"/>
  <c r="N105" i="6"/>
  <c r="N104" i="6"/>
  <c r="N103" i="6"/>
  <c r="N124" i="6"/>
  <c r="N102" i="6"/>
  <c r="N100" i="6"/>
  <c r="J163" i="6" l="1"/>
  <c r="N130" i="6"/>
  <c r="D163" i="6"/>
  <c r="H163" i="6"/>
  <c r="L163" i="6"/>
  <c r="M163" i="6"/>
  <c r="I163" i="6"/>
  <c r="C163" i="6"/>
  <c r="K163" i="6"/>
  <c r="N200" i="6"/>
  <c r="N199" i="6"/>
  <c r="N198" i="6"/>
  <c r="N197" i="6"/>
  <c r="N196" i="6"/>
  <c r="N195" i="6"/>
  <c r="N194" i="6"/>
  <c r="N193" i="6"/>
  <c r="N192" i="6"/>
  <c r="N99" i="6" l="1"/>
  <c r="N163" i="6" s="1"/>
  <c r="M292" i="6"/>
  <c r="L292" i="6"/>
  <c r="K292" i="6"/>
  <c r="J292" i="6"/>
  <c r="I292" i="6"/>
  <c r="H292" i="6"/>
  <c r="F292" i="6"/>
  <c r="D292" i="6"/>
  <c r="C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M267" i="6"/>
  <c r="L267" i="6"/>
  <c r="L242" i="6" s="1"/>
  <c r="K267" i="6"/>
  <c r="J267" i="6"/>
  <c r="J242" i="6" s="1"/>
  <c r="I267" i="6"/>
  <c r="H267" i="6"/>
  <c r="H242" i="6" s="1"/>
  <c r="F267" i="6"/>
  <c r="D267" i="6"/>
  <c r="D242" i="6" s="1"/>
  <c r="C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3" i="6"/>
  <c r="C14" i="5"/>
  <c r="D14" i="5"/>
  <c r="B14" i="5"/>
  <c r="I242" i="6" l="1"/>
  <c r="M242" i="6"/>
  <c r="C242" i="6"/>
  <c r="C294" i="6" s="1"/>
  <c r="K242" i="6"/>
  <c r="K294" i="6" s="1"/>
  <c r="D294" i="6"/>
  <c r="H294" i="6"/>
  <c r="F294" i="6"/>
  <c r="I294" i="6"/>
  <c r="M294" i="6"/>
  <c r="L294" i="6"/>
  <c r="J294" i="6"/>
  <c r="N292" i="6"/>
  <c r="N267" i="6"/>
  <c r="N242" i="6" l="1"/>
  <c r="N294" i="6" s="1"/>
  <c r="B294" i="6"/>
  <c r="N20" i="5" l="1"/>
  <c r="N23" i="5"/>
  <c r="N191" i="6" l="1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68" i="6"/>
  <c r="N201" i="6" l="1"/>
  <c r="J237" i="6"/>
  <c r="L237" i="6"/>
  <c r="C237" i="6"/>
  <c r="I237" i="6"/>
  <c r="M237" i="6"/>
  <c r="B237" i="6"/>
  <c r="K237" i="6"/>
  <c r="H237" i="6" l="1"/>
  <c r="N167" i="6"/>
  <c r="N237" i="6" s="1"/>
  <c r="D237" i="6"/>
  <c r="C20" i="7"/>
  <c r="C352" i="6" l="1"/>
  <c r="D352" i="6"/>
  <c r="H352" i="6"/>
  <c r="I352" i="6"/>
  <c r="J352" i="6"/>
  <c r="K352" i="6"/>
  <c r="L352" i="6"/>
  <c r="M352" i="6"/>
  <c r="B352" i="6"/>
  <c r="N351" i="6"/>
  <c r="B325" i="6"/>
  <c r="C325" i="6"/>
  <c r="C298" i="6" s="1"/>
  <c r="D325" i="6"/>
  <c r="H325" i="6"/>
  <c r="I325" i="6"/>
  <c r="J325" i="6"/>
  <c r="K325" i="6"/>
  <c r="L325" i="6"/>
  <c r="M325" i="6"/>
  <c r="N324" i="6"/>
  <c r="D298" i="6" l="1"/>
  <c r="M298" i="6"/>
  <c r="I298" i="6"/>
  <c r="J298" i="6"/>
  <c r="B298" i="6"/>
  <c r="L298" i="6"/>
  <c r="H298" i="6"/>
  <c r="K298" i="6"/>
  <c r="K354" i="6" s="1"/>
  <c r="N19" i="7" l="1"/>
  <c r="N17" i="7"/>
  <c r="N18" i="7"/>
  <c r="C354" i="6" l="1"/>
  <c r="N22" i="5" l="1"/>
  <c r="N350" i="6" l="1"/>
  <c r="N323" i="6"/>
  <c r="M354" i="6" l="1"/>
  <c r="N349" i="6" l="1"/>
  <c r="N322" i="6"/>
  <c r="J354" i="6" l="1"/>
  <c r="H354" i="6" l="1"/>
  <c r="I354" i="6"/>
  <c r="L354" i="6"/>
  <c r="N346" i="6"/>
  <c r="N348" i="6"/>
  <c r="N321" i="6"/>
  <c r="N320" i="6"/>
  <c r="G20" i="7" l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347" i="6" l="1"/>
  <c r="N319" i="6"/>
  <c r="N345" i="6"/>
  <c r="N318" i="6"/>
  <c r="N344" i="6" l="1"/>
  <c r="N317" i="6"/>
  <c r="N343" i="6" l="1"/>
  <c r="N316" i="6"/>
  <c r="M23" i="8" l="1"/>
  <c r="M21" i="5" s="1"/>
  <c r="L23" i="8"/>
  <c r="L21" i="5" s="1"/>
  <c r="K23" i="8"/>
  <c r="K21" i="5" s="1"/>
  <c r="J23" i="8"/>
  <c r="J21" i="5" s="1"/>
  <c r="I23" i="8"/>
  <c r="I21" i="5" s="1"/>
  <c r="H23" i="8"/>
  <c r="H21" i="5" s="1"/>
  <c r="G23" i="8"/>
  <c r="F23" i="8"/>
  <c r="E23" i="8"/>
  <c r="E21" i="5" s="1"/>
  <c r="D23" i="8"/>
  <c r="C23" i="8"/>
  <c r="B23" i="8"/>
  <c r="N21" i="8"/>
  <c r="N19" i="8"/>
  <c r="M401" i="6"/>
  <c r="L401" i="6"/>
  <c r="K401" i="6"/>
  <c r="J401" i="6"/>
  <c r="I401" i="6"/>
  <c r="H401" i="6"/>
  <c r="G401" i="6"/>
  <c r="D401" i="6"/>
  <c r="C401" i="6"/>
  <c r="B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M380" i="6"/>
  <c r="L380" i="6"/>
  <c r="L359" i="6" s="1"/>
  <c r="K380" i="6"/>
  <c r="K359" i="6" s="1"/>
  <c r="J380" i="6"/>
  <c r="I380" i="6"/>
  <c r="H380" i="6"/>
  <c r="H359" i="6" s="1"/>
  <c r="G380" i="6"/>
  <c r="G359" i="6" s="1"/>
  <c r="D380" i="6"/>
  <c r="D359" i="6" s="1"/>
  <c r="C380" i="6"/>
  <c r="C359" i="6" s="1"/>
  <c r="B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B452" i="6"/>
  <c r="C505" i="6"/>
  <c r="C490" i="6" s="1"/>
  <c r="D505" i="6"/>
  <c r="D490" i="6" s="1"/>
  <c r="F505" i="6"/>
  <c r="F490" i="6" s="1"/>
  <c r="G505" i="6"/>
  <c r="G490" i="6" s="1"/>
  <c r="H505" i="6"/>
  <c r="H490" i="6" s="1"/>
  <c r="I505" i="6"/>
  <c r="I490" i="6" s="1"/>
  <c r="J505" i="6"/>
  <c r="J490" i="6" s="1"/>
  <c r="K505" i="6"/>
  <c r="K490" i="6" s="1"/>
  <c r="L505" i="6"/>
  <c r="L490" i="6" s="1"/>
  <c r="M505" i="6"/>
  <c r="M490" i="6" s="1"/>
  <c r="B430" i="6"/>
  <c r="N299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B471" i="6"/>
  <c r="B483" i="6"/>
  <c r="C452" i="6"/>
  <c r="C430" i="6"/>
  <c r="D452" i="6"/>
  <c r="D430" i="6"/>
  <c r="F452" i="6"/>
  <c r="F430" i="6"/>
  <c r="G452" i="6"/>
  <c r="G430" i="6"/>
  <c r="H452" i="6"/>
  <c r="H430" i="6"/>
  <c r="I452" i="6"/>
  <c r="I430" i="6"/>
  <c r="J452" i="6"/>
  <c r="J430" i="6"/>
  <c r="K452" i="6"/>
  <c r="K430" i="6"/>
  <c r="L452" i="6"/>
  <c r="L430" i="6"/>
  <c r="M452" i="6"/>
  <c r="M430" i="6"/>
  <c r="C520" i="6"/>
  <c r="D520" i="6"/>
  <c r="F520" i="6"/>
  <c r="G520" i="6"/>
  <c r="H520" i="6"/>
  <c r="I520" i="6"/>
  <c r="J520" i="6"/>
  <c r="K520" i="6"/>
  <c r="L520" i="6"/>
  <c r="M520" i="6"/>
  <c r="C471" i="6"/>
  <c r="C483" i="6"/>
  <c r="D471" i="6"/>
  <c r="D483" i="6"/>
  <c r="F471" i="6"/>
  <c r="F483" i="6"/>
  <c r="G471" i="6"/>
  <c r="G483" i="6"/>
  <c r="H471" i="6"/>
  <c r="H483" i="6"/>
  <c r="I471" i="6"/>
  <c r="I483" i="6"/>
  <c r="J471" i="6"/>
  <c r="J483" i="6"/>
  <c r="K471" i="6"/>
  <c r="K483" i="6"/>
  <c r="L471" i="6"/>
  <c r="L483" i="6"/>
  <c r="M471" i="6"/>
  <c r="M483" i="6"/>
  <c r="B520" i="6"/>
  <c r="B505" i="6"/>
  <c r="B490" i="6" s="1"/>
  <c r="N426" i="6"/>
  <c r="N448" i="6"/>
  <c r="N428" i="6"/>
  <c r="N427" i="6"/>
  <c r="N450" i="6"/>
  <c r="N449" i="6"/>
  <c r="N451" i="6"/>
  <c r="N425" i="6"/>
  <c r="N446" i="6"/>
  <c r="N429" i="6"/>
  <c r="N424" i="6"/>
  <c r="A3" i="5"/>
  <c r="A3" i="6"/>
  <c r="A3" i="8"/>
  <c r="N459" i="6"/>
  <c r="N409" i="6"/>
  <c r="N11" i="5"/>
  <c r="B41" i="8"/>
  <c r="C41" i="8"/>
  <c r="D41" i="8"/>
  <c r="E41" i="8"/>
  <c r="F41" i="8"/>
  <c r="G41" i="8"/>
  <c r="H41" i="8"/>
  <c r="I41" i="8"/>
  <c r="J41" i="8"/>
  <c r="K41" i="8"/>
  <c r="L41" i="8"/>
  <c r="M41" i="8"/>
  <c r="N39" i="8"/>
  <c r="N37" i="8"/>
  <c r="N445" i="6"/>
  <c r="N444" i="6"/>
  <c r="N443" i="6"/>
  <c r="N442" i="6"/>
  <c r="N423" i="6"/>
  <c r="N422" i="6"/>
  <c r="N421" i="6"/>
  <c r="N420" i="6"/>
  <c r="N441" i="6"/>
  <c r="N440" i="6"/>
  <c r="N439" i="6"/>
  <c r="N438" i="6"/>
  <c r="N437" i="6"/>
  <c r="N436" i="6"/>
  <c r="N435" i="6"/>
  <c r="N434" i="6"/>
  <c r="N433" i="6"/>
  <c r="N419" i="6"/>
  <c r="N418" i="6"/>
  <c r="N417" i="6"/>
  <c r="N416" i="6"/>
  <c r="N415" i="6"/>
  <c r="N414" i="6"/>
  <c r="N413" i="6"/>
  <c r="N412" i="6"/>
  <c r="N411" i="6"/>
  <c r="N15" i="5"/>
  <c r="N462" i="6"/>
  <c r="N463" i="6"/>
  <c r="N464" i="6"/>
  <c r="N465" i="6"/>
  <c r="N466" i="6"/>
  <c r="N467" i="6"/>
  <c r="N468" i="6"/>
  <c r="N469" i="6"/>
  <c r="N470" i="6"/>
  <c r="N474" i="6"/>
  <c r="N475" i="6"/>
  <c r="N476" i="6"/>
  <c r="N477" i="6"/>
  <c r="N478" i="6"/>
  <c r="N479" i="6"/>
  <c r="N480" i="6"/>
  <c r="N481" i="6"/>
  <c r="N482" i="6"/>
  <c r="N492" i="6"/>
  <c r="N493" i="6"/>
  <c r="N494" i="6"/>
  <c r="N495" i="6"/>
  <c r="N496" i="6"/>
  <c r="N497" i="6"/>
  <c r="N498" i="6"/>
  <c r="N499" i="6"/>
  <c r="N500" i="6"/>
  <c r="N501" i="6"/>
  <c r="N502" i="6"/>
  <c r="N503" i="6"/>
  <c r="N504" i="6"/>
  <c r="N508" i="6"/>
  <c r="N509" i="6"/>
  <c r="N510" i="6"/>
  <c r="N511" i="6"/>
  <c r="N512" i="6"/>
  <c r="N513" i="6"/>
  <c r="N514" i="6"/>
  <c r="N515" i="6"/>
  <c r="N516" i="6"/>
  <c r="N517" i="6"/>
  <c r="N518" i="6"/>
  <c r="N519" i="6"/>
  <c r="N8" i="7"/>
  <c r="N9" i="7"/>
  <c r="N10" i="7"/>
  <c r="N11" i="7"/>
  <c r="N12" i="7"/>
  <c r="N13" i="7"/>
  <c r="N15" i="7"/>
  <c r="N16" i="7"/>
  <c r="N447" i="6"/>
  <c r="N21" i="5" l="1"/>
  <c r="B359" i="6"/>
  <c r="B403" i="6" s="1"/>
  <c r="H458" i="6"/>
  <c r="H485" i="6" s="1"/>
  <c r="F458" i="6"/>
  <c r="F485" i="6" s="1"/>
  <c r="H522" i="6"/>
  <c r="D522" i="6"/>
  <c r="I359" i="6"/>
  <c r="I403" i="6" s="1"/>
  <c r="M359" i="6"/>
  <c r="J359" i="6"/>
  <c r="J403" i="6" s="1"/>
  <c r="I458" i="6"/>
  <c r="I485" i="6" s="1"/>
  <c r="G458" i="6"/>
  <c r="G485" i="6" s="1"/>
  <c r="C458" i="6"/>
  <c r="C485" i="6" s="1"/>
  <c r="M522" i="6"/>
  <c r="I522" i="6"/>
  <c r="D458" i="6"/>
  <c r="D485" i="6" s="1"/>
  <c r="G522" i="6"/>
  <c r="F522" i="6"/>
  <c r="J522" i="6"/>
  <c r="M458" i="6"/>
  <c r="M485" i="6" s="1"/>
  <c r="K458" i="6"/>
  <c r="K485" i="6" s="1"/>
  <c r="M408" i="6"/>
  <c r="M454" i="6" s="1"/>
  <c r="K408" i="6"/>
  <c r="K454" i="6" s="1"/>
  <c r="I408" i="6"/>
  <c r="I454" i="6" s="1"/>
  <c r="C408" i="6"/>
  <c r="C454" i="6" s="1"/>
  <c r="N520" i="6"/>
  <c r="L458" i="6"/>
  <c r="L485" i="6" s="1"/>
  <c r="J458" i="6"/>
  <c r="J485" i="6" s="1"/>
  <c r="K522" i="6"/>
  <c r="J408" i="6"/>
  <c r="J454" i="6" s="1"/>
  <c r="H408" i="6"/>
  <c r="H454" i="6" s="1"/>
  <c r="B458" i="6"/>
  <c r="B485" i="6" s="1"/>
  <c r="N452" i="6"/>
  <c r="N352" i="6"/>
  <c r="N325" i="6"/>
  <c r="D354" i="6"/>
  <c r="N490" i="6"/>
  <c r="B522" i="6"/>
  <c r="L522" i="6"/>
  <c r="G408" i="6"/>
  <c r="G454" i="6" s="1"/>
  <c r="N505" i="6"/>
  <c r="C522" i="6"/>
  <c r="B408" i="6"/>
  <c r="N430" i="6"/>
  <c r="N471" i="6"/>
  <c r="L408" i="6"/>
  <c r="L454" i="6" s="1"/>
  <c r="F408" i="6"/>
  <c r="F454" i="6" s="1"/>
  <c r="D408" i="6"/>
  <c r="D454" i="6" s="1"/>
  <c r="B354" i="6"/>
  <c r="H403" i="6"/>
  <c r="L403" i="6"/>
  <c r="M403" i="6"/>
  <c r="D403" i="6"/>
  <c r="K403" i="6"/>
  <c r="C403" i="6"/>
  <c r="N41" i="8"/>
  <c r="N401" i="6"/>
  <c r="N483" i="6"/>
  <c r="N14" i="5"/>
  <c r="N17" i="5"/>
  <c r="N23" i="8"/>
  <c r="G403" i="6"/>
  <c r="N380" i="6"/>
  <c r="N12" i="5"/>
  <c r="N20" i="7"/>
  <c r="M16" i="5" l="1"/>
  <c r="K16" i="5"/>
  <c r="H16" i="5"/>
  <c r="I16" i="5"/>
  <c r="L16" i="5"/>
  <c r="D16" i="5"/>
  <c r="J16" i="5"/>
  <c r="C16" i="5"/>
  <c r="N458" i="6"/>
  <c r="N485" i="6" s="1"/>
  <c r="N408" i="6"/>
  <c r="N454" i="6" s="1"/>
  <c r="N522" i="6"/>
  <c r="B454" i="6"/>
  <c r="B16" i="5" s="1"/>
  <c r="N359" i="6"/>
  <c r="N403" i="6" s="1"/>
  <c r="N298" i="6"/>
  <c r="N354" i="6" s="1"/>
  <c r="B24" i="5" l="1"/>
  <c r="C10" i="5" l="1"/>
  <c r="C24" i="5" s="1"/>
  <c r="N16" i="5"/>
  <c r="D10" i="5" l="1"/>
  <c r="D24" i="5" s="1"/>
  <c r="H24" i="5" l="1"/>
  <c r="I10" i="5" s="1"/>
  <c r="I24" i="5" s="1"/>
  <c r="J10" i="5" s="1"/>
  <c r="J24" i="5" l="1"/>
  <c r="K10" i="5" s="1"/>
  <c r="K24" i="5" l="1"/>
  <c r="L10" i="5" s="1"/>
  <c r="L24" i="5" l="1"/>
  <c r="M10" i="5" s="1"/>
  <c r="M24" i="5" l="1"/>
</calcChain>
</file>

<file path=xl/sharedStrings.xml><?xml version="1.0" encoding="utf-8"?>
<sst xmlns="http://schemas.openxmlformats.org/spreadsheetml/2006/main" count="785" uniqueCount="218">
  <si>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</si>
  <si>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</si>
  <si>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</si>
  <si>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</si>
  <si>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</si>
  <si>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</si>
  <si>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</si>
  <si>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</si>
  <si>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</si>
  <si>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</si>
  <si>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</si>
  <si>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</si>
  <si>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</si>
  <si>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</si>
  <si>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</si>
  <si>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</si>
  <si>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</si>
  <si>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</si>
  <si>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</si>
  <si>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</si>
  <si>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</si>
  <si>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</si>
  <si>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</si>
  <si>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</si>
  <si>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</si>
  <si>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</si>
  <si>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</si>
  <si>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</si>
  <si>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</si>
  <si>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</si>
  <si>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</si>
  <si>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Program Implementer (PY 2004-2005)</t>
  </si>
  <si>
    <t>Program Implementer (PY 2002-2003)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</si>
  <si>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</si>
  <si>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</si>
  <si>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</si>
  <si>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</si>
  <si>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</si>
  <si>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</si>
  <si>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</si>
  <si>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</si>
  <si>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</si>
  <si>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</si>
  <si>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</si>
  <si>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</si>
  <si>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TPI American Synergy Corporation</t>
  </si>
  <si>
    <t>CA State University - Fresno</t>
  </si>
  <si>
    <t>Electric &amp; Gas Industries Association</t>
  </si>
  <si>
    <t>Energy Solutions</t>
  </si>
  <si>
    <t>Global Energy Services</t>
  </si>
  <si>
    <t>Rita Norton &amp; Associates</t>
  </si>
  <si>
    <t>(1) This section was revised per discussions with the Energy Division (11/19).  The information provided in this format will not parallel how Balancing Accounts are tracked.</t>
  </si>
  <si>
    <t>CA UWCC</t>
  </si>
  <si>
    <t>Energy Analysis Technologies</t>
  </si>
  <si>
    <t>Heschong Mahone Group, Inc</t>
  </si>
  <si>
    <t>SESCO</t>
  </si>
  <si>
    <t>ADM</t>
  </si>
  <si>
    <t>ASC</t>
  </si>
  <si>
    <t>CSU Chico</t>
  </si>
  <si>
    <t>CSU Fresno</t>
  </si>
  <si>
    <t>GES (Global Energy Services)</t>
  </si>
  <si>
    <t>Energx</t>
  </si>
  <si>
    <t>Heschong Mahone</t>
  </si>
  <si>
    <t>Energy Analysis</t>
  </si>
  <si>
    <t>ICF</t>
  </si>
  <si>
    <t>Less:  Uncoll  @ .3636%</t>
  </si>
  <si>
    <t>Quantum Energy  - CVRP</t>
  </si>
  <si>
    <t>HMG - Design for Comfort</t>
  </si>
  <si>
    <t>Cypress - Gas Cooling Upgrade Prog</t>
  </si>
  <si>
    <t>Cal-UCONS - Laundry Coin-Op Prog</t>
  </si>
  <si>
    <t xml:space="preserve">American Synergy- Mobile/Manuf Home </t>
  </si>
  <si>
    <t>Resource Action - School Target Lvng Wise</t>
  </si>
  <si>
    <t>CSG -Up/Midstream Gas Heating</t>
  </si>
  <si>
    <t>Calif Mfg Tech -VeSM Adv Plus</t>
  </si>
  <si>
    <t>Global Enrgy - Chinese Language Outreach</t>
  </si>
  <si>
    <t>PACE -  EE Ethnic Outreach Prog</t>
  </si>
  <si>
    <t>Intergy Corp - EE Kiosk Pilot</t>
  </si>
  <si>
    <t xml:space="preserve">Navigant - Calif Sustainability Alliance </t>
  </si>
  <si>
    <t>CSA - Portfolio of  the Future</t>
  </si>
  <si>
    <t xml:space="preserve">      Amortization from Prior Cycles</t>
  </si>
  <si>
    <t>Prior Period Adjustment</t>
  </si>
  <si>
    <t xml:space="preserve">     Prior Period Adj/OBF Return</t>
  </si>
  <si>
    <t>EDC Tech Inc</t>
  </si>
  <si>
    <t>Demand Ventilation Pgm</t>
  </si>
  <si>
    <t>Energy Eff. Smart Controllers for Pools &amp; Spas</t>
  </si>
  <si>
    <t>En Vinta Corp / Energy Challenger Pgm</t>
  </si>
  <si>
    <t>Upstream HE Gas WH Rebate/HE Hot Water Dist</t>
  </si>
  <si>
    <t>Benningfield Group - Advanced Water Heater Technology</t>
  </si>
  <si>
    <t>Program Implementer (PY 2006-2008) Plus Bridge Funding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</si>
  <si>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</si>
  <si>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</si>
  <si>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</si>
  <si>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</si>
  <si>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</si>
  <si>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</si>
  <si>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</si>
  <si>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</si>
  <si>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</si>
  <si>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</si>
  <si>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</si>
  <si>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</si>
  <si>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</si>
  <si>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</si>
  <si>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</si>
  <si>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</si>
  <si>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</si>
  <si>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</si>
  <si>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</si>
  <si>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</si>
  <si>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</si>
  <si>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</si>
  <si>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</si>
  <si>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</si>
  <si>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</si>
  <si>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</si>
  <si>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</si>
  <si>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</si>
  <si>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</si>
  <si>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</si>
  <si>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</si>
  <si>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</si>
  <si>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</si>
  <si>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</si>
  <si>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</si>
  <si>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</si>
  <si>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</si>
  <si>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</si>
  <si>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</si>
  <si>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</si>
  <si>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</si>
  <si>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</si>
  <si>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</si>
  <si>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</si>
  <si>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</si>
  <si>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</si>
  <si>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</si>
  <si>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</si>
  <si>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</si>
  <si>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</si>
  <si>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</si>
  <si>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</si>
  <si>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</si>
  <si>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</si>
  <si>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</si>
  <si>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2018 Gas PGC Funds </t>
  </si>
  <si>
    <t xml:space="preserve">2019 Gas PGC Funds </t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</si>
  <si>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</si>
  <si>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</si>
  <si>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</si>
  <si>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</si>
  <si>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</si>
  <si>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</si>
  <si>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</si>
  <si>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</si>
  <si>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</si>
  <si>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</si>
  <si>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</si>
  <si>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</si>
  <si>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</si>
  <si>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</si>
  <si>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</si>
  <si>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</si>
  <si>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</si>
  <si>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</si>
  <si>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</si>
  <si>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</si>
  <si>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</si>
  <si>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</si>
  <si>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</si>
  <si>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</si>
  <si>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</si>
  <si>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</si>
  <si>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</si>
  <si>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</si>
  <si>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</si>
  <si>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</si>
  <si>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</si>
  <si>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</si>
  <si>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</si>
  <si>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</si>
  <si>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</si>
  <si>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</si>
  <si>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</si>
  <si>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</si>
  <si>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</si>
  <si>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</si>
  <si>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</si>
  <si>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</si>
  <si>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2020 Gas PGC Funds 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</si>
  <si>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</si>
  <si>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</si>
  <si>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</si>
  <si>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</si>
  <si>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t>Calendar Year 2021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</si>
  <si>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</si>
  <si>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r>
      <t xml:space="preserve">      Incentive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</si>
  <si>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>RES-Retail Partnering</t>
  </si>
  <si>
    <t>MH Solic (manufacturing)</t>
  </si>
  <si>
    <t>(2) Incremental commitments are reflected on a monthly basis.  For program cycles prior to 2021, estimated commitments are considered encumbered funds.</t>
  </si>
  <si>
    <t>C-Best</t>
  </si>
  <si>
    <t>Small and Medium Comm EE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</si>
  <si>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</si>
  <si>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</si>
  <si>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</si>
  <si>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</si>
  <si>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</si>
  <si>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r>
      <t xml:space="preserve">     Interest Accrued</t>
    </r>
    <r>
      <rPr>
        <vertAlign val="superscript"/>
        <sz val="10"/>
        <rFont val="Arial"/>
        <family val="2"/>
      </rPr>
      <t xml:space="preserve"> </t>
    </r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</si>
  <si>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</si>
  <si>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</si>
  <si>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Table G-5</t>
  </si>
  <si>
    <t>COM-SW-Midstream Water Heating-Solic</t>
  </si>
  <si>
    <t>RES Single Family (Solicitation)</t>
  </si>
  <si>
    <t>RES Multi Family (Solicitation)</t>
  </si>
  <si>
    <t>Comprehensive Manufactured Home</t>
  </si>
  <si>
    <t xml:space="preserve">SoCalGas Residential Manufactured Home </t>
  </si>
  <si>
    <t>RES ACE Program</t>
  </si>
  <si>
    <t>Agriculture EE Pgm</t>
  </si>
  <si>
    <t xml:space="preserve">2021 Gas PGC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</si>
</sst>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9" fillId="0" borderId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1" fillId="0" borderId="0"/>
    <xf numFmtId="0" fontId="32" fillId="0" borderId="0"/>
    <xf numFmtId="0" fontId="12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4" fontId="13" fillId="24" borderId="8" applyNumberFormat="0" applyProtection="0">
      <alignment vertical="center"/>
    </xf>
    <xf numFmtId="4" fontId="13" fillId="25" borderId="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" fontId="4" fillId="0" borderId="0" xfId="0" applyNumberFormat="1" applyFont="1" applyBorder="1" applyAlignment="1">
      <alignment horizontal="center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12" fillId="0" borderId="0" xfId="44" applyNumberFormat="1" applyFill="1"/>
    <xf numFmtId="43" fontId="31" fillId="0" borderId="0" xfId="29" applyFont="1"/>
    <xf numFmtId="43" fontId="31" fillId="0" borderId="0" xfId="29" applyFont="1" applyBorder="1"/>
    <xf numFmtId="0" fontId="31" fillId="0" borderId="0" xfId="0" applyFont="1" applyAlignment="1">
      <alignment horizontal="left"/>
    </xf>
    <xf numFmtId="0" fontId="31" fillId="0" borderId="0" xfId="0" applyFont="1"/>
    <xf numFmtId="165" fontId="31" fillId="0" borderId="0" xfId="29" applyNumberFormat="1" applyFont="1" applyBorder="1"/>
    <xf numFmtId="0" fontId="31" fillId="0" borderId="0" xfId="0" applyFont="1" applyAlignment="1">
      <alignment horizontal="center"/>
    </xf>
    <xf numFmtId="0" fontId="33" fillId="0" borderId="0" xfId="43" applyFont="1" applyFill="1" applyBorder="1" applyAlignment="1"/>
    <xf numFmtId="43" fontId="3" fillId="0" borderId="16" xfId="29" applyNumberFormat="1" applyFont="1" applyBorder="1" applyAlignment="1">
      <alignment horizontal="left"/>
    </xf>
    <xf numFmtId="165" fontId="3" fillId="0" borderId="0" xfId="29" applyNumberFormat="1" applyFont="1" applyBorder="1" applyAlignment="1">
      <alignment horizontal="left"/>
    </xf>
    <xf numFmtId="165" fontId="3" fillId="0" borderId="17" xfId="29" applyNumberFormat="1" applyFont="1" applyBorder="1" applyAlignment="1">
      <alignment horizontal="left"/>
    </xf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4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1" fillId="0" borderId="0" xfId="0" applyNumberFormat="1" applyFont="1"/>
    <xf numFmtId="43" fontId="31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6" fillId="0" borderId="0" xfId="52" applyFont="1"/>
    <xf numFmtId="43" fontId="37" fillId="0" borderId="0" xfId="30" applyFont="1" applyFill="1"/>
    <xf numFmtId="0" fontId="1" fillId="0" borderId="0" xfId="52" applyFont="1"/>
    <xf numFmtId="43" fontId="38" fillId="0" borderId="0" xfId="30" applyFont="1" applyFill="1"/>
    <xf numFmtId="43" fontId="1" fillId="0" borderId="0" xfId="52" applyNumberFormat="1" applyFont="1"/>
    <xf numFmtId="11" fontId="1" fillId="0" borderId="0" xfId="52" applyNumberFormat="1" applyFont="1"/>
    <xf numFmtId="6" fontId="2" fillId="0" borderId="0" xfId="52" quotePrefix="1" applyNumberFormat="1" applyFont="1"/>
    <xf numFmtId="0" fontId="38" fillId="0" borderId="0" xfId="52" applyFont="1"/>
    <xf numFmtId="10" fontId="37" fillId="0" borderId="0" xfId="53" applyNumberFormat="1" applyFont="1" applyFill="1"/>
    <xf numFmtId="0" fontId="1" fillId="0" borderId="10" xfId="52" applyFont="1" applyBorder="1"/>
    <xf numFmtId="43" fontId="37" fillId="0" borderId="11" xfId="30" applyFont="1" applyFill="1" applyBorder="1" applyAlignment="1">
      <alignment horizontal="center"/>
    </xf>
    <xf numFmtId="0" fontId="1" fillId="0" borderId="11" xfId="52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2" applyFont="1" applyBorder="1"/>
    <xf numFmtId="43" fontId="3" fillId="0" borderId="14" xfId="30" applyFont="1" applyFill="1" applyBorder="1" applyAlignment="1">
      <alignment horizontal="center"/>
    </xf>
    <xf numFmtId="0" fontId="3" fillId="0" borderId="14" xfId="52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2" applyFont="1" applyBorder="1"/>
    <xf numFmtId="43" fontId="3" fillId="0" borderId="0" xfId="30" applyFont="1" applyFill="1" applyBorder="1" applyAlignment="1">
      <alignment horizontal="center"/>
    </xf>
    <xf numFmtId="0" fontId="3" fillId="0" borderId="0" xfId="52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2" applyFont="1" applyBorder="1"/>
    <xf numFmtId="43" fontId="35" fillId="0" borderId="0" xfId="30" applyFont="1" applyFill="1"/>
    <xf numFmtId="43" fontId="35" fillId="0" borderId="17" xfId="30" applyFont="1" applyFill="1" applyBorder="1"/>
    <xf numFmtId="0" fontId="1" fillId="0" borderId="16" xfId="52" applyFont="1" applyBorder="1"/>
    <xf numFmtId="165" fontId="35" fillId="0" borderId="0" xfId="29" applyNumberFormat="1" applyFont="1" applyFill="1"/>
    <xf numFmtId="165" fontId="35" fillId="0" borderId="17" xfId="29" applyNumberFormat="1" applyFont="1" applyFill="1" applyBorder="1"/>
    <xf numFmtId="165" fontId="39" fillId="0" borderId="0" xfId="29" applyNumberFormat="1" applyFont="1" applyFill="1"/>
    <xf numFmtId="165" fontId="39" fillId="0" borderId="17" xfId="29" applyNumberFormat="1" applyFont="1" applyFill="1" applyBorder="1"/>
    <xf numFmtId="0" fontId="1" fillId="0" borderId="18" xfId="52" applyFont="1" applyBorder="1"/>
    <xf numFmtId="165" fontId="35" fillId="0" borderId="22" xfId="29" applyNumberFormat="1" applyFont="1" applyFill="1" applyBorder="1"/>
    <xf numFmtId="165" fontId="35" fillId="0" borderId="23" xfId="29" applyNumberFormat="1" applyFont="1" applyFill="1" applyBorder="1"/>
    <xf numFmtId="43" fontId="35" fillId="0" borderId="0" xfId="30" applyFont="1" applyFill="1" applyBorder="1"/>
    <xf numFmtId="0" fontId="40" fillId="0" borderId="0" xfId="52" applyFont="1"/>
    <xf numFmtId="0" fontId="35" fillId="0" borderId="0" xfId="0" applyFont="1" applyAlignment="1">
      <alignment horizontal="left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2" xr:uid="{2D6D2CE4-4462-44F2-B68C-D51568FFD75B}"/>
    <cellStyle name="Normal_Sheet2" xfId="43" xr:uid="{00000000-0005-0000-0000-00002B000000}"/>
    <cellStyle name="Normal_Table G-2" xfId="44" xr:uid="{00000000-0005-0000-0000-00002C000000}"/>
    <cellStyle name="Note" xfId="45" builtinId="10" customBuiltin="1"/>
    <cellStyle name="Output" xfId="46" builtinId="21" customBuiltin="1"/>
    <cellStyle name="Percent 2" xfId="53" xr:uid="{2AEBA42A-41D3-4B79-9439-53100E250608}"/>
    <cellStyle name="SAPBEXaggData" xfId="47" xr:uid="{00000000-0005-0000-0000-00002F000000}"/>
    <cellStyle name="SAPBEXstdData" xfId="48" xr:uid="{00000000-0005-0000-0000-000030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27" sqref="E27"/>
    </sheetView>
  </sheetViews>
  <sheetFormatPr defaultColWidth="9.1328125" defaultRowHeight="12.75" x14ac:dyDescent="0.35"/>
  <cols>
    <col min="1" max="1" width="33.3984375" style="2" customWidth="1"/>
    <col min="2" max="2" width="11.3984375" style="31" bestFit="1" customWidth="1"/>
    <col min="3" max="3" width="13.3984375" style="31" bestFit="1" customWidth="1"/>
    <col min="4" max="5" width="11.3984375" style="31" bestFit="1" customWidth="1"/>
    <col min="6" max="8" width="11.3984375" style="2" bestFit="1" customWidth="1"/>
    <col min="9" max="9" width="12.86328125" style="2" bestFit="1" customWidth="1"/>
    <col min="10" max="10" width="12.1328125" style="31" bestFit="1" customWidth="1"/>
    <col min="11" max="11" width="11.3984375" style="31" bestFit="1" customWidth="1"/>
    <col min="12" max="12" width="11.3984375" style="2" bestFit="1" customWidth="1"/>
    <col min="13" max="13" width="12.86328125" style="2" bestFit="1" customWidth="1"/>
    <col min="14" max="14" width="12.86328125" style="31" bestFit="1" customWidth="1"/>
    <col min="15" max="16384" width="9.1328125" style="2"/>
  </cols>
  <sheetData>
    <row r="1" spans="1:14" ht="15" x14ac:dyDescent="0.4">
      <c r="A1" s="1" t="s">
        <v>19</v>
      </c>
    </row>
    <row r="2" spans="1:14" ht="15" x14ac:dyDescent="0.4">
      <c r="A2" s="3" t="s">
        <v>41</v>
      </c>
    </row>
    <row r="3" spans="1:14" ht="15" x14ac:dyDescent="0.4">
      <c r="A3" s="1" t="s">
        <v>193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3"/>
      <c r="C6" s="33"/>
      <c r="D6" s="33"/>
      <c r="E6" s="33"/>
      <c r="F6" s="6"/>
      <c r="G6" s="6"/>
      <c r="H6" s="6"/>
      <c r="I6" s="6"/>
      <c r="J6" s="33"/>
      <c r="K6" s="33"/>
      <c r="L6" s="6"/>
      <c r="M6" s="6"/>
      <c r="N6" s="36" t="s">
        <v>0</v>
      </c>
    </row>
    <row r="7" spans="1:14" ht="15.4" thickBot="1" x14ac:dyDescent="0.45">
      <c r="A7" s="8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x14ac:dyDescent="0.35">
      <c r="A8" s="5"/>
      <c r="H8" s="17"/>
      <c r="I8" s="17"/>
      <c r="J8" s="48"/>
      <c r="K8" s="48"/>
      <c r="L8" s="17"/>
      <c r="M8" s="17"/>
      <c r="N8" s="38">
        <f>SUM(B8:M8)</f>
        <v>0</v>
      </c>
    </row>
    <row r="9" spans="1:14" x14ac:dyDescent="0.35">
      <c r="A9" s="18" t="s">
        <v>33</v>
      </c>
      <c r="B9" s="32">
        <v>4504069.51</v>
      </c>
      <c r="C9" s="32">
        <v>4432875.99</v>
      </c>
      <c r="D9" s="32">
        <v>3944379.82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8">
        <f t="shared" ref="N9:N19" si="0">SUM(B9:M9)</f>
        <v>12881325.32</v>
      </c>
    </row>
    <row r="10" spans="1:14" x14ac:dyDescent="0.35">
      <c r="A10" s="18" t="s">
        <v>34</v>
      </c>
      <c r="B10" s="32">
        <v>4949509.28</v>
      </c>
      <c r="C10" s="32">
        <v>5774080.0599999996</v>
      </c>
      <c r="D10" s="32">
        <v>5225425.95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8">
        <f t="shared" si="0"/>
        <v>15949015.289999999</v>
      </c>
    </row>
    <row r="11" spans="1:14" x14ac:dyDescent="0.35">
      <c r="A11" s="18" t="s">
        <v>35</v>
      </c>
      <c r="B11" s="32">
        <v>491.53</v>
      </c>
      <c r="C11" s="32">
        <v>1569.79</v>
      </c>
      <c r="D11" s="32">
        <v>249.24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8">
        <f t="shared" si="0"/>
        <v>2310.5599999999995</v>
      </c>
    </row>
    <row r="12" spans="1:14" x14ac:dyDescent="0.35">
      <c r="A12" s="18" t="s">
        <v>36</v>
      </c>
      <c r="B12" s="32">
        <v>42435.42</v>
      </c>
      <c r="C12" s="32">
        <v>51254.49</v>
      </c>
      <c r="D12" s="32">
        <v>61254.09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8">
        <f t="shared" si="0"/>
        <v>154944</v>
      </c>
    </row>
    <row r="13" spans="1:14" x14ac:dyDescent="0.35">
      <c r="A13" s="18" t="s">
        <v>37</v>
      </c>
      <c r="B13" s="32">
        <v>599273.85</v>
      </c>
      <c r="C13" s="32">
        <v>795357.84</v>
      </c>
      <c r="D13" s="32">
        <v>632819.29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8">
        <f t="shared" si="0"/>
        <v>2027450.98</v>
      </c>
    </row>
    <row r="14" spans="1:14" x14ac:dyDescent="0.35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8"/>
    </row>
    <row r="15" spans="1:14" x14ac:dyDescent="0.35">
      <c r="A15" s="18" t="s">
        <v>38</v>
      </c>
      <c r="B15" s="32">
        <v>1415103.34</v>
      </c>
      <c r="C15" s="32">
        <v>1431482.93</v>
      </c>
      <c r="D15" s="32">
        <v>1280583.6499999999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8">
        <f t="shared" si="0"/>
        <v>4127169.92</v>
      </c>
    </row>
    <row r="16" spans="1:14" x14ac:dyDescent="0.35">
      <c r="A16" s="18" t="s">
        <v>39</v>
      </c>
      <c r="B16" s="32">
        <v>17434.47</v>
      </c>
      <c r="C16" s="32">
        <v>19257.61</v>
      </c>
      <c r="D16" s="32">
        <v>17527.990000000002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8">
        <f t="shared" si="0"/>
        <v>54220.070000000007</v>
      </c>
    </row>
    <row r="17" spans="1:14" x14ac:dyDescent="0.35">
      <c r="A17" s="18" t="s">
        <v>40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8">
        <f t="shared" si="0"/>
        <v>0</v>
      </c>
    </row>
    <row r="18" spans="1:14" customFormat="1" x14ac:dyDescent="0.35">
      <c r="A18" s="25" t="s">
        <v>65</v>
      </c>
      <c r="B18" s="32">
        <v>-12539.49</v>
      </c>
      <c r="C18" s="32">
        <v>-12866.07</v>
      </c>
      <c r="D18" s="32">
        <v>-15274.59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8">
        <f t="shared" si="0"/>
        <v>-40680.149999999994</v>
      </c>
    </row>
    <row r="19" spans="1:14" x14ac:dyDescent="0.35">
      <c r="A19" s="72" t="s">
        <v>130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8">
        <f t="shared" si="0"/>
        <v>0</v>
      </c>
    </row>
    <row r="20" spans="1:14" ht="15.4" thickBot="1" x14ac:dyDescent="0.45">
      <c r="A20" s="19" t="s">
        <v>15</v>
      </c>
      <c r="B20" s="35">
        <f>SUM(B8:B19)</f>
        <v>11515777.909999998</v>
      </c>
      <c r="C20" s="35">
        <f>SUM(C8:C19)</f>
        <v>12493012.639999999</v>
      </c>
      <c r="D20" s="35">
        <f>SUM(D8:D19)</f>
        <v>11146965.440000001</v>
      </c>
      <c r="E20" s="35">
        <f t="shared" ref="E20:F20" si="1">SUM(E8:E19)</f>
        <v>0</v>
      </c>
      <c r="F20" s="35">
        <f t="shared" si="1"/>
        <v>0</v>
      </c>
      <c r="G20" s="35">
        <f t="shared" ref="E20:M20" si="2">SUM(G8:G19)</f>
        <v>0</v>
      </c>
      <c r="H20" s="35">
        <f t="shared" si="2"/>
        <v>0</v>
      </c>
      <c r="I20" s="35">
        <f t="shared" si="2"/>
        <v>0</v>
      </c>
      <c r="J20" s="35">
        <f t="shared" si="2"/>
        <v>0</v>
      </c>
      <c r="K20" s="35">
        <f t="shared" si="2"/>
        <v>0</v>
      </c>
      <c r="L20" s="35">
        <f t="shared" si="2"/>
        <v>0</v>
      </c>
      <c r="M20" s="35">
        <f t="shared" si="2"/>
        <v>0</v>
      </c>
      <c r="N20" s="39">
        <f>SUM(B20:M20)</f>
        <v>35155755.989999995</v>
      </c>
    </row>
    <row r="21" spans="1:14" x14ac:dyDescent="0.35">
      <c r="I21" s="31"/>
    </row>
    <row r="22" spans="1:14" x14ac:dyDescent="0.35">
      <c r="A22" s="73"/>
      <c r="I22" s="31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2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328125" defaultRowHeight="12.75" x14ac:dyDescent="0.35"/>
  <cols>
    <col min="1" max="1" width="38.3984375" style="2" customWidth="1"/>
    <col min="2" max="2" width="12.86328125" style="31" customWidth="1"/>
    <col min="3" max="3" width="11.86328125" style="31" customWidth="1"/>
    <col min="4" max="7" width="12.86328125" style="31" customWidth="1"/>
    <col min="8" max="9" width="13.59765625" style="31" customWidth="1"/>
    <col min="10" max="10" width="12.1328125" style="31" bestFit="1" customWidth="1"/>
    <col min="11" max="11" width="13.59765625" style="31" bestFit="1" customWidth="1"/>
    <col min="12" max="12" width="12.3984375" style="31" bestFit="1" customWidth="1"/>
    <col min="13" max="13" width="11.86328125" style="31" bestFit="1" customWidth="1"/>
    <col min="14" max="14" width="14.59765625" style="2" bestFit="1" customWidth="1"/>
    <col min="15" max="15" width="14" style="2" customWidth="1"/>
    <col min="16" max="16" width="14" style="2" bestFit="1" customWidth="1"/>
    <col min="17" max="16384" width="9.1328125" style="2"/>
  </cols>
  <sheetData>
    <row r="1" spans="1:15" ht="15" x14ac:dyDescent="0.4">
      <c r="A1" s="1" t="s">
        <v>20</v>
      </c>
    </row>
    <row r="2" spans="1:15" ht="15" x14ac:dyDescent="0.4">
      <c r="A2" s="3" t="s">
        <v>42</v>
      </c>
    </row>
    <row r="3" spans="1:15" ht="15" x14ac:dyDescent="0.4">
      <c r="A3" s="1" t="str">
        <f>'Table G-1'!A3</f>
        <v>Calendar Year 2021</v>
      </c>
    </row>
    <row r="4" spans="1:15" ht="15.4" thickBot="1" x14ac:dyDescent="0.45">
      <c r="A4" s="4"/>
    </row>
    <row r="5" spans="1:15" ht="13.15" x14ac:dyDescent="0.4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7" t="s">
        <v>0</v>
      </c>
    </row>
    <row r="6" spans="1:15" ht="13.5" thickBot="1" x14ac:dyDescent="0.45">
      <c r="A6" s="21" t="s">
        <v>192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10" t="s">
        <v>14</v>
      </c>
    </row>
    <row r="7" spans="1:15" ht="13.15" x14ac:dyDescent="0.4">
      <c r="A7" s="6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2"/>
    </row>
    <row r="8" spans="1:15" x14ac:dyDescent="0.35">
      <c r="A8" s="22" t="s">
        <v>28</v>
      </c>
      <c r="B8" s="31">
        <f>2443095.03-B50-B92</f>
        <v>1363735.25</v>
      </c>
      <c r="C8" s="31">
        <f>2698318-C50-C92</f>
        <v>1586328.1999999997</v>
      </c>
      <c r="D8" s="31">
        <f>7096601-D50-D92</f>
        <v>5379034.419999999</v>
      </c>
      <c r="E8" s="31">
        <f>0-E50-E92</f>
        <v>0</v>
      </c>
      <c r="F8" s="31">
        <f>0-F50-F92</f>
        <v>0</v>
      </c>
      <c r="G8" s="31">
        <f>0-G50-G92</f>
        <v>0</v>
      </c>
      <c r="H8" s="31">
        <f t="shared" ref="H8:M8" si="0">0-H50-H92</f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14">
        <f>SUM(B8:M8)</f>
        <v>8329097.8699999992</v>
      </c>
    </row>
    <row r="9" spans="1:15" x14ac:dyDescent="0.35">
      <c r="A9" s="15" t="s">
        <v>80</v>
      </c>
      <c r="N9" s="14">
        <f>SUM(B9:M9)</f>
        <v>0</v>
      </c>
    </row>
    <row r="10" spans="1:15" x14ac:dyDescent="0.35">
      <c r="A10" s="22" t="s">
        <v>27</v>
      </c>
      <c r="N10" s="14"/>
    </row>
    <row r="11" spans="1:15" ht="14.25" x14ac:dyDescent="0.45">
      <c r="A11" s="60" t="s">
        <v>150</v>
      </c>
      <c r="B11" s="31">
        <v>243.32</v>
      </c>
      <c r="C11" s="31">
        <v>248.03</v>
      </c>
      <c r="D11" s="31">
        <v>299.54999999999995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14">
        <f t="shared" ref="N11:N49" si="1">SUM(B11:M11)</f>
        <v>790.9</v>
      </c>
      <c r="O11"/>
    </row>
    <row r="12" spans="1:15" ht="14.25" x14ac:dyDescent="0.45">
      <c r="A12" s="60" t="s">
        <v>153</v>
      </c>
      <c r="B12" s="31">
        <v>36.47</v>
      </c>
      <c r="C12" s="31">
        <v>34.79</v>
      </c>
      <c r="D12" s="31">
        <v>2414.27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14">
        <f t="shared" si="1"/>
        <v>2485.5299999999997</v>
      </c>
      <c r="O12"/>
    </row>
    <row r="13" spans="1:15" ht="14.25" x14ac:dyDescent="0.45">
      <c r="A13" s="60" t="s">
        <v>155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14">
        <f t="shared" si="1"/>
        <v>0</v>
      </c>
      <c r="O13"/>
    </row>
    <row r="14" spans="1:15" ht="14.25" x14ac:dyDescent="0.45">
      <c r="A14" s="60" t="s">
        <v>156</v>
      </c>
      <c r="B14" s="31">
        <v>136.63999999999999</v>
      </c>
      <c r="C14" s="31">
        <v>134.09</v>
      </c>
      <c r="D14" s="31">
        <v>311.95999999999998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14">
        <f t="shared" si="1"/>
        <v>582.69000000000005</v>
      </c>
      <c r="O14"/>
    </row>
    <row r="15" spans="1:15" ht="14.25" x14ac:dyDescent="0.45">
      <c r="A15" s="60" t="s">
        <v>157</v>
      </c>
      <c r="B15" s="31">
        <v>884.62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4">
        <f t="shared" si="1"/>
        <v>884.62</v>
      </c>
      <c r="O15"/>
    </row>
    <row r="16" spans="1:15" ht="14.25" x14ac:dyDescent="0.45">
      <c r="A16" s="60" t="s">
        <v>158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14">
        <f t="shared" si="1"/>
        <v>0</v>
      </c>
      <c r="O16"/>
    </row>
    <row r="17" spans="1:15" ht="14.25" x14ac:dyDescent="0.45">
      <c r="A17" s="60" t="s">
        <v>159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14">
        <f t="shared" si="1"/>
        <v>0</v>
      </c>
      <c r="O17"/>
    </row>
    <row r="18" spans="1:15" ht="14.25" x14ac:dyDescent="0.45">
      <c r="A18" s="60" t="s">
        <v>161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14">
        <f t="shared" si="1"/>
        <v>0</v>
      </c>
      <c r="O18"/>
    </row>
    <row r="19" spans="1:15" ht="17.25" customHeight="1" x14ac:dyDescent="0.45">
      <c r="A19" s="69" t="s">
        <v>164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14">
        <f t="shared" si="1"/>
        <v>0</v>
      </c>
      <c r="O19"/>
    </row>
    <row r="20" spans="1:15" ht="17.25" customHeight="1" x14ac:dyDescent="0.45">
      <c r="A20" s="69" t="s">
        <v>165</v>
      </c>
      <c r="B20" s="31">
        <v>179.58</v>
      </c>
      <c r="C20" s="31">
        <v>186.03</v>
      </c>
      <c r="D20" s="31">
        <v>238.02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14">
        <f t="shared" si="1"/>
        <v>603.63</v>
      </c>
      <c r="O20"/>
    </row>
    <row r="21" spans="1:15" ht="17.25" customHeight="1" x14ac:dyDescent="0.45">
      <c r="A21" s="69" t="s">
        <v>210</v>
      </c>
      <c r="N21" s="14"/>
      <c r="O21"/>
    </row>
    <row r="22" spans="1:15" ht="17.25" customHeight="1" x14ac:dyDescent="0.45">
      <c r="A22" s="69" t="s">
        <v>167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14">
        <f t="shared" si="1"/>
        <v>0</v>
      </c>
      <c r="O22"/>
    </row>
    <row r="23" spans="1:15" ht="17.25" customHeight="1" x14ac:dyDescent="0.45">
      <c r="A23" s="69" t="s">
        <v>168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14">
        <f t="shared" si="1"/>
        <v>0</v>
      </c>
      <c r="O23"/>
    </row>
    <row r="24" spans="1:15" ht="17.25" customHeight="1" x14ac:dyDescent="0.45">
      <c r="A24" s="69" t="s">
        <v>170</v>
      </c>
      <c r="B24" s="31">
        <v>2351.5500000000002</v>
      </c>
      <c r="C24" s="31">
        <v>2055.0700000000002</v>
      </c>
      <c r="D24" s="31">
        <v>2727.58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14">
        <f t="shared" si="1"/>
        <v>7134.2000000000007</v>
      </c>
      <c r="O24"/>
    </row>
    <row r="25" spans="1:15" ht="14.25" x14ac:dyDescent="0.45">
      <c r="A25" s="69" t="s">
        <v>196</v>
      </c>
      <c r="B25" s="31">
        <v>347.01</v>
      </c>
      <c r="C25" s="31">
        <v>370.59</v>
      </c>
      <c r="D25" s="31">
        <v>513.15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14">
        <f t="shared" si="1"/>
        <v>1230.75</v>
      </c>
      <c r="O25"/>
    </row>
    <row r="26" spans="1:15" ht="14.25" x14ac:dyDescent="0.45">
      <c r="A26" s="60" t="s">
        <v>174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14">
        <f t="shared" ref="N26" si="2">SUM(B26:M26)</f>
        <v>0</v>
      </c>
      <c r="O26"/>
    </row>
    <row r="27" spans="1:15" ht="14.25" x14ac:dyDescent="0.45">
      <c r="A27" s="60" t="s">
        <v>175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4">
        <f t="shared" si="1"/>
        <v>0</v>
      </c>
      <c r="O27"/>
    </row>
    <row r="28" spans="1:15" ht="14.25" x14ac:dyDescent="0.45">
      <c r="A28" s="60" t="s">
        <v>176</v>
      </c>
      <c r="B28" s="31">
        <v>71.989999999999995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4">
        <f t="shared" si="1"/>
        <v>71.989999999999995</v>
      </c>
      <c r="O28"/>
    </row>
    <row r="29" spans="1:15" ht="14.25" x14ac:dyDescent="0.45">
      <c r="A29" s="60" t="s">
        <v>177</v>
      </c>
      <c r="B29" s="31">
        <v>71.989999999999995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4">
        <f t="shared" si="1"/>
        <v>71.989999999999995</v>
      </c>
      <c r="O29"/>
    </row>
    <row r="30" spans="1:15" ht="14.25" x14ac:dyDescent="0.45">
      <c r="A30" s="69" t="s">
        <v>211</v>
      </c>
      <c r="N30" s="14"/>
      <c r="O30"/>
    </row>
    <row r="31" spans="1:15" ht="14.25" x14ac:dyDescent="0.45">
      <c r="A31" s="69" t="s">
        <v>212</v>
      </c>
      <c r="N31" s="14"/>
      <c r="O31"/>
    </row>
    <row r="32" spans="1:15" ht="14.25" x14ac:dyDescent="0.45">
      <c r="A32" s="60" t="s">
        <v>178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4">
        <f t="shared" si="1"/>
        <v>0</v>
      </c>
      <c r="O32"/>
    </row>
    <row r="33" spans="1:15" ht="14.25" x14ac:dyDescent="0.45">
      <c r="A33" s="60" t="s">
        <v>179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4">
        <f t="shared" si="1"/>
        <v>0</v>
      </c>
      <c r="O33"/>
    </row>
    <row r="34" spans="1:15" ht="14.25" x14ac:dyDescent="0.45">
      <c r="A34" s="60" t="s">
        <v>180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14">
        <f t="shared" si="1"/>
        <v>0</v>
      </c>
      <c r="O34"/>
    </row>
    <row r="35" spans="1:15" ht="14.25" x14ac:dyDescent="0.45">
      <c r="A35" s="69" t="s">
        <v>182</v>
      </c>
      <c r="B35" s="31">
        <v>729.59</v>
      </c>
      <c r="C35" s="31">
        <v>778.91</v>
      </c>
      <c r="D35" s="31">
        <v>1077.77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4">
        <f t="shared" si="1"/>
        <v>2586.27</v>
      </c>
      <c r="O35"/>
    </row>
    <row r="36" spans="1:15" ht="14.25" x14ac:dyDescent="0.45">
      <c r="A36" s="69" t="s">
        <v>183</v>
      </c>
      <c r="B36" s="31">
        <v>1318.02</v>
      </c>
      <c r="C36" s="31">
        <v>1365.31</v>
      </c>
      <c r="D36" s="31">
        <v>1715.76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4">
        <f t="shared" si="1"/>
        <v>4399.09</v>
      </c>
      <c r="O36"/>
    </row>
    <row r="37" spans="1:15" ht="17.25" customHeight="1" x14ac:dyDescent="0.45">
      <c r="A37" s="69" t="s">
        <v>184</v>
      </c>
      <c r="B37" s="31">
        <v>546.51</v>
      </c>
      <c r="C37" s="31">
        <v>536.32000000000005</v>
      </c>
      <c r="D37" s="31">
        <v>6379.37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14">
        <f t="shared" si="1"/>
        <v>7462.2</v>
      </c>
      <c r="O37"/>
    </row>
    <row r="38" spans="1:15" ht="17.25" customHeight="1" x14ac:dyDescent="0.45">
      <c r="A38" s="69" t="s">
        <v>185</v>
      </c>
      <c r="B38" s="31">
        <v>243.32</v>
      </c>
      <c r="C38" s="31">
        <v>248.03</v>
      </c>
      <c r="D38" s="31">
        <v>10015.31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4">
        <f t="shared" si="1"/>
        <v>10506.66</v>
      </c>
      <c r="O38"/>
    </row>
    <row r="39" spans="1:15" ht="14.25" x14ac:dyDescent="0.45">
      <c r="A39" s="60" t="s">
        <v>154</v>
      </c>
      <c r="B39" s="31">
        <v>176.4</v>
      </c>
      <c r="C39" s="31">
        <v>182.73</v>
      </c>
      <c r="D39" s="31">
        <v>7456.76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4">
        <f>SUM(B39:M39)</f>
        <v>7815.89</v>
      </c>
      <c r="O39"/>
    </row>
    <row r="40" spans="1:15" ht="14.25" x14ac:dyDescent="0.45">
      <c r="A40" s="69" t="s">
        <v>197</v>
      </c>
      <c r="B40" s="31">
        <v>0</v>
      </c>
      <c r="C40" s="31">
        <v>0</v>
      </c>
      <c r="D40" s="31">
        <v>9353.98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8">
        <f>SUM(B40:M40)</f>
        <v>9353.98</v>
      </c>
      <c r="O40"/>
    </row>
    <row r="41" spans="1:15" ht="17.25" customHeight="1" x14ac:dyDescent="0.45">
      <c r="A41" s="69" t="s">
        <v>200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14">
        <f t="shared" ref="N41:N42" si="3">SUM(B41:M41)</f>
        <v>0</v>
      </c>
      <c r="O41"/>
    </row>
    <row r="42" spans="1:15" ht="17.25" customHeight="1" x14ac:dyDescent="0.45">
      <c r="A42" s="69" t="s">
        <v>215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14">
        <f t="shared" si="3"/>
        <v>0</v>
      </c>
      <c r="O42"/>
    </row>
    <row r="43" spans="1:15" ht="14.25" x14ac:dyDescent="0.45">
      <c r="A43" s="69" t="s">
        <v>213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4">
        <f t="shared" ref="N43:N44" si="4">SUM(B43:M43)</f>
        <v>0</v>
      </c>
      <c r="O43"/>
    </row>
    <row r="44" spans="1:15" ht="14.25" x14ac:dyDescent="0.45">
      <c r="A44" s="69" t="s">
        <v>214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14">
        <f t="shared" si="4"/>
        <v>0</v>
      </c>
      <c r="O44"/>
    </row>
    <row r="45" spans="1:15" ht="17.25" customHeight="1" x14ac:dyDescent="0.45">
      <c r="A45" s="69" t="s">
        <v>166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14">
        <f>SUM(B45:M45)</f>
        <v>0</v>
      </c>
      <c r="O45"/>
    </row>
    <row r="46" spans="1:15" ht="17.25" customHeight="1" x14ac:dyDescent="0.45">
      <c r="A46" s="69" t="s">
        <v>199</v>
      </c>
      <c r="B46" s="31">
        <v>0</v>
      </c>
      <c r="C46" s="31">
        <v>0</v>
      </c>
      <c r="D46" s="31">
        <v>12444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14">
        <f t="shared" si="1"/>
        <v>12444</v>
      </c>
      <c r="O46"/>
    </row>
    <row r="47" spans="1:15" ht="17.25" customHeight="1" x14ac:dyDescent="0.45">
      <c r="A47" s="69" t="s">
        <v>216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14">
        <f t="shared" si="1"/>
        <v>0</v>
      </c>
      <c r="O47"/>
    </row>
    <row r="48" spans="1:15" ht="17.25" customHeight="1" x14ac:dyDescent="0.45">
      <c r="A48" s="69" t="s">
        <v>186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14">
        <f t="shared" ref="N48" si="5">SUM(B48:M48)</f>
        <v>0</v>
      </c>
      <c r="O48"/>
    </row>
    <row r="49" spans="1:15" ht="17.25" customHeight="1" x14ac:dyDescent="0.45">
      <c r="A49" s="69" t="s">
        <v>187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14">
        <f t="shared" si="1"/>
        <v>0</v>
      </c>
      <c r="O49"/>
    </row>
    <row r="50" spans="1:15" x14ac:dyDescent="0.35">
      <c r="A50" s="15" t="s">
        <v>25</v>
      </c>
      <c r="B50" s="31">
        <f>SUM(B11:B49)</f>
        <v>7337.01</v>
      </c>
      <c r="C50" s="31">
        <f t="shared" ref="C50:F50" si="6">SUM(C11:C49)</f>
        <v>6139.8999999999987</v>
      </c>
      <c r="D50" s="31">
        <f t="shared" si="6"/>
        <v>54947.479999999996</v>
      </c>
      <c r="E50" s="31">
        <f t="shared" ref="E50" si="7">SUM(E11:E49)</f>
        <v>0</v>
      </c>
      <c r="F50" s="31">
        <f t="shared" si="6"/>
        <v>0</v>
      </c>
      <c r="G50" s="31">
        <f t="shared" ref="F50:N50" si="8">SUM(G11:G49)</f>
        <v>0</v>
      </c>
      <c r="H50" s="31">
        <f t="shared" si="8"/>
        <v>0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8"/>
        <v>0</v>
      </c>
      <c r="N50" s="14">
        <f t="shared" si="8"/>
        <v>68424.39</v>
      </c>
    </row>
    <row r="51" spans="1:15" x14ac:dyDescent="0.35">
      <c r="A51" s="15"/>
      <c r="N51" s="14"/>
    </row>
    <row r="52" spans="1:15" x14ac:dyDescent="0.35">
      <c r="A52" s="22" t="s">
        <v>26</v>
      </c>
      <c r="N52" s="14"/>
    </row>
    <row r="53" spans="1:15" ht="14.25" x14ac:dyDescent="0.45">
      <c r="A53" s="60" t="s">
        <v>150</v>
      </c>
      <c r="B53" s="31">
        <v>3580.54</v>
      </c>
      <c r="C53" s="31">
        <v>4597.1899999999996</v>
      </c>
      <c r="D53" s="31">
        <v>5181.4599999999991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8">
        <f>SUM(B53:M53)</f>
        <v>13359.189999999999</v>
      </c>
      <c r="O53"/>
    </row>
    <row r="54" spans="1:15" ht="14.25" x14ac:dyDescent="0.45">
      <c r="A54" s="60" t="s">
        <v>153</v>
      </c>
      <c r="B54" s="31">
        <v>255.34</v>
      </c>
      <c r="C54" s="31">
        <v>243.6</v>
      </c>
      <c r="D54" s="31">
        <v>2576.21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8">
        <f t="shared" ref="N54:N91" si="9">SUM(B54:M54)</f>
        <v>3075.15</v>
      </c>
      <c r="O54"/>
    </row>
    <row r="55" spans="1:15" ht="14.25" x14ac:dyDescent="0.45">
      <c r="A55" s="60" t="s">
        <v>155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8">
        <f t="shared" si="9"/>
        <v>0</v>
      </c>
      <c r="O55"/>
    </row>
    <row r="56" spans="1:15" ht="14.25" x14ac:dyDescent="0.45">
      <c r="A56" s="60" t="s">
        <v>156</v>
      </c>
      <c r="B56" s="31">
        <v>774.22</v>
      </c>
      <c r="C56" s="31">
        <v>759.78</v>
      </c>
      <c r="D56" s="31">
        <v>3506.5299999999993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8">
        <f t="shared" si="9"/>
        <v>5040.5299999999988</v>
      </c>
      <c r="O56"/>
    </row>
    <row r="57" spans="1:15" ht="14.25" x14ac:dyDescent="0.45">
      <c r="A57" s="60" t="s">
        <v>157</v>
      </c>
      <c r="B57" s="31">
        <v>296.18</v>
      </c>
      <c r="C57" s="31">
        <v>1215.3800000000001</v>
      </c>
      <c r="D57" s="31">
        <v>303.63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8">
        <f t="shared" si="9"/>
        <v>1815.19</v>
      </c>
      <c r="O57"/>
    </row>
    <row r="58" spans="1:15" ht="14.25" x14ac:dyDescent="0.45">
      <c r="A58" s="60" t="s">
        <v>158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8">
        <f t="shared" si="9"/>
        <v>0</v>
      </c>
      <c r="O58"/>
    </row>
    <row r="59" spans="1:15" ht="14.25" x14ac:dyDescent="0.45">
      <c r="A59" s="60" t="s">
        <v>159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8">
        <f t="shared" si="9"/>
        <v>0</v>
      </c>
      <c r="O59"/>
    </row>
    <row r="60" spans="1:15" ht="14.25" x14ac:dyDescent="0.45">
      <c r="A60" s="60" t="s">
        <v>161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8">
        <f t="shared" si="9"/>
        <v>0</v>
      </c>
      <c r="O60"/>
    </row>
    <row r="61" spans="1:15" ht="14.25" x14ac:dyDescent="0.45">
      <c r="A61" s="60" t="s">
        <v>164</v>
      </c>
      <c r="B61" s="31">
        <v>0</v>
      </c>
      <c r="C61" s="31">
        <v>583.70000000000005</v>
      </c>
      <c r="D61" s="31">
        <v>1018.1400000000001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8">
        <f t="shared" si="9"/>
        <v>1601.8400000000001</v>
      </c>
      <c r="O61"/>
    </row>
    <row r="62" spans="1:15" ht="14.25" x14ac:dyDescent="0.45">
      <c r="A62" s="60" t="s">
        <v>165</v>
      </c>
      <c r="B62" s="31">
        <v>3412.02</v>
      </c>
      <c r="C62" s="31">
        <v>15034.45</v>
      </c>
      <c r="D62" s="31">
        <v>16022.509999999998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8">
        <f t="shared" si="9"/>
        <v>34468.979999999996</v>
      </c>
      <c r="O62"/>
    </row>
    <row r="63" spans="1:15" ht="17.25" customHeight="1" x14ac:dyDescent="0.45">
      <c r="A63" s="69" t="s">
        <v>210</v>
      </c>
      <c r="N63" s="14"/>
      <c r="O63"/>
    </row>
    <row r="64" spans="1:15" ht="14.25" x14ac:dyDescent="0.45">
      <c r="A64" s="69" t="s">
        <v>167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8">
        <f t="shared" si="9"/>
        <v>0</v>
      </c>
      <c r="O64" s="51"/>
    </row>
    <row r="65" spans="1:15" ht="14.25" x14ac:dyDescent="0.45">
      <c r="A65" s="69" t="s">
        <v>168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8">
        <f t="shared" si="9"/>
        <v>0</v>
      </c>
      <c r="O65" s="51"/>
    </row>
    <row r="66" spans="1:15" ht="14.25" x14ac:dyDescent="0.45">
      <c r="A66" s="69" t="s">
        <v>170</v>
      </c>
      <c r="B66" s="31">
        <v>1031275.34</v>
      </c>
      <c r="C66" s="31">
        <v>1050536.3500000001</v>
      </c>
      <c r="D66" s="31">
        <v>685738.6100000001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8">
        <f t="shared" si="9"/>
        <v>2767550.3</v>
      </c>
      <c r="O66" s="51"/>
    </row>
    <row r="67" spans="1:15" ht="17.25" customHeight="1" x14ac:dyDescent="0.45">
      <c r="A67" s="69" t="s">
        <v>174</v>
      </c>
      <c r="B67" s="31">
        <v>0</v>
      </c>
      <c r="C67" s="31">
        <v>0</v>
      </c>
      <c r="D67" s="31">
        <v>270750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8">
        <f t="shared" si="9"/>
        <v>270750</v>
      </c>
      <c r="O67"/>
    </row>
    <row r="68" spans="1:15" ht="14.25" x14ac:dyDescent="0.45">
      <c r="A68" s="69" t="s">
        <v>196</v>
      </c>
      <c r="B68" s="31">
        <v>624.63</v>
      </c>
      <c r="C68" s="31">
        <v>667.07</v>
      </c>
      <c r="D68" s="31">
        <v>102028.98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14">
        <f>SUM(B68:M68)</f>
        <v>103320.68</v>
      </c>
      <c r="O68"/>
    </row>
    <row r="69" spans="1:15" ht="17.25" customHeight="1" x14ac:dyDescent="0.45">
      <c r="A69" s="69" t="s">
        <v>175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8">
        <f t="shared" si="9"/>
        <v>0</v>
      </c>
      <c r="O69"/>
    </row>
    <row r="70" spans="1:15" ht="17.25" customHeight="1" x14ac:dyDescent="0.45">
      <c r="A70" s="69" t="s">
        <v>176</v>
      </c>
      <c r="B70" s="31">
        <v>614.22</v>
      </c>
      <c r="C70" s="31">
        <v>399.18</v>
      </c>
      <c r="D70" s="31">
        <v>1429.53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8">
        <f t="shared" si="9"/>
        <v>2442.9300000000003</v>
      </c>
      <c r="O70"/>
    </row>
    <row r="71" spans="1:15" ht="17.25" customHeight="1" x14ac:dyDescent="0.45">
      <c r="A71" s="69" t="s">
        <v>177</v>
      </c>
      <c r="B71" s="31">
        <v>614.22</v>
      </c>
      <c r="C71" s="31">
        <v>399.18</v>
      </c>
      <c r="D71" s="31">
        <v>1429.53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8">
        <f t="shared" si="9"/>
        <v>2442.9300000000003</v>
      </c>
      <c r="O71"/>
    </row>
    <row r="72" spans="1:15" ht="17.25" customHeight="1" x14ac:dyDescent="0.45">
      <c r="A72" s="69" t="s">
        <v>178</v>
      </c>
      <c r="B72" s="31">
        <v>0</v>
      </c>
      <c r="C72" s="31">
        <v>291.85000000000002</v>
      </c>
      <c r="D72" s="31">
        <v>509.08000000000004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8">
        <f t="shared" si="9"/>
        <v>800.93000000000006</v>
      </c>
      <c r="O72"/>
    </row>
    <row r="73" spans="1:15" ht="17.25" customHeight="1" x14ac:dyDescent="0.45">
      <c r="A73" s="69" t="s">
        <v>179</v>
      </c>
      <c r="B73" s="31">
        <v>110.72</v>
      </c>
      <c r="C73" s="31">
        <v>105.6</v>
      </c>
      <c r="D73" s="31">
        <v>142.51999999999998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8">
        <f t="shared" si="9"/>
        <v>358.84</v>
      </c>
      <c r="O73"/>
    </row>
    <row r="74" spans="1:15" ht="14.25" x14ac:dyDescent="0.45">
      <c r="A74" s="69" t="s">
        <v>211</v>
      </c>
      <c r="N74" s="14"/>
      <c r="O74"/>
    </row>
    <row r="75" spans="1:15" ht="14.25" x14ac:dyDescent="0.45">
      <c r="A75" s="69" t="s">
        <v>212</v>
      </c>
      <c r="N75" s="14"/>
      <c r="O75"/>
    </row>
    <row r="76" spans="1:15" ht="17.25" customHeight="1" x14ac:dyDescent="0.45">
      <c r="A76" s="69" t="s">
        <v>180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8">
        <f t="shared" si="9"/>
        <v>0</v>
      </c>
      <c r="O76"/>
    </row>
    <row r="77" spans="1:15" ht="14.25" x14ac:dyDescent="0.45">
      <c r="A77" s="60" t="s">
        <v>182</v>
      </c>
      <c r="B77" s="31">
        <v>11101.11</v>
      </c>
      <c r="C77" s="31">
        <v>7715.66</v>
      </c>
      <c r="D77" s="31">
        <v>10687.699999999999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8">
        <f t="shared" si="9"/>
        <v>29504.47</v>
      </c>
      <c r="O77"/>
    </row>
    <row r="78" spans="1:15" ht="14.25" x14ac:dyDescent="0.45">
      <c r="A78" s="60" t="s">
        <v>183</v>
      </c>
      <c r="B78" s="31">
        <v>11862.07</v>
      </c>
      <c r="C78" s="31">
        <v>12287.67</v>
      </c>
      <c r="D78" s="31">
        <v>15441.83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8">
        <f t="shared" si="9"/>
        <v>39591.57</v>
      </c>
      <c r="O78"/>
    </row>
    <row r="79" spans="1:15" ht="14.25" x14ac:dyDescent="0.45">
      <c r="A79" s="60" t="s">
        <v>184</v>
      </c>
      <c r="B79" s="31">
        <v>4029.15</v>
      </c>
      <c r="C79" s="31">
        <v>4721.32</v>
      </c>
      <c r="D79" s="31">
        <v>158313.43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8">
        <f t="shared" si="9"/>
        <v>167063.9</v>
      </c>
      <c r="O79"/>
    </row>
    <row r="80" spans="1:15" ht="14.25" x14ac:dyDescent="0.45">
      <c r="A80" s="60" t="s">
        <v>185</v>
      </c>
      <c r="B80" s="31">
        <v>2801.13</v>
      </c>
      <c r="C80" s="31">
        <v>4333.47</v>
      </c>
      <c r="D80" s="31">
        <v>319818.76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8">
        <f t="shared" si="9"/>
        <v>326953.36</v>
      </c>
      <c r="O80"/>
    </row>
    <row r="81" spans="1:15" ht="14.25" x14ac:dyDescent="0.45">
      <c r="A81" s="60" t="s">
        <v>154</v>
      </c>
      <c r="B81" s="31">
        <v>222.81</v>
      </c>
      <c r="C81" s="31">
        <v>1478.87</v>
      </c>
      <c r="D81" s="31">
        <v>44599.340000000004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8">
        <f>SUM(B81:M81)</f>
        <v>46301.020000000004</v>
      </c>
      <c r="O81"/>
    </row>
    <row r="82" spans="1:15" ht="14.25" x14ac:dyDescent="0.45">
      <c r="A82" s="69" t="s">
        <v>197</v>
      </c>
      <c r="B82" s="31">
        <v>449.07</v>
      </c>
      <c r="C82" s="31">
        <v>479.58</v>
      </c>
      <c r="D82" s="31">
        <v>663.31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8">
        <f>SUM(B82:M82)</f>
        <v>1591.96</v>
      </c>
      <c r="O82"/>
    </row>
    <row r="83" spans="1:15" ht="17.25" customHeight="1" x14ac:dyDescent="0.45">
      <c r="A83" s="69" t="s">
        <v>200</v>
      </c>
      <c r="B83" s="31">
        <v>0</v>
      </c>
      <c r="C83" s="31">
        <v>0</v>
      </c>
      <c r="D83" s="31">
        <v>10458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14">
        <f>SUM(B83:M83)</f>
        <v>10458</v>
      </c>
      <c r="O83"/>
    </row>
    <row r="84" spans="1:15" ht="17.25" customHeight="1" x14ac:dyDescent="0.45">
      <c r="A84" s="69" t="s">
        <v>215</v>
      </c>
      <c r="B84" s="31">
        <v>0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14">
        <f t="shared" ref="N84" si="10">SUM(B84:M84)</f>
        <v>0</v>
      </c>
      <c r="O84"/>
    </row>
    <row r="85" spans="1:15" ht="14.25" x14ac:dyDescent="0.45">
      <c r="A85" s="69" t="s">
        <v>213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14">
        <f t="shared" ref="N85:N89" si="11">SUM(B85:M85)</f>
        <v>0</v>
      </c>
      <c r="O85"/>
    </row>
    <row r="86" spans="1:15" ht="14.25" x14ac:dyDescent="0.45">
      <c r="A86" s="69" t="s">
        <v>214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14">
        <f t="shared" si="11"/>
        <v>0</v>
      </c>
      <c r="O86"/>
    </row>
    <row r="87" spans="1:15" ht="14.25" x14ac:dyDescent="0.45">
      <c r="A87" s="60" t="s">
        <v>166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8">
        <f>SUM(B87:M87)</f>
        <v>0</v>
      </c>
      <c r="O87"/>
    </row>
    <row r="88" spans="1:15" ht="17.25" customHeight="1" x14ac:dyDescent="0.45">
      <c r="A88" s="69" t="s">
        <v>199</v>
      </c>
      <c r="B88" s="31">
        <v>0</v>
      </c>
      <c r="C88" s="31">
        <v>0</v>
      </c>
      <c r="D88" s="31">
        <v>12000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14">
        <f t="shared" si="11"/>
        <v>12000</v>
      </c>
      <c r="O88"/>
    </row>
    <row r="89" spans="1:15" ht="17.25" customHeight="1" x14ac:dyDescent="0.45">
      <c r="A89" s="69" t="s">
        <v>216</v>
      </c>
      <c r="B89" s="31">
        <v>0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14">
        <f t="shared" si="11"/>
        <v>0</v>
      </c>
      <c r="O89"/>
    </row>
    <row r="90" spans="1:15" ht="14.25" x14ac:dyDescent="0.45">
      <c r="A90" s="60" t="s">
        <v>186</v>
      </c>
      <c r="B90" s="31">
        <v>0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8">
        <f t="shared" si="9"/>
        <v>0</v>
      </c>
      <c r="O90"/>
    </row>
    <row r="91" spans="1:15" ht="14.25" x14ac:dyDescent="0.45">
      <c r="A91" s="60" t="s">
        <v>187</v>
      </c>
      <c r="B91" s="31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8">
        <f t="shared" si="9"/>
        <v>0</v>
      </c>
      <c r="O91"/>
    </row>
    <row r="92" spans="1:15" x14ac:dyDescent="0.35">
      <c r="A92" s="15" t="s">
        <v>25</v>
      </c>
      <c r="B92" s="31">
        <f t="shared" ref="B92:N92" si="12">SUM(B53:B91)</f>
        <v>1072022.77</v>
      </c>
      <c r="C92" s="31">
        <f t="shared" si="12"/>
        <v>1105849.9000000004</v>
      </c>
      <c r="D92" s="31">
        <f t="shared" si="12"/>
        <v>1662619.1000000003</v>
      </c>
      <c r="E92" s="31">
        <f t="shared" si="12"/>
        <v>0</v>
      </c>
      <c r="F92" s="31">
        <f t="shared" ref="F92:G92" si="13">SUM(F53:F91)</f>
        <v>0</v>
      </c>
      <c r="G92" s="31">
        <f t="shared" si="13"/>
        <v>0</v>
      </c>
      <c r="H92" s="31">
        <f t="shared" si="12"/>
        <v>0</v>
      </c>
      <c r="I92" s="31">
        <f t="shared" si="12"/>
        <v>0</v>
      </c>
      <c r="J92" s="31">
        <f t="shared" si="12"/>
        <v>0</v>
      </c>
      <c r="K92" s="31">
        <f t="shared" si="12"/>
        <v>0</v>
      </c>
      <c r="L92" s="31">
        <f t="shared" si="12"/>
        <v>0</v>
      </c>
      <c r="M92" s="31">
        <f t="shared" si="12"/>
        <v>0</v>
      </c>
      <c r="N92" s="38">
        <f t="shared" si="12"/>
        <v>3840491.77</v>
      </c>
    </row>
    <row r="93" spans="1:15" x14ac:dyDescent="0.35">
      <c r="A93" s="15"/>
      <c r="N93" s="14"/>
    </row>
    <row r="94" spans="1:15" ht="15.4" thickBot="1" x14ac:dyDescent="0.45">
      <c r="A94" s="19" t="s">
        <v>15</v>
      </c>
      <c r="B94" s="35">
        <f t="shared" ref="B94:M94" si="14">+B92+B50+B8</f>
        <v>2443095.0300000003</v>
      </c>
      <c r="C94" s="35">
        <f t="shared" si="14"/>
        <v>2698318</v>
      </c>
      <c r="D94" s="35">
        <f t="shared" si="14"/>
        <v>7096600.9999999991</v>
      </c>
      <c r="E94" s="35">
        <f t="shared" si="14"/>
        <v>0</v>
      </c>
      <c r="F94" s="35">
        <f t="shared" ref="F94:G94" si="15">+F92+F50+F8</f>
        <v>0</v>
      </c>
      <c r="G94" s="35">
        <f t="shared" si="15"/>
        <v>0</v>
      </c>
      <c r="H94" s="35">
        <f t="shared" si="14"/>
        <v>0</v>
      </c>
      <c r="I94" s="35">
        <f t="shared" si="14"/>
        <v>0</v>
      </c>
      <c r="J94" s="35">
        <f t="shared" si="14"/>
        <v>0</v>
      </c>
      <c r="K94" s="35">
        <f t="shared" si="14"/>
        <v>0</v>
      </c>
      <c r="L94" s="35">
        <f t="shared" si="14"/>
        <v>0</v>
      </c>
      <c r="M94" s="35">
        <f t="shared" si="14"/>
        <v>0</v>
      </c>
      <c r="N94" s="20">
        <f>+N92+N9+N50+N8</f>
        <v>12238014.029999999</v>
      </c>
    </row>
    <row r="95" spans="1:15" ht="15.4" thickBot="1" x14ac:dyDescent="0.45">
      <c r="A95" s="4"/>
    </row>
    <row r="96" spans="1:15" ht="13.15" x14ac:dyDescent="0.4">
      <c r="A96" s="5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7" t="s">
        <v>0</v>
      </c>
    </row>
    <row r="97" spans="1:15" ht="13.5" thickBot="1" x14ac:dyDescent="0.45">
      <c r="A97" s="21" t="s">
        <v>181</v>
      </c>
      <c r="B97" s="34" t="s">
        <v>2</v>
      </c>
      <c r="C97" s="34" t="s">
        <v>3</v>
      </c>
      <c r="D97" s="34" t="s">
        <v>4</v>
      </c>
      <c r="E97" s="34" t="s">
        <v>5</v>
      </c>
      <c r="F97" s="34" t="s">
        <v>6</v>
      </c>
      <c r="G97" s="34" t="s">
        <v>7</v>
      </c>
      <c r="H97" s="34" t="s">
        <v>8</v>
      </c>
      <c r="I97" s="34" t="s">
        <v>9</v>
      </c>
      <c r="J97" s="34" t="s">
        <v>10</v>
      </c>
      <c r="K97" s="34" t="s">
        <v>11</v>
      </c>
      <c r="L97" s="34" t="s">
        <v>12</v>
      </c>
      <c r="M97" s="34" t="s">
        <v>13</v>
      </c>
      <c r="N97" s="10" t="s">
        <v>14</v>
      </c>
    </row>
    <row r="98" spans="1:15" ht="13.15" x14ac:dyDescent="0.4">
      <c r="A98" s="64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52"/>
    </row>
    <row r="99" spans="1:15" x14ac:dyDescent="0.35">
      <c r="A99" s="22" t="s">
        <v>28</v>
      </c>
      <c r="B99" s="31">
        <f>-3859637.05-B130-B161</f>
        <v>2396483.12</v>
      </c>
      <c r="C99" s="31">
        <f>2137645-C130-C161</f>
        <v>-1406540.2200000002</v>
      </c>
      <c r="D99" s="31">
        <f>2878094-D130-D161</f>
        <v>496232.03000000026</v>
      </c>
      <c r="E99" s="31">
        <f t="shared" ref="E99" si="16">0-E130-E161</f>
        <v>0</v>
      </c>
      <c r="F99" s="31">
        <f t="shared" ref="F99:G99" si="17">0-F130-F161</f>
        <v>0</v>
      </c>
      <c r="G99" s="31">
        <f t="shared" si="17"/>
        <v>0</v>
      </c>
      <c r="H99" s="31">
        <f t="shared" ref="H99:M99" si="18">0-H130-H161</f>
        <v>0</v>
      </c>
      <c r="I99" s="31">
        <f t="shared" si="18"/>
        <v>0</v>
      </c>
      <c r="J99" s="31">
        <f t="shared" si="18"/>
        <v>0</v>
      </c>
      <c r="K99" s="31">
        <f t="shared" si="18"/>
        <v>0</v>
      </c>
      <c r="L99" s="31">
        <f t="shared" si="18"/>
        <v>0</v>
      </c>
      <c r="M99" s="31">
        <f t="shared" si="18"/>
        <v>0</v>
      </c>
      <c r="N99" s="14">
        <f>SUM(B99:M99)</f>
        <v>1486174.9300000002</v>
      </c>
    </row>
    <row r="100" spans="1:15" x14ac:dyDescent="0.35">
      <c r="A100" s="15" t="s">
        <v>80</v>
      </c>
      <c r="N100" s="14">
        <f>SUM(B100:M100)</f>
        <v>0</v>
      </c>
    </row>
    <row r="101" spans="1:15" x14ac:dyDescent="0.35">
      <c r="A101" s="22" t="s">
        <v>27</v>
      </c>
      <c r="N101" s="14"/>
    </row>
    <row r="102" spans="1:15" ht="14.25" x14ac:dyDescent="0.45">
      <c r="A102" s="60" t="s">
        <v>150</v>
      </c>
      <c r="B102" s="31">
        <v>-1.9699999999999989</v>
      </c>
      <c r="C102" s="31">
        <v>0</v>
      </c>
      <c r="D102" s="31">
        <v>3980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14">
        <f t="shared" ref="N102:N127" si="19">SUM(B102:M102)</f>
        <v>3978.03</v>
      </c>
      <c r="O102"/>
    </row>
    <row r="103" spans="1:15" ht="14.25" x14ac:dyDescent="0.45">
      <c r="A103" s="60" t="s">
        <v>153</v>
      </c>
      <c r="B103" s="31">
        <v>-42.420000000000051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14">
        <f t="shared" ref="N103:N123" si="20">SUM(B103:M103)</f>
        <v>-42.420000000000051</v>
      </c>
      <c r="O103"/>
    </row>
    <row r="104" spans="1:15" ht="14.25" x14ac:dyDescent="0.45">
      <c r="A104" s="60" t="s">
        <v>154</v>
      </c>
      <c r="B104" s="31">
        <v>0.15999999999999837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14">
        <f t="shared" si="20"/>
        <v>0.15999999999999837</v>
      </c>
      <c r="O104"/>
    </row>
    <row r="105" spans="1:15" ht="14.25" x14ac:dyDescent="0.45">
      <c r="A105" s="60" t="s">
        <v>155</v>
      </c>
      <c r="B105" s="31">
        <v>-43571.929999999993</v>
      </c>
      <c r="C105" s="31">
        <v>33665.54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14">
        <f t="shared" si="20"/>
        <v>-9906.3899999999921</v>
      </c>
      <c r="O105"/>
    </row>
    <row r="106" spans="1:15" ht="14.25" x14ac:dyDescent="0.45">
      <c r="A106" s="60" t="s">
        <v>156</v>
      </c>
      <c r="B106" s="31">
        <v>-563.28000000000009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14">
        <f t="shared" si="20"/>
        <v>-563.28000000000009</v>
      </c>
      <c r="O106"/>
    </row>
    <row r="107" spans="1:15" ht="14.25" x14ac:dyDescent="0.45">
      <c r="A107" s="60" t="s">
        <v>157</v>
      </c>
      <c r="B107" s="31">
        <v>-5058.42</v>
      </c>
      <c r="C107" s="31">
        <v>-177957.89</v>
      </c>
      <c r="D107" s="31">
        <v>-192524.22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14">
        <f t="shared" si="20"/>
        <v>-375540.53</v>
      </c>
      <c r="O107"/>
    </row>
    <row r="108" spans="1:15" ht="14.25" x14ac:dyDescent="0.45">
      <c r="A108" s="60" t="s">
        <v>158</v>
      </c>
      <c r="B108" s="31">
        <v>-564.42000000000007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14">
        <f t="shared" si="20"/>
        <v>-564.42000000000007</v>
      </c>
      <c r="O108"/>
    </row>
    <row r="109" spans="1:15" ht="14.25" x14ac:dyDescent="0.45">
      <c r="A109" s="60" t="s">
        <v>159</v>
      </c>
      <c r="B109" s="31">
        <v>6485.1100000000006</v>
      </c>
      <c r="C109" s="31">
        <v>55522.99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14">
        <f t="shared" si="20"/>
        <v>62008.1</v>
      </c>
      <c r="O109"/>
    </row>
    <row r="110" spans="1:15" ht="14.25" x14ac:dyDescent="0.45">
      <c r="A110" s="60" t="s">
        <v>161</v>
      </c>
      <c r="B110" s="31">
        <v>-35675.71</v>
      </c>
      <c r="C110" s="31">
        <v>0</v>
      </c>
      <c r="D110" s="31">
        <v>33388.22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14">
        <f t="shared" si="20"/>
        <v>-2287.489999999998</v>
      </c>
      <c r="O110"/>
    </row>
    <row r="111" spans="1:15" ht="17.25" customHeight="1" x14ac:dyDescent="0.45">
      <c r="A111" s="69" t="s">
        <v>164</v>
      </c>
      <c r="B111" s="31">
        <v>-49.24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14">
        <f t="shared" si="20"/>
        <v>-49.24</v>
      </c>
      <c r="O111"/>
    </row>
    <row r="112" spans="1:15" ht="17.25" customHeight="1" x14ac:dyDescent="0.45">
      <c r="A112" s="69" t="s">
        <v>165</v>
      </c>
      <c r="B112" s="31">
        <v>-4.8600000000000003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14">
        <f t="shared" si="20"/>
        <v>-4.8600000000000003</v>
      </c>
      <c r="O112"/>
    </row>
    <row r="113" spans="1:15" ht="17.25" customHeight="1" x14ac:dyDescent="0.45">
      <c r="A113" s="69" t="s">
        <v>166</v>
      </c>
      <c r="B113" s="31">
        <v>-35456.5</v>
      </c>
      <c r="C113" s="31">
        <v>0</v>
      </c>
      <c r="D113" s="31">
        <v>28084.879999999997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14">
        <f t="shared" si="20"/>
        <v>-7371.6200000000026</v>
      </c>
      <c r="O113"/>
    </row>
    <row r="114" spans="1:15" ht="17.25" customHeight="1" x14ac:dyDescent="0.45">
      <c r="A114" s="69" t="s">
        <v>167</v>
      </c>
      <c r="B114" s="31">
        <v>-8.009999999999998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14">
        <f t="shared" si="20"/>
        <v>-8.009999999999998</v>
      </c>
      <c r="O114"/>
    </row>
    <row r="115" spans="1:15" ht="17.25" customHeight="1" x14ac:dyDescent="0.45">
      <c r="A115" s="69" t="s">
        <v>168</v>
      </c>
      <c r="B115" s="31">
        <v>0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14">
        <f t="shared" si="20"/>
        <v>0</v>
      </c>
      <c r="O115"/>
    </row>
    <row r="116" spans="1:15" ht="17.25" customHeight="1" x14ac:dyDescent="0.45">
      <c r="A116" s="69" t="s">
        <v>170</v>
      </c>
      <c r="B116" s="31">
        <v>-353.33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14">
        <f t="shared" si="20"/>
        <v>-353.33</v>
      </c>
      <c r="O116"/>
    </row>
    <row r="117" spans="1:15" ht="14.25" x14ac:dyDescent="0.45">
      <c r="A117" s="60" t="s">
        <v>174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14">
        <f t="shared" si="20"/>
        <v>0</v>
      </c>
      <c r="O117"/>
    </row>
    <row r="118" spans="1:15" ht="14.25" x14ac:dyDescent="0.45">
      <c r="A118" s="60" t="s">
        <v>175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14">
        <f t="shared" si="20"/>
        <v>0</v>
      </c>
      <c r="O118"/>
    </row>
    <row r="119" spans="1:15" ht="14.25" x14ac:dyDescent="0.45">
      <c r="A119" s="60" t="s">
        <v>176</v>
      </c>
      <c r="B119" s="31">
        <v>0.03</v>
      </c>
      <c r="C119" s="31">
        <v>-10000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14">
        <f t="shared" si="20"/>
        <v>-9999.9699999999993</v>
      </c>
      <c r="O119"/>
    </row>
    <row r="120" spans="1:15" ht="14.25" x14ac:dyDescent="0.45">
      <c r="A120" s="60" t="s">
        <v>177</v>
      </c>
      <c r="B120" s="31">
        <v>0.03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14">
        <f t="shared" si="20"/>
        <v>0.03</v>
      </c>
      <c r="O120"/>
    </row>
    <row r="121" spans="1:15" ht="14.25" x14ac:dyDescent="0.45">
      <c r="A121" s="60" t="s">
        <v>178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14">
        <f t="shared" si="20"/>
        <v>0</v>
      </c>
      <c r="O121"/>
    </row>
    <row r="122" spans="1:15" ht="14.25" x14ac:dyDescent="0.45">
      <c r="A122" s="60" t="s">
        <v>179</v>
      </c>
      <c r="B122" s="31">
        <v>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14">
        <f t="shared" si="20"/>
        <v>0</v>
      </c>
      <c r="O122"/>
    </row>
    <row r="123" spans="1:15" ht="14.25" x14ac:dyDescent="0.45">
      <c r="A123" s="60" t="s">
        <v>180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14">
        <f t="shared" si="20"/>
        <v>0</v>
      </c>
      <c r="O123"/>
    </row>
    <row r="124" spans="1:15" ht="14.25" x14ac:dyDescent="0.45">
      <c r="A124" s="69" t="s">
        <v>182</v>
      </c>
      <c r="B124" s="31">
        <v>3620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4">
        <f t="shared" si="19"/>
        <v>3620</v>
      </c>
      <c r="O124"/>
    </row>
    <row r="125" spans="1:15" ht="14.25" x14ac:dyDescent="0.45">
      <c r="A125" s="69" t="s">
        <v>183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14">
        <f t="shared" si="19"/>
        <v>0</v>
      </c>
      <c r="O125"/>
    </row>
    <row r="126" spans="1:15" ht="17.25" customHeight="1" x14ac:dyDescent="0.45">
      <c r="A126" s="69" t="s">
        <v>184</v>
      </c>
      <c r="B126" s="31">
        <v>-15767.24</v>
      </c>
      <c r="C126" s="31">
        <v>12279.24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14">
        <f t="shared" si="19"/>
        <v>-3488</v>
      </c>
      <c r="O126"/>
    </row>
    <row r="127" spans="1:15" ht="17.25" customHeight="1" x14ac:dyDescent="0.45">
      <c r="A127" s="69" t="s">
        <v>185</v>
      </c>
      <c r="B127" s="31">
        <v>0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14">
        <f t="shared" si="19"/>
        <v>0</v>
      </c>
      <c r="O127"/>
    </row>
    <row r="128" spans="1:15" ht="17.25" customHeight="1" x14ac:dyDescent="0.45">
      <c r="A128" s="69" t="s">
        <v>186</v>
      </c>
      <c r="B128" s="31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14">
        <f t="shared" ref="N128:N129" si="21">SUM(B128:M128)</f>
        <v>0</v>
      </c>
      <c r="O128"/>
    </row>
    <row r="129" spans="1:15" ht="17.25" customHeight="1" x14ac:dyDescent="0.45">
      <c r="A129" s="69" t="s">
        <v>187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14">
        <f t="shared" si="21"/>
        <v>0</v>
      </c>
      <c r="O129"/>
    </row>
    <row r="130" spans="1:15" x14ac:dyDescent="0.35">
      <c r="A130" s="15" t="s">
        <v>25</v>
      </c>
      <c r="B130" s="31">
        <f>SUM(B102:B129)</f>
        <v>-127012</v>
      </c>
      <c r="C130" s="31">
        <f t="shared" ref="C130:M130" si="22">SUM(C102:C129)</f>
        <v>-86490.12000000001</v>
      </c>
      <c r="D130" s="31">
        <f>SUM(D102:D129)</f>
        <v>-127071.12</v>
      </c>
      <c r="E130" s="31">
        <f t="shared" ref="E130" si="23">SUM(E102:E129)</f>
        <v>0</v>
      </c>
      <c r="F130" s="31">
        <f t="shared" ref="F130:G130" si="24">SUM(F102:F129)</f>
        <v>0</v>
      </c>
      <c r="G130" s="31">
        <f t="shared" si="24"/>
        <v>0</v>
      </c>
      <c r="H130" s="31">
        <f t="shared" si="22"/>
        <v>0</v>
      </c>
      <c r="I130" s="31">
        <f t="shared" si="22"/>
        <v>0</v>
      </c>
      <c r="J130" s="31">
        <f t="shared" si="22"/>
        <v>0</v>
      </c>
      <c r="K130" s="31">
        <f t="shared" si="22"/>
        <v>0</v>
      </c>
      <c r="L130" s="31">
        <f t="shared" si="22"/>
        <v>0</v>
      </c>
      <c r="M130" s="31">
        <f t="shared" si="22"/>
        <v>0</v>
      </c>
      <c r="N130" s="14">
        <f>SUM(N102:N129)</f>
        <v>-340573.23999999993</v>
      </c>
    </row>
    <row r="131" spans="1:15" x14ac:dyDescent="0.35">
      <c r="A131" s="15"/>
      <c r="N131" s="14"/>
    </row>
    <row r="132" spans="1:15" x14ac:dyDescent="0.35">
      <c r="A132" s="22" t="s">
        <v>26</v>
      </c>
      <c r="N132" s="14"/>
    </row>
    <row r="133" spans="1:15" ht="14.25" x14ac:dyDescent="0.45">
      <c r="A133" s="60" t="s">
        <v>150</v>
      </c>
      <c r="B133" s="31">
        <v>-51453.950000000004</v>
      </c>
      <c r="C133" s="31">
        <v>-149.75</v>
      </c>
      <c r="D133" s="31">
        <v>81512.780000000013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8">
        <f>SUM(B133:M133)</f>
        <v>29909.080000000009</v>
      </c>
      <c r="O133"/>
    </row>
    <row r="134" spans="1:15" ht="14.25" x14ac:dyDescent="0.45">
      <c r="A134" s="60" t="s">
        <v>153</v>
      </c>
      <c r="B134" s="31">
        <v>-166.4700000000004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8">
        <f t="shared" ref="N134:N160" si="25">SUM(B134:M134)</f>
        <v>-166.4700000000004</v>
      </c>
      <c r="O134"/>
    </row>
    <row r="135" spans="1:15" ht="14.25" x14ac:dyDescent="0.45">
      <c r="A135" s="60" t="s">
        <v>154</v>
      </c>
      <c r="B135" s="31">
        <v>6.2800000000000296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8">
        <f t="shared" si="25"/>
        <v>6.2800000000000296</v>
      </c>
      <c r="O135"/>
    </row>
    <row r="136" spans="1:15" ht="14.25" x14ac:dyDescent="0.45">
      <c r="A136" s="60" t="s">
        <v>155</v>
      </c>
      <c r="B136" s="31">
        <v>-696735.18</v>
      </c>
      <c r="C136" s="31">
        <v>650979.31000000006</v>
      </c>
      <c r="D136" s="31">
        <v>-90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8">
        <f t="shared" si="25"/>
        <v>-45845.869999999995</v>
      </c>
      <c r="O136"/>
    </row>
    <row r="137" spans="1:15" ht="14.25" x14ac:dyDescent="0.45">
      <c r="A137" s="60" t="s">
        <v>156</v>
      </c>
      <c r="B137" s="31">
        <v>-8876.9499999999989</v>
      </c>
      <c r="C137" s="31">
        <v>49.68</v>
      </c>
      <c r="D137" s="31">
        <v>19.920000000000002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8">
        <f t="shared" si="25"/>
        <v>-8807.3499999999985</v>
      </c>
      <c r="O137"/>
    </row>
    <row r="138" spans="1:15" ht="14.25" x14ac:dyDescent="0.45">
      <c r="A138" s="60" t="s">
        <v>157</v>
      </c>
      <c r="B138" s="31">
        <v>126208.11</v>
      </c>
      <c r="C138" s="31">
        <v>-2465</v>
      </c>
      <c r="D138" s="31">
        <v>192583.53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8">
        <f t="shared" si="25"/>
        <v>316326.64</v>
      </c>
      <c r="O138"/>
    </row>
    <row r="139" spans="1:15" ht="14.25" x14ac:dyDescent="0.45">
      <c r="A139" s="60" t="s">
        <v>158</v>
      </c>
      <c r="B139" s="31">
        <v>30201.910000000003</v>
      </c>
      <c r="C139" s="31">
        <v>2658.74</v>
      </c>
      <c r="D139" s="31">
        <v>7976.0000000000009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8">
        <f t="shared" si="25"/>
        <v>40836.65</v>
      </c>
      <c r="O139"/>
    </row>
    <row r="140" spans="1:15" ht="14.25" x14ac:dyDescent="0.45">
      <c r="A140" s="60" t="s">
        <v>159</v>
      </c>
      <c r="B140" s="31">
        <v>-2716912.56</v>
      </c>
      <c r="C140" s="31">
        <v>2477940.77</v>
      </c>
      <c r="D140" s="31">
        <v>220677.08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8">
        <f t="shared" si="25"/>
        <v>-18294.71000000005</v>
      </c>
      <c r="O140"/>
    </row>
    <row r="141" spans="1:15" ht="14.25" x14ac:dyDescent="0.45">
      <c r="A141" s="60" t="s">
        <v>161</v>
      </c>
      <c r="B141" s="31">
        <v>-1153154.7999999998</v>
      </c>
      <c r="C141" s="31">
        <v>805.42</v>
      </c>
      <c r="D141" s="31">
        <v>1076325.01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8">
        <f t="shared" si="25"/>
        <v>-76024.369999999879</v>
      </c>
      <c r="O141"/>
    </row>
    <row r="142" spans="1:15" ht="14.25" x14ac:dyDescent="0.45">
      <c r="A142" s="60" t="s">
        <v>164</v>
      </c>
      <c r="B142" s="31">
        <v>-147.70000000000002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8">
        <f t="shared" si="25"/>
        <v>-147.70000000000002</v>
      </c>
      <c r="O142"/>
    </row>
    <row r="143" spans="1:15" ht="14.25" x14ac:dyDescent="0.45">
      <c r="A143" s="60" t="s">
        <v>165</v>
      </c>
      <c r="B143" s="31">
        <v>2576.56</v>
      </c>
      <c r="C143" s="31">
        <v>-53.38</v>
      </c>
      <c r="D143" s="31">
        <v>11500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8">
        <f t="shared" si="25"/>
        <v>14023.18</v>
      </c>
      <c r="O143"/>
    </row>
    <row r="144" spans="1:15" ht="14.25" x14ac:dyDescent="0.45">
      <c r="A144" s="60" t="s">
        <v>166</v>
      </c>
      <c r="B144" s="31">
        <v>-1146427.2899999998</v>
      </c>
      <c r="C144" s="31">
        <v>0</v>
      </c>
      <c r="D144" s="31">
        <v>905829.74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8">
        <f t="shared" si="25"/>
        <v>-240597.54999999981</v>
      </c>
      <c r="O144"/>
    </row>
    <row r="145" spans="1:15" ht="14.25" x14ac:dyDescent="0.45">
      <c r="A145" s="69" t="s">
        <v>167</v>
      </c>
      <c r="B145" s="31">
        <v>-415662.72000000003</v>
      </c>
      <c r="C145" s="31">
        <v>397583.11</v>
      </c>
      <c r="D145" s="31">
        <v>208.55999999999767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8">
        <f t="shared" si="25"/>
        <v>-17871.050000000047</v>
      </c>
      <c r="O145" s="51"/>
    </row>
    <row r="146" spans="1:15" ht="14.25" x14ac:dyDescent="0.45">
      <c r="A146" s="69" t="s">
        <v>168</v>
      </c>
      <c r="B146" s="31">
        <v>0</v>
      </c>
      <c r="C146" s="31">
        <v>0</v>
      </c>
      <c r="D146" s="31">
        <v>1258.3699999999997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8">
        <f t="shared" si="25"/>
        <v>1258.3699999999997</v>
      </c>
      <c r="O146" s="51"/>
    </row>
    <row r="147" spans="1:15" ht="14.25" x14ac:dyDescent="0.45">
      <c r="A147" s="69" t="s">
        <v>170</v>
      </c>
      <c r="B147" s="31">
        <v>-3759.02</v>
      </c>
      <c r="C147" s="31">
        <v>2125.7399999999998</v>
      </c>
      <c r="D147" s="31">
        <v>1658.1000000000931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8">
        <f t="shared" si="25"/>
        <v>24.820000000092932</v>
      </c>
      <c r="O147" s="51"/>
    </row>
    <row r="148" spans="1:15" ht="17.25" customHeight="1" x14ac:dyDescent="0.45">
      <c r="A148" s="69" t="s">
        <v>174</v>
      </c>
      <c r="B148" s="31">
        <v>0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8">
        <f t="shared" si="25"/>
        <v>0</v>
      </c>
      <c r="O148"/>
    </row>
    <row r="149" spans="1:15" ht="17.25" customHeight="1" x14ac:dyDescent="0.45">
      <c r="A149" s="69" t="s">
        <v>175</v>
      </c>
      <c r="B149" s="31">
        <v>-42.65</v>
      </c>
      <c r="C149" s="31">
        <v>-2201.0500000000002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8">
        <f t="shared" si="25"/>
        <v>-2243.7000000000003</v>
      </c>
      <c r="O149"/>
    </row>
    <row r="150" spans="1:15" ht="17.25" customHeight="1" x14ac:dyDescent="0.45">
      <c r="A150" s="69" t="s">
        <v>176</v>
      </c>
      <c r="B150" s="31">
        <v>90.1</v>
      </c>
      <c r="C150" s="31">
        <v>7161.95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8">
        <f t="shared" si="25"/>
        <v>7252.05</v>
      </c>
      <c r="O150"/>
    </row>
    <row r="151" spans="1:15" ht="17.25" customHeight="1" x14ac:dyDescent="0.45">
      <c r="A151" s="69" t="s">
        <v>177</v>
      </c>
      <c r="B151" s="31">
        <v>87.66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8">
        <f t="shared" si="25"/>
        <v>87.66</v>
      </c>
      <c r="O151"/>
    </row>
    <row r="152" spans="1:15" ht="17.25" customHeight="1" x14ac:dyDescent="0.45">
      <c r="A152" s="69" t="s">
        <v>178</v>
      </c>
      <c r="B152" s="31">
        <v>119.22</v>
      </c>
      <c r="C152" s="31">
        <v>404.63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8">
        <f t="shared" si="25"/>
        <v>523.85</v>
      </c>
      <c r="O152"/>
    </row>
    <row r="153" spans="1:15" ht="17.25" customHeight="1" x14ac:dyDescent="0.45">
      <c r="A153" s="69" t="s">
        <v>179</v>
      </c>
      <c r="B153" s="31">
        <v>0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8">
        <f t="shared" si="25"/>
        <v>0</v>
      </c>
      <c r="O153"/>
    </row>
    <row r="154" spans="1:15" ht="17.25" customHeight="1" x14ac:dyDescent="0.45">
      <c r="A154" s="69" t="s">
        <v>180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8">
        <f t="shared" si="25"/>
        <v>0</v>
      </c>
      <c r="O154"/>
    </row>
    <row r="155" spans="1:15" ht="14.25" x14ac:dyDescent="0.45">
      <c r="A155" s="60" t="s">
        <v>182</v>
      </c>
      <c r="B155" s="31">
        <v>17925</v>
      </c>
      <c r="C155" s="31">
        <v>0</v>
      </c>
      <c r="D155" s="31">
        <v>9474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8">
        <f t="shared" si="25"/>
        <v>27399</v>
      </c>
      <c r="O155"/>
    </row>
    <row r="156" spans="1:15" ht="14.25" x14ac:dyDescent="0.45">
      <c r="A156" s="60" t="s">
        <v>183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8">
        <f t="shared" si="25"/>
        <v>0</v>
      </c>
      <c r="O156"/>
    </row>
    <row r="157" spans="1:15" ht="14.25" x14ac:dyDescent="0.45">
      <c r="A157" s="60" t="s">
        <v>184</v>
      </c>
      <c r="B157" s="31">
        <v>-112983.72</v>
      </c>
      <c r="C157" s="31">
        <v>95835.17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8">
        <f t="shared" si="25"/>
        <v>-17148.550000000003</v>
      </c>
      <c r="O157"/>
    </row>
    <row r="158" spans="1:15" ht="14.25" x14ac:dyDescent="0.45">
      <c r="A158" s="60" t="s">
        <v>185</v>
      </c>
      <c r="B158" s="31">
        <v>0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8">
        <f t="shared" si="25"/>
        <v>0</v>
      </c>
      <c r="O158"/>
    </row>
    <row r="159" spans="1:15" ht="14.25" x14ac:dyDescent="0.45">
      <c r="A159" s="60" t="s">
        <v>186</v>
      </c>
      <c r="B159" s="31">
        <v>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8">
        <f t="shared" si="25"/>
        <v>0</v>
      </c>
      <c r="O159"/>
    </row>
    <row r="160" spans="1:15" ht="14.25" x14ac:dyDescent="0.45">
      <c r="A160" s="60" t="s">
        <v>187</v>
      </c>
      <c r="B160" s="31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8">
        <f t="shared" si="25"/>
        <v>0</v>
      </c>
      <c r="O160"/>
    </row>
    <row r="161" spans="1:15" x14ac:dyDescent="0.35">
      <c r="A161" s="15" t="s">
        <v>25</v>
      </c>
      <c r="B161" s="31">
        <f>SUM(B133:B160)</f>
        <v>-6129108.1699999999</v>
      </c>
      <c r="C161" s="31">
        <f>SUM(C133:C160)</f>
        <v>3630675.3400000003</v>
      </c>
      <c r="D161" s="31">
        <f t="shared" ref="D161:M161" si="26">SUM(D133:D160)</f>
        <v>2508933.09</v>
      </c>
      <c r="E161" s="31">
        <f t="shared" si="26"/>
        <v>0</v>
      </c>
      <c r="F161" s="31">
        <f t="shared" ref="F161:G161" si="27">SUM(F133:F160)</f>
        <v>0</v>
      </c>
      <c r="G161" s="31">
        <f t="shared" si="27"/>
        <v>0</v>
      </c>
      <c r="H161" s="31">
        <f t="shared" si="26"/>
        <v>0</v>
      </c>
      <c r="I161" s="31">
        <f t="shared" si="26"/>
        <v>0</v>
      </c>
      <c r="J161" s="31">
        <f t="shared" si="26"/>
        <v>0</v>
      </c>
      <c r="K161" s="31">
        <f t="shared" si="26"/>
        <v>0</v>
      </c>
      <c r="L161" s="31">
        <f t="shared" si="26"/>
        <v>0</v>
      </c>
      <c r="M161" s="31">
        <f t="shared" si="26"/>
        <v>0</v>
      </c>
      <c r="N161" s="31">
        <f>SUM(N133:N160)</f>
        <v>10500.260000000333</v>
      </c>
    </row>
    <row r="162" spans="1:15" x14ac:dyDescent="0.35">
      <c r="A162" s="15"/>
      <c r="N162" s="14"/>
    </row>
    <row r="163" spans="1:15" ht="15.4" thickBot="1" x14ac:dyDescent="0.45">
      <c r="A163" s="19" t="s">
        <v>15</v>
      </c>
      <c r="B163" s="35">
        <f>+B161+B130+B99</f>
        <v>-3859637.05</v>
      </c>
      <c r="C163" s="35">
        <f t="shared" ref="C163:M163" si="28">+C161+C130+C99</f>
        <v>2137645</v>
      </c>
      <c r="D163" s="35">
        <f t="shared" si="28"/>
        <v>2878094</v>
      </c>
      <c r="E163" s="35">
        <f t="shared" si="28"/>
        <v>0</v>
      </c>
      <c r="F163" s="35">
        <f t="shared" ref="F163:G163" si="29">+F161+F130+F99</f>
        <v>0</v>
      </c>
      <c r="G163" s="35">
        <f t="shared" si="29"/>
        <v>0</v>
      </c>
      <c r="H163" s="35">
        <f t="shared" si="28"/>
        <v>0</v>
      </c>
      <c r="I163" s="35">
        <f t="shared" si="28"/>
        <v>0</v>
      </c>
      <c r="J163" s="35">
        <f t="shared" si="28"/>
        <v>0</v>
      </c>
      <c r="K163" s="35">
        <f t="shared" si="28"/>
        <v>0</v>
      </c>
      <c r="L163" s="35">
        <f t="shared" si="28"/>
        <v>0</v>
      </c>
      <c r="M163" s="35">
        <f t="shared" si="28"/>
        <v>0</v>
      </c>
      <c r="N163" s="20">
        <f>+N161+N100+N130+N99</f>
        <v>1156101.9500000007</v>
      </c>
    </row>
    <row r="164" spans="1:15" ht="13.15" x14ac:dyDescent="0.4">
      <c r="A164" s="5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7" t="s">
        <v>0</v>
      </c>
    </row>
    <row r="165" spans="1:15" ht="13.5" thickBot="1" x14ac:dyDescent="0.45">
      <c r="A165" s="21" t="s">
        <v>148</v>
      </c>
      <c r="B165" s="34" t="s">
        <v>2</v>
      </c>
      <c r="C165" s="34" t="s">
        <v>3</v>
      </c>
      <c r="D165" s="34" t="s">
        <v>4</v>
      </c>
      <c r="E165" s="34" t="s">
        <v>5</v>
      </c>
      <c r="F165" s="34" t="s">
        <v>6</v>
      </c>
      <c r="G165" s="34" t="s">
        <v>7</v>
      </c>
      <c r="H165" s="34" t="s">
        <v>8</v>
      </c>
      <c r="I165" s="34" t="s">
        <v>9</v>
      </c>
      <c r="J165" s="34" t="s">
        <v>10</v>
      </c>
      <c r="K165" s="34" t="s">
        <v>11</v>
      </c>
      <c r="L165" s="34" t="s">
        <v>12</v>
      </c>
      <c r="M165" s="34" t="s">
        <v>13</v>
      </c>
      <c r="N165" s="10" t="s">
        <v>14</v>
      </c>
    </row>
    <row r="166" spans="1:15" ht="13.15" x14ac:dyDescent="0.4">
      <c r="A166" s="64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52"/>
    </row>
    <row r="167" spans="1:15" x14ac:dyDescent="0.35">
      <c r="A167" s="22" t="s">
        <v>28</v>
      </c>
      <c r="B167" s="31">
        <f>77881.42-B201-B235</f>
        <v>77881.42</v>
      </c>
      <c r="C167" s="31">
        <f>2269102-C201-C235</f>
        <v>2212413</v>
      </c>
      <c r="D167" s="31">
        <f>248672-D201-D235</f>
        <v>236198</v>
      </c>
      <c r="E167" s="31">
        <f t="shared" ref="E167" si="30">0-E201-E235</f>
        <v>0</v>
      </c>
      <c r="F167" s="31">
        <f t="shared" ref="F167:G167" si="31">0-F201-F235</f>
        <v>0</v>
      </c>
      <c r="G167" s="31">
        <f t="shared" si="31"/>
        <v>0</v>
      </c>
      <c r="H167" s="31">
        <f t="shared" ref="H167:M167" si="32">0-H201-H235</f>
        <v>0</v>
      </c>
      <c r="I167" s="31">
        <f t="shared" si="32"/>
        <v>0</v>
      </c>
      <c r="J167" s="31">
        <f t="shared" si="32"/>
        <v>0</v>
      </c>
      <c r="K167" s="31">
        <f t="shared" si="32"/>
        <v>0</v>
      </c>
      <c r="L167" s="31">
        <f t="shared" si="32"/>
        <v>0</v>
      </c>
      <c r="M167" s="31">
        <f t="shared" si="32"/>
        <v>0</v>
      </c>
      <c r="N167" s="14">
        <f>SUM(B167:M167)</f>
        <v>2526492.42</v>
      </c>
    </row>
    <row r="168" spans="1:15" x14ac:dyDescent="0.35">
      <c r="A168" s="15" t="s">
        <v>80</v>
      </c>
      <c r="N168" s="14">
        <f>SUM(B168:M168)</f>
        <v>0</v>
      </c>
    </row>
    <row r="169" spans="1:15" x14ac:dyDescent="0.35">
      <c r="A169" s="22" t="s">
        <v>27</v>
      </c>
      <c r="N169" s="14"/>
    </row>
    <row r="170" spans="1:15" ht="14.25" x14ac:dyDescent="0.45">
      <c r="A170" s="60" t="s">
        <v>150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14">
        <f>SUM(B170:M170)</f>
        <v>0</v>
      </c>
      <c r="O170"/>
    </row>
    <row r="171" spans="1:15" ht="14.25" x14ac:dyDescent="0.45">
      <c r="A171" s="60" t="s">
        <v>151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14">
        <f t="shared" ref="N171:N185" si="33">SUM(B171:M171)</f>
        <v>0</v>
      </c>
      <c r="O171"/>
    </row>
    <row r="172" spans="1:15" ht="14.25" x14ac:dyDescent="0.45">
      <c r="A172" s="60" t="s">
        <v>152</v>
      </c>
      <c r="B172" s="31">
        <v>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14">
        <f t="shared" si="33"/>
        <v>0</v>
      </c>
      <c r="O172"/>
    </row>
    <row r="173" spans="1:15" ht="14.25" x14ac:dyDescent="0.45">
      <c r="A173" s="60" t="s">
        <v>153</v>
      </c>
      <c r="B173" s="31">
        <v>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14">
        <f t="shared" si="33"/>
        <v>0</v>
      </c>
      <c r="O173"/>
    </row>
    <row r="174" spans="1:15" ht="14.25" x14ac:dyDescent="0.45">
      <c r="A174" s="60" t="s">
        <v>154</v>
      </c>
      <c r="B174" s="31">
        <v>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14">
        <f t="shared" si="33"/>
        <v>0</v>
      </c>
      <c r="O174"/>
    </row>
    <row r="175" spans="1:15" ht="14.25" x14ac:dyDescent="0.45">
      <c r="A175" s="60" t="s">
        <v>155</v>
      </c>
      <c r="B175" s="31">
        <v>0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14">
        <f t="shared" si="33"/>
        <v>0</v>
      </c>
      <c r="O175"/>
    </row>
    <row r="176" spans="1:15" ht="14.25" x14ac:dyDescent="0.45">
      <c r="A176" s="60" t="s">
        <v>156</v>
      </c>
      <c r="B176" s="31">
        <v>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14">
        <f t="shared" si="33"/>
        <v>0</v>
      </c>
      <c r="O176"/>
    </row>
    <row r="177" spans="1:15" ht="14.25" x14ac:dyDescent="0.45">
      <c r="A177" s="60" t="s">
        <v>157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14">
        <f t="shared" si="33"/>
        <v>0</v>
      </c>
      <c r="O177"/>
    </row>
    <row r="178" spans="1:15" ht="14.25" x14ac:dyDescent="0.45">
      <c r="A178" s="60" t="s">
        <v>158</v>
      </c>
      <c r="B178" s="31">
        <v>0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14">
        <f t="shared" si="33"/>
        <v>0</v>
      </c>
      <c r="O178"/>
    </row>
    <row r="179" spans="1:15" ht="14.25" x14ac:dyDescent="0.45">
      <c r="A179" s="60" t="s">
        <v>159</v>
      </c>
      <c r="B179" s="31">
        <v>0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14">
        <f t="shared" si="33"/>
        <v>0</v>
      </c>
      <c r="O179"/>
    </row>
    <row r="180" spans="1:15" ht="14.25" x14ac:dyDescent="0.45">
      <c r="A180" s="60" t="s">
        <v>160</v>
      </c>
      <c r="B180" s="31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14">
        <f t="shared" si="33"/>
        <v>0</v>
      </c>
      <c r="O180"/>
    </row>
    <row r="181" spans="1:15" ht="14.25" x14ac:dyDescent="0.45">
      <c r="A181" s="60" t="s">
        <v>161</v>
      </c>
      <c r="B181" s="31">
        <v>0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14">
        <f t="shared" si="33"/>
        <v>0</v>
      </c>
      <c r="O181"/>
    </row>
    <row r="182" spans="1:15" ht="17.25" customHeight="1" x14ac:dyDescent="0.45">
      <c r="A182" s="69" t="s">
        <v>162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14">
        <f t="shared" si="33"/>
        <v>0</v>
      </c>
      <c r="O182"/>
    </row>
    <row r="183" spans="1:15" ht="17.25" customHeight="1" x14ac:dyDescent="0.45">
      <c r="A183" s="69" t="s">
        <v>163</v>
      </c>
      <c r="B183" s="31">
        <v>0</v>
      </c>
      <c r="C183" s="31">
        <v>12000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14">
        <f t="shared" si="33"/>
        <v>12000</v>
      </c>
      <c r="O183"/>
    </row>
    <row r="184" spans="1:15" ht="17.25" customHeight="1" x14ac:dyDescent="0.45">
      <c r="A184" s="69" t="s">
        <v>164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14">
        <f t="shared" si="33"/>
        <v>0</v>
      </c>
      <c r="O184"/>
    </row>
    <row r="185" spans="1:15" ht="17.25" customHeight="1" x14ac:dyDescent="0.45">
      <c r="A185" s="69" t="s">
        <v>165</v>
      </c>
      <c r="B185" s="31">
        <v>0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14">
        <f t="shared" si="33"/>
        <v>0</v>
      </c>
      <c r="O185"/>
    </row>
    <row r="186" spans="1:15" ht="17.25" customHeight="1" x14ac:dyDescent="0.45">
      <c r="A186" s="69" t="s">
        <v>166</v>
      </c>
      <c r="B186" s="31">
        <v>0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14">
        <f>SUM(B186:M186)</f>
        <v>0</v>
      </c>
      <c r="O186"/>
    </row>
    <row r="187" spans="1:15" ht="17.25" customHeight="1" x14ac:dyDescent="0.45">
      <c r="A187" s="69" t="s">
        <v>167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14">
        <f t="shared" ref="N187:N200" si="34">SUM(B187:M187)</f>
        <v>0</v>
      </c>
      <c r="O187"/>
    </row>
    <row r="188" spans="1:15" ht="17.25" customHeight="1" x14ac:dyDescent="0.45">
      <c r="A188" s="69" t="s">
        <v>168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14">
        <f t="shared" si="34"/>
        <v>0</v>
      </c>
      <c r="O188"/>
    </row>
    <row r="189" spans="1:15" ht="17.25" customHeight="1" x14ac:dyDescent="0.45">
      <c r="A189" s="69" t="s">
        <v>169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14">
        <f t="shared" si="34"/>
        <v>0</v>
      </c>
      <c r="O189"/>
    </row>
    <row r="190" spans="1:15" ht="17.25" customHeight="1" x14ac:dyDescent="0.45">
      <c r="A190" s="69" t="s">
        <v>170</v>
      </c>
      <c r="B190" s="31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14">
        <f t="shared" si="34"/>
        <v>0</v>
      </c>
      <c r="O190"/>
    </row>
    <row r="191" spans="1:15" ht="17.25" customHeight="1" x14ac:dyDescent="0.45">
      <c r="A191" s="69" t="s">
        <v>171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14">
        <f t="shared" si="34"/>
        <v>0</v>
      </c>
      <c r="O191"/>
    </row>
    <row r="192" spans="1:15" ht="14.25" x14ac:dyDescent="0.45">
      <c r="A192" s="60" t="s">
        <v>172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14">
        <f t="shared" si="34"/>
        <v>0</v>
      </c>
      <c r="O192"/>
    </row>
    <row r="193" spans="1:15" ht="14.25" x14ac:dyDescent="0.45">
      <c r="A193" s="60" t="s">
        <v>173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14">
        <f t="shared" si="34"/>
        <v>0</v>
      </c>
      <c r="O193"/>
    </row>
    <row r="194" spans="1:15" ht="14.25" x14ac:dyDescent="0.45">
      <c r="A194" s="60" t="s">
        <v>174</v>
      </c>
      <c r="B194" s="31">
        <v>0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14">
        <f t="shared" si="34"/>
        <v>0</v>
      </c>
      <c r="O194"/>
    </row>
    <row r="195" spans="1:15" ht="14.25" x14ac:dyDescent="0.45">
      <c r="A195" s="60" t="s">
        <v>175</v>
      </c>
      <c r="B195" s="31">
        <v>0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14">
        <f t="shared" si="34"/>
        <v>0</v>
      </c>
      <c r="O195"/>
    </row>
    <row r="196" spans="1:15" ht="14.25" x14ac:dyDescent="0.45">
      <c r="A196" s="60" t="s">
        <v>176</v>
      </c>
      <c r="B196" s="31">
        <v>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14">
        <f t="shared" si="34"/>
        <v>0</v>
      </c>
      <c r="O196"/>
    </row>
    <row r="197" spans="1:15" ht="14.25" x14ac:dyDescent="0.45">
      <c r="A197" s="60" t="s">
        <v>177</v>
      </c>
      <c r="B197" s="31">
        <v>0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14">
        <f t="shared" si="34"/>
        <v>0</v>
      </c>
      <c r="O197"/>
    </row>
    <row r="198" spans="1:15" ht="14.25" x14ac:dyDescent="0.45">
      <c r="A198" s="60" t="s">
        <v>178</v>
      </c>
      <c r="B198" s="31">
        <v>0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14">
        <f t="shared" si="34"/>
        <v>0</v>
      </c>
      <c r="O198"/>
    </row>
    <row r="199" spans="1:15" ht="14.25" x14ac:dyDescent="0.45">
      <c r="A199" s="60" t="s">
        <v>179</v>
      </c>
      <c r="B199" s="31">
        <v>0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14">
        <f t="shared" si="34"/>
        <v>0</v>
      </c>
      <c r="O199"/>
    </row>
    <row r="200" spans="1:15" ht="14.25" x14ac:dyDescent="0.45">
      <c r="A200" s="60" t="s">
        <v>180</v>
      </c>
      <c r="B200" s="31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14">
        <f t="shared" si="34"/>
        <v>0</v>
      </c>
      <c r="O200"/>
    </row>
    <row r="201" spans="1:15" x14ac:dyDescent="0.35">
      <c r="A201" s="15" t="s">
        <v>25</v>
      </c>
      <c r="B201" s="31">
        <f>SUM(B170:B200)</f>
        <v>0</v>
      </c>
      <c r="C201" s="31">
        <f>SUM(C170:C200)</f>
        <v>12000</v>
      </c>
      <c r="D201" s="31">
        <f t="shared" ref="D201:M201" si="35">SUM(D170:D200)</f>
        <v>0</v>
      </c>
      <c r="E201" s="31">
        <f t="shared" si="35"/>
        <v>0</v>
      </c>
      <c r="F201" s="31">
        <f t="shared" ref="F201:G201" si="36">SUM(F170:F200)</f>
        <v>0</v>
      </c>
      <c r="G201" s="31">
        <f t="shared" si="36"/>
        <v>0</v>
      </c>
      <c r="H201" s="31">
        <f t="shared" si="35"/>
        <v>0</v>
      </c>
      <c r="I201" s="31">
        <f t="shared" si="35"/>
        <v>0</v>
      </c>
      <c r="J201" s="31">
        <f t="shared" si="35"/>
        <v>0</v>
      </c>
      <c r="K201" s="31">
        <f t="shared" si="35"/>
        <v>0</v>
      </c>
      <c r="L201" s="31">
        <f t="shared" si="35"/>
        <v>0</v>
      </c>
      <c r="M201" s="31">
        <f t="shared" si="35"/>
        <v>0</v>
      </c>
      <c r="N201" s="14">
        <f>SUM(N170:N200)</f>
        <v>12000</v>
      </c>
    </row>
    <row r="202" spans="1:15" x14ac:dyDescent="0.35">
      <c r="A202" s="15"/>
      <c r="N202" s="14"/>
    </row>
    <row r="203" spans="1:15" x14ac:dyDescent="0.35">
      <c r="A203" s="22" t="s">
        <v>26</v>
      </c>
      <c r="N203" s="14"/>
    </row>
    <row r="204" spans="1:15" ht="14.25" x14ac:dyDescent="0.45">
      <c r="A204" s="60" t="s">
        <v>150</v>
      </c>
      <c r="B204" s="31">
        <v>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14">
        <f>SUM(B204:M204)</f>
        <v>0</v>
      </c>
      <c r="O204"/>
    </row>
    <row r="205" spans="1:15" ht="14.25" x14ac:dyDescent="0.45">
      <c r="A205" s="60" t="s">
        <v>151</v>
      </c>
      <c r="B205" s="31">
        <v>0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14">
        <f t="shared" ref="N205:N235" si="37">SUM(B205:M205)</f>
        <v>0</v>
      </c>
      <c r="O205"/>
    </row>
    <row r="206" spans="1:15" ht="14.25" x14ac:dyDescent="0.45">
      <c r="A206" s="60" t="s">
        <v>152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14">
        <f t="shared" si="37"/>
        <v>0</v>
      </c>
      <c r="O206"/>
    </row>
    <row r="207" spans="1:15" ht="14.25" x14ac:dyDescent="0.45">
      <c r="A207" s="60" t="s">
        <v>153</v>
      </c>
      <c r="B207" s="31">
        <v>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14">
        <f t="shared" si="37"/>
        <v>0</v>
      </c>
      <c r="O207"/>
    </row>
    <row r="208" spans="1:15" ht="14.25" x14ac:dyDescent="0.45">
      <c r="A208" s="60" t="s">
        <v>154</v>
      </c>
      <c r="B208" s="31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14">
        <f t="shared" si="37"/>
        <v>0</v>
      </c>
      <c r="O208"/>
    </row>
    <row r="209" spans="1:15" ht="14.25" x14ac:dyDescent="0.45">
      <c r="A209" s="60" t="s">
        <v>155</v>
      </c>
      <c r="B209" s="31">
        <v>0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14">
        <f t="shared" si="37"/>
        <v>0</v>
      </c>
      <c r="O209"/>
    </row>
    <row r="210" spans="1:15" ht="14.25" x14ac:dyDescent="0.45">
      <c r="A210" s="60" t="s">
        <v>156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14">
        <f t="shared" si="37"/>
        <v>0</v>
      </c>
      <c r="O210"/>
    </row>
    <row r="211" spans="1:15" ht="14.25" x14ac:dyDescent="0.45">
      <c r="A211" s="60" t="s">
        <v>157</v>
      </c>
      <c r="B211" s="31">
        <v>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14">
        <f t="shared" si="37"/>
        <v>0</v>
      </c>
      <c r="O211"/>
    </row>
    <row r="212" spans="1:15" ht="14.25" x14ac:dyDescent="0.45">
      <c r="A212" s="60" t="s">
        <v>158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14">
        <f t="shared" si="37"/>
        <v>0</v>
      </c>
      <c r="O212"/>
    </row>
    <row r="213" spans="1:15" ht="14.25" x14ac:dyDescent="0.45">
      <c r="A213" s="60" t="s">
        <v>159</v>
      </c>
      <c r="B213" s="31">
        <v>0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14">
        <f t="shared" si="37"/>
        <v>0</v>
      </c>
      <c r="O213"/>
    </row>
    <row r="214" spans="1:15" ht="14.25" x14ac:dyDescent="0.45">
      <c r="A214" s="60" t="s">
        <v>160</v>
      </c>
      <c r="B214" s="31">
        <v>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14">
        <f t="shared" si="37"/>
        <v>0</v>
      </c>
      <c r="O214"/>
    </row>
    <row r="215" spans="1:15" ht="14.25" x14ac:dyDescent="0.45">
      <c r="A215" s="60" t="s">
        <v>161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14">
        <f t="shared" si="37"/>
        <v>0</v>
      </c>
      <c r="O215"/>
    </row>
    <row r="216" spans="1:15" ht="14.25" x14ac:dyDescent="0.45">
      <c r="A216" s="69" t="s">
        <v>162</v>
      </c>
      <c r="B216" s="31">
        <v>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14">
        <f t="shared" si="37"/>
        <v>0</v>
      </c>
      <c r="O216" s="51"/>
    </row>
    <row r="217" spans="1:15" ht="14.25" x14ac:dyDescent="0.45">
      <c r="A217" s="69" t="s">
        <v>163</v>
      </c>
      <c r="B217" s="31">
        <v>0</v>
      </c>
      <c r="C217" s="31">
        <v>44689</v>
      </c>
      <c r="D217" s="31">
        <v>12474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14">
        <f t="shared" si="37"/>
        <v>57163</v>
      </c>
      <c r="O217" s="51"/>
    </row>
    <row r="218" spans="1:15" ht="14.25" x14ac:dyDescent="0.45">
      <c r="A218" s="69" t="s">
        <v>164</v>
      </c>
      <c r="B218" s="31">
        <v>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14">
        <f t="shared" si="37"/>
        <v>0</v>
      </c>
      <c r="O218" s="51"/>
    </row>
    <row r="219" spans="1:15" ht="17.25" customHeight="1" x14ac:dyDescent="0.45">
      <c r="A219" s="69" t="s">
        <v>165</v>
      </c>
      <c r="B219" s="31">
        <v>0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14">
        <f t="shared" si="37"/>
        <v>0</v>
      </c>
      <c r="O219"/>
    </row>
    <row r="220" spans="1:15" ht="17.25" customHeight="1" x14ac:dyDescent="0.45">
      <c r="A220" s="69" t="s">
        <v>166</v>
      </c>
      <c r="B220" s="31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14">
        <f t="shared" si="37"/>
        <v>0</v>
      </c>
      <c r="O220"/>
    </row>
    <row r="221" spans="1:15" ht="17.25" customHeight="1" x14ac:dyDescent="0.45">
      <c r="A221" s="69" t="s">
        <v>167</v>
      </c>
      <c r="B221" s="31">
        <v>0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14">
        <f t="shared" si="37"/>
        <v>0</v>
      </c>
      <c r="O221"/>
    </row>
    <row r="222" spans="1:15" ht="17.25" customHeight="1" x14ac:dyDescent="0.45">
      <c r="A222" s="69" t="s">
        <v>168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14">
        <f t="shared" si="37"/>
        <v>0</v>
      </c>
      <c r="O222"/>
    </row>
    <row r="223" spans="1:15" ht="17.25" customHeight="1" x14ac:dyDescent="0.45">
      <c r="A223" s="69" t="s">
        <v>169</v>
      </c>
      <c r="B223" s="31">
        <v>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14">
        <f t="shared" si="37"/>
        <v>0</v>
      </c>
      <c r="O223"/>
    </row>
    <row r="224" spans="1:15" ht="17.25" customHeight="1" x14ac:dyDescent="0.45">
      <c r="A224" s="69" t="s">
        <v>170</v>
      </c>
      <c r="B224" s="31">
        <v>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14">
        <f t="shared" si="37"/>
        <v>0</v>
      </c>
      <c r="O224"/>
    </row>
    <row r="225" spans="1:15" ht="17.25" customHeight="1" x14ac:dyDescent="0.45">
      <c r="A225" s="69" t="s">
        <v>171</v>
      </c>
      <c r="B225" s="31">
        <v>0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14">
        <f t="shared" si="37"/>
        <v>0</v>
      </c>
      <c r="O225"/>
    </row>
    <row r="226" spans="1:15" ht="14.25" x14ac:dyDescent="0.45">
      <c r="A226" s="60" t="s">
        <v>172</v>
      </c>
      <c r="B226" s="31">
        <v>0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14">
        <f t="shared" si="37"/>
        <v>0</v>
      </c>
      <c r="O226"/>
    </row>
    <row r="227" spans="1:15" ht="14.25" x14ac:dyDescent="0.45">
      <c r="A227" s="60" t="s">
        <v>173</v>
      </c>
      <c r="B227" s="31">
        <v>0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14">
        <f t="shared" si="37"/>
        <v>0</v>
      </c>
      <c r="O227"/>
    </row>
    <row r="228" spans="1:15" ht="14.25" x14ac:dyDescent="0.45">
      <c r="A228" s="60" t="s">
        <v>174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14">
        <f t="shared" si="37"/>
        <v>0</v>
      </c>
      <c r="O228"/>
    </row>
    <row r="229" spans="1:15" ht="14.25" x14ac:dyDescent="0.45">
      <c r="A229" s="60" t="s">
        <v>175</v>
      </c>
      <c r="B229" s="31">
        <v>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14">
        <f t="shared" si="37"/>
        <v>0</v>
      </c>
      <c r="O229"/>
    </row>
    <row r="230" spans="1:15" ht="14.25" x14ac:dyDescent="0.45">
      <c r="A230" s="60" t="s">
        <v>176</v>
      </c>
      <c r="B230" s="31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14">
        <f t="shared" si="37"/>
        <v>0</v>
      </c>
      <c r="O230"/>
    </row>
    <row r="231" spans="1:15" ht="14.25" x14ac:dyDescent="0.45">
      <c r="A231" s="60" t="s">
        <v>177</v>
      </c>
      <c r="B231" s="31">
        <v>0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14">
        <f t="shared" si="37"/>
        <v>0</v>
      </c>
      <c r="O231"/>
    </row>
    <row r="232" spans="1:15" ht="14.25" x14ac:dyDescent="0.45">
      <c r="A232" s="60" t="s">
        <v>178</v>
      </c>
      <c r="B232" s="31">
        <v>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14">
        <f t="shared" si="37"/>
        <v>0</v>
      </c>
      <c r="O232"/>
    </row>
    <row r="233" spans="1:15" ht="14.25" x14ac:dyDescent="0.45">
      <c r="A233" s="60" t="s">
        <v>179</v>
      </c>
      <c r="B233" s="31">
        <v>0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14">
        <f t="shared" si="37"/>
        <v>0</v>
      </c>
      <c r="O233"/>
    </row>
    <row r="234" spans="1:15" ht="14.25" x14ac:dyDescent="0.45">
      <c r="A234" s="60" t="s">
        <v>180</v>
      </c>
      <c r="B234" s="31">
        <v>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14">
        <f t="shared" si="37"/>
        <v>0</v>
      </c>
      <c r="O234"/>
    </row>
    <row r="235" spans="1:15" x14ac:dyDescent="0.35">
      <c r="A235" s="15" t="s">
        <v>25</v>
      </c>
      <c r="B235" s="31">
        <f>SUM(B204:B234)</f>
        <v>0</v>
      </c>
      <c r="C235" s="31">
        <f t="shared" ref="C235:M235" si="38">SUM(C204:C234)</f>
        <v>44689</v>
      </c>
      <c r="D235" s="31">
        <f t="shared" si="38"/>
        <v>12474</v>
      </c>
      <c r="E235" s="31">
        <f t="shared" si="38"/>
        <v>0</v>
      </c>
      <c r="F235" s="31">
        <f t="shared" ref="F235:G235" si="39">SUM(F204:F234)</f>
        <v>0</v>
      </c>
      <c r="G235" s="31">
        <f t="shared" si="39"/>
        <v>0</v>
      </c>
      <c r="H235" s="31">
        <f t="shared" si="38"/>
        <v>0</v>
      </c>
      <c r="I235" s="31">
        <f t="shared" si="38"/>
        <v>0</v>
      </c>
      <c r="J235" s="31">
        <f t="shared" si="38"/>
        <v>0</v>
      </c>
      <c r="K235" s="31">
        <f t="shared" si="38"/>
        <v>0</v>
      </c>
      <c r="L235" s="31">
        <f t="shared" si="38"/>
        <v>0</v>
      </c>
      <c r="M235" s="31">
        <f t="shared" si="38"/>
        <v>0</v>
      </c>
      <c r="N235" s="14">
        <f t="shared" si="37"/>
        <v>57163</v>
      </c>
    </row>
    <row r="236" spans="1:15" x14ac:dyDescent="0.35">
      <c r="A236" s="15"/>
      <c r="N236" s="14"/>
    </row>
    <row r="237" spans="1:15" ht="15.4" thickBot="1" x14ac:dyDescent="0.45">
      <c r="A237" s="19" t="s">
        <v>15</v>
      </c>
      <c r="B237" s="35">
        <f t="shared" ref="B237:M237" si="40">+B235+B201+B167</f>
        <v>77881.42</v>
      </c>
      <c r="C237" s="35">
        <f t="shared" si="40"/>
        <v>2269102</v>
      </c>
      <c r="D237" s="35">
        <f t="shared" si="40"/>
        <v>248672</v>
      </c>
      <c r="E237" s="35">
        <f t="shared" si="40"/>
        <v>0</v>
      </c>
      <c r="F237" s="35">
        <f t="shared" ref="F237:G237" si="41">+F235+F201+F167</f>
        <v>0</v>
      </c>
      <c r="G237" s="35">
        <f t="shared" si="41"/>
        <v>0</v>
      </c>
      <c r="H237" s="35">
        <f t="shared" si="40"/>
        <v>0</v>
      </c>
      <c r="I237" s="35">
        <f t="shared" si="40"/>
        <v>0</v>
      </c>
      <c r="J237" s="35">
        <f t="shared" si="40"/>
        <v>0</v>
      </c>
      <c r="K237" s="35">
        <f t="shared" si="40"/>
        <v>0</v>
      </c>
      <c r="L237" s="35">
        <f t="shared" si="40"/>
        <v>0</v>
      </c>
      <c r="M237" s="35">
        <f t="shared" si="40"/>
        <v>0</v>
      </c>
      <c r="N237" s="20">
        <f>+N235+N168+N201+N167</f>
        <v>2595655.42</v>
      </c>
    </row>
    <row r="238" spans="1:15" ht="15.4" thickBot="1" x14ac:dyDescent="0.45">
      <c r="A238" s="4"/>
    </row>
    <row r="239" spans="1:15" ht="13.15" x14ac:dyDescent="0.4">
      <c r="A239" s="5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7" t="s">
        <v>0</v>
      </c>
    </row>
    <row r="240" spans="1:15" ht="13.5" thickBot="1" x14ac:dyDescent="0.45">
      <c r="A240" s="21" t="s">
        <v>142</v>
      </c>
      <c r="B240" s="34" t="s">
        <v>2</v>
      </c>
      <c r="C240" s="34" t="s">
        <v>3</v>
      </c>
      <c r="D240" s="34" t="s">
        <v>4</v>
      </c>
      <c r="E240" s="34" t="s">
        <v>5</v>
      </c>
      <c r="F240" s="34" t="s">
        <v>6</v>
      </c>
      <c r="G240" s="34" t="s">
        <v>7</v>
      </c>
      <c r="H240" s="34" t="s">
        <v>8</v>
      </c>
      <c r="I240" s="34" t="s">
        <v>9</v>
      </c>
      <c r="J240" s="34" t="s">
        <v>10</v>
      </c>
      <c r="K240" s="34" t="s">
        <v>11</v>
      </c>
      <c r="L240" s="34" t="s">
        <v>12</v>
      </c>
      <c r="M240" s="34" t="s">
        <v>13</v>
      </c>
      <c r="N240" s="10" t="s">
        <v>14</v>
      </c>
    </row>
    <row r="241" spans="1:15" ht="13.15" x14ac:dyDescent="0.4">
      <c r="A241" s="64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52"/>
    </row>
    <row r="242" spans="1:15" x14ac:dyDescent="0.35">
      <c r="A242" s="22" t="s">
        <v>28</v>
      </c>
      <c r="B242" s="31">
        <f>1666.53-B267-B292</f>
        <v>1666.53</v>
      </c>
      <c r="C242" s="31">
        <f>17809-C267-C292</f>
        <v>17809</v>
      </c>
      <c r="D242" s="31">
        <f>207400-D267-D292</f>
        <v>207400</v>
      </c>
      <c r="E242" s="31">
        <f t="shared" ref="E242" si="42">0-E267-E292</f>
        <v>0</v>
      </c>
      <c r="F242" s="31">
        <f t="shared" ref="F242:G242" si="43">0-F267-F292</f>
        <v>0</v>
      </c>
      <c r="G242" s="31">
        <f t="shared" si="43"/>
        <v>0</v>
      </c>
      <c r="H242" s="31">
        <f t="shared" ref="H242:M242" si="44">0-H267-H292</f>
        <v>0</v>
      </c>
      <c r="I242" s="31">
        <f t="shared" si="44"/>
        <v>0</v>
      </c>
      <c r="J242" s="31">
        <f t="shared" si="44"/>
        <v>0</v>
      </c>
      <c r="K242" s="31">
        <f t="shared" si="44"/>
        <v>0</v>
      </c>
      <c r="L242" s="31">
        <f t="shared" si="44"/>
        <v>0</v>
      </c>
      <c r="M242" s="31">
        <f t="shared" si="44"/>
        <v>0</v>
      </c>
      <c r="N242" s="14">
        <f>SUM(B242:M242)</f>
        <v>226875.53</v>
      </c>
    </row>
    <row r="243" spans="1:15" x14ac:dyDescent="0.35">
      <c r="A243" s="15" t="s">
        <v>80</v>
      </c>
      <c r="N243" s="14">
        <f>SUM(B243:M243)</f>
        <v>0</v>
      </c>
    </row>
    <row r="244" spans="1:15" x14ac:dyDescent="0.35">
      <c r="A244" s="22" t="s">
        <v>27</v>
      </c>
      <c r="N244" s="14"/>
    </row>
    <row r="245" spans="1:15" ht="14.25" x14ac:dyDescent="0.45">
      <c r="A245" s="60" t="s">
        <v>110</v>
      </c>
      <c r="B245" s="31">
        <v>0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4">
        <f t="shared" ref="N245:N260" si="45">SUM(B245:M245)</f>
        <v>0</v>
      </c>
      <c r="O245"/>
    </row>
    <row r="246" spans="1:15" ht="14.25" x14ac:dyDescent="0.45">
      <c r="A246" s="60" t="s">
        <v>111</v>
      </c>
      <c r="B246" s="31">
        <v>0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14">
        <f t="shared" si="45"/>
        <v>0</v>
      </c>
      <c r="O246"/>
    </row>
    <row r="247" spans="1:15" ht="14.25" x14ac:dyDescent="0.45">
      <c r="A247" s="60" t="s">
        <v>112</v>
      </c>
      <c r="B247" s="31">
        <v>0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14">
        <f t="shared" si="45"/>
        <v>0</v>
      </c>
      <c r="O247"/>
    </row>
    <row r="248" spans="1:15" ht="14.25" x14ac:dyDescent="0.45">
      <c r="A248" s="60" t="s">
        <v>113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14">
        <f t="shared" si="45"/>
        <v>0</v>
      </c>
      <c r="O248"/>
    </row>
    <row r="249" spans="1:15" ht="14.25" x14ac:dyDescent="0.45">
      <c r="A249" s="60" t="s">
        <v>114</v>
      </c>
      <c r="B249" s="31">
        <v>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4">
        <f t="shared" si="45"/>
        <v>0</v>
      </c>
      <c r="O249"/>
    </row>
    <row r="250" spans="1:15" ht="14.25" x14ac:dyDescent="0.45">
      <c r="A250" s="60" t="s">
        <v>115</v>
      </c>
      <c r="B250" s="31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14">
        <f t="shared" si="45"/>
        <v>0</v>
      </c>
      <c r="O250"/>
    </row>
    <row r="251" spans="1:15" ht="14.25" x14ac:dyDescent="0.45">
      <c r="A251" s="60" t="s">
        <v>116</v>
      </c>
      <c r="B251" s="31">
        <v>0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14">
        <f t="shared" si="45"/>
        <v>0</v>
      </c>
      <c r="O251"/>
    </row>
    <row r="252" spans="1:15" ht="14.25" x14ac:dyDescent="0.45">
      <c r="A252" s="60" t="s">
        <v>117</v>
      </c>
      <c r="B252" s="31">
        <v>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14">
        <f t="shared" si="45"/>
        <v>0</v>
      </c>
      <c r="O252"/>
    </row>
    <row r="253" spans="1:15" ht="14.25" x14ac:dyDescent="0.45">
      <c r="A253" s="60" t="s">
        <v>118</v>
      </c>
      <c r="B253" s="31">
        <v>0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14">
        <f t="shared" si="45"/>
        <v>0</v>
      </c>
      <c r="O253"/>
    </row>
    <row r="254" spans="1:15" ht="14.25" x14ac:dyDescent="0.45">
      <c r="A254" s="60" t="s">
        <v>120</v>
      </c>
      <c r="B254" s="31">
        <v>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14">
        <f t="shared" si="45"/>
        <v>0</v>
      </c>
      <c r="O254"/>
    </row>
    <row r="255" spans="1:15" ht="14.25" x14ac:dyDescent="0.45">
      <c r="A255" s="60" t="s">
        <v>121</v>
      </c>
      <c r="B255" s="31">
        <v>0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14">
        <f t="shared" si="45"/>
        <v>0</v>
      </c>
      <c r="O255"/>
    </row>
    <row r="256" spans="1:15" ht="14.25" x14ac:dyDescent="0.45">
      <c r="A256" s="60" t="s">
        <v>122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14">
        <f t="shared" si="45"/>
        <v>0</v>
      </c>
      <c r="O256"/>
    </row>
    <row r="257" spans="1:15" ht="17.25" customHeight="1" x14ac:dyDescent="0.45">
      <c r="A257" s="69" t="s">
        <v>123</v>
      </c>
      <c r="B257" s="31">
        <v>0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14">
        <f t="shared" si="45"/>
        <v>0</v>
      </c>
      <c r="O257"/>
    </row>
    <row r="258" spans="1:15" ht="17.25" customHeight="1" x14ac:dyDescent="0.45">
      <c r="A258" s="69" t="s">
        <v>125</v>
      </c>
      <c r="B258" s="31">
        <v>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14">
        <f t="shared" si="45"/>
        <v>0</v>
      </c>
      <c r="O258"/>
    </row>
    <row r="259" spans="1:15" ht="17.25" customHeight="1" x14ac:dyDescent="0.45">
      <c r="A259" s="69" t="s">
        <v>126</v>
      </c>
      <c r="B259" s="31">
        <v>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14">
        <f t="shared" si="45"/>
        <v>0</v>
      </c>
      <c r="O259"/>
    </row>
    <row r="260" spans="1:15" ht="17.25" customHeight="1" x14ac:dyDescent="0.45">
      <c r="A260" s="69" t="s">
        <v>127</v>
      </c>
      <c r="B260" s="31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14">
        <f t="shared" si="45"/>
        <v>0</v>
      </c>
      <c r="O260"/>
    </row>
    <row r="261" spans="1:15" ht="17.25" customHeight="1" x14ac:dyDescent="0.45">
      <c r="A261" s="69" t="s">
        <v>133</v>
      </c>
      <c r="B261" s="31">
        <v>0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14">
        <f>SUM(B261:M261)</f>
        <v>0</v>
      </c>
      <c r="O261"/>
    </row>
    <row r="262" spans="1:15" ht="17.25" customHeight="1" x14ac:dyDescent="0.45">
      <c r="A262" s="69" t="s">
        <v>128</v>
      </c>
      <c r="B262" s="31">
        <v>0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14">
        <f t="shared" ref="N262:N266" si="46">SUM(B262:M262)</f>
        <v>0</v>
      </c>
      <c r="O262"/>
    </row>
    <row r="263" spans="1:15" ht="17.25" customHeight="1" x14ac:dyDescent="0.45">
      <c r="A263" s="69" t="s">
        <v>132</v>
      </c>
      <c r="B263" s="31">
        <v>0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14">
        <f t="shared" si="46"/>
        <v>0</v>
      </c>
      <c r="O263"/>
    </row>
    <row r="264" spans="1:15" ht="17.25" customHeight="1" x14ac:dyDescent="0.45">
      <c r="A264" s="69" t="s">
        <v>134</v>
      </c>
      <c r="B264" s="31">
        <v>0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14">
        <f t="shared" si="46"/>
        <v>0</v>
      </c>
      <c r="O264"/>
    </row>
    <row r="265" spans="1:15" ht="17.25" customHeight="1" x14ac:dyDescent="0.45">
      <c r="A265" s="69" t="s">
        <v>135</v>
      </c>
      <c r="B265" s="31">
        <v>0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14">
        <f t="shared" si="46"/>
        <v>0</v>
      </c>
      <c r="O265"/>
    </row>
    <row r="266" spans="1:15" ht="17.25" customHeight="1" x14ac:dyDescent="0.45">
      <c r="A266" s="69" t="s">
        <v>137</v>
      </c>
      <c r="B266" s="31">
        <v>0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14">
        <f t="shared" si="46"/>
        <v>0</v>
      </c>
      <c r="O266"/>
    </row>
    <row r="267" spans="1:15" x14ac:dyDescent="0.35">
      <c r="A267" s="15" t="s">
        <v>25</v>
      </c>
      <c r="B267" s="31">
        <f>SUM(B245:B266)</f>
        <v>0</v>
      </c>
      <c r="C267" s="31">
        <f t="shared" ref="C267:N267" si="47">SUM(C245:C266)</f>
        <v>0</v>
      </c>
      <c r="D267" s="31">
        <f t="shared" si="47"/>
        <v>0</v>
      </c>
      <c r="E267" s="31">
        <f t="shared" ref="E267" si="48">SUM(E245:E266)</f>
        <v>0</v>
      </c>
      <c r="F267" s="31">
        <f t="shared" si="47"/>
        <v>0</v>
      </c>
      <c r="G267" s="31">
        <f t="shared" ref="G267" si="49">SUM(G245:G266)</f>
        <v>0</v>
      </c>
      <c r="H267" s="31">
        <f t="shared" si="47"/>
        <v>0</v>
      </c>
      <c r="I267" s="31">
        <f t="shared" si="47"/>
        <v>0</v>
      </c>
      <c r="J267" s="31">
        <f t="shared" si="47"/>
        <v>0</v>
      </c>
      <c r="K267" s="31">
        <f t="shared" si="47"/>
        <v>0</v>
      </c>
      <c r="L267" s="31">
        <f t="shared" si="47"/>
        <v>0</v>
      </c>
      <c r="M267" s="31">
        <f t="shared" si="47"/>
        <v>0</v>
      </c>
      <c r="N267" s="14">
        <f t="shared" si="47"/>
        <v>0</v>
      </c>
    </row>
    <row r="268" spans="1:15" x14ac:dyDescent="0.35">
      <c r="A268" s="15"/>
      <c r="N268" s="14"/>
    </row>
    <row r="269" spans="1:15" x14ac:dyDescent="0.35">
      <c r="A269" s="22" t="s">
        <v>26</v>
      </c>
      <c r="N269" s="14"/>
    </row>
    <row r="270" spans="1:15" ht="14.25" x14ac:dyDescent="0.45">
      <c r="A270" s="60" t="s">
        <v>110</v>
      </c>
      <c r="B270" s="31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14">
        <f t="shared" ref="N270:N284" si="50">SUM(B270:M270)</f>
        <v>0</v>
      </c>
      <c r="O270"/>
    </row>
    <row r="271" spans="1:15" ht="14.25" x14ac:dyDescent="0.45">
      <c r="A271" s="60" t="s">
        <v>111</v>
      </c>
      <c r="B271" s="31">
        <v>0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14">
        <f t="shared" si="50"/>
        <v>0</v>
      </c>
      <c r="O271"/>
    </row>
    <row r="272" spans="1:15" ht="14.25" x14ac:dyDescent="0.45">
      <c r="A272" s="60" t="s">
        <v>112</v>
      </c>
      <c r="B272" s="31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14">
        <f t="shared" si="50"/>
        <v>0</v>
      </c>
      <c r="O272"/>
    </row>
    <row r="273" spans="1:15" ht="14.25" x14ac:dyDescent="0.45">
      <c r="A273" s="60" t="s">
        <v>113</v>
      </c>
      <c r="B273" s="31">
        <v>0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14">
        <f t="shared" si="50"/>
        <v>0</v>
      </c>
      <c r="O273"/>
    </row>
    <row r="274" spans="1:15" ht="14.25" x14ac:dyDescent="0.45">
      <c r="A274" s="60" t="s">
        <v>114</v>
      </c>
      <c r="B274" s="31">
        <v>0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14">
        <f t="shared" si="50"/>
        <v>0</v>
      </c>
      <c r="O274"/>
    </row>
    <row r="275" spans="1:15" ht="14.25" x14ac:dyDescent="0.45">
      <c r="A275" s="60" t="s">
        <v>115</v>
      </c>
      <c r="B275" s="31">
        <v>0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14">
        <f t="shared" si="50"/>
        <v>0</v>
      </c>
      <c r="O275"/>
    </row>
    <row r="276" spans="1:15" ht="14.25" x14ac:dyDescent="0.45">
      <c r="A276" s="60" t="s">
        <v>116</v>
      </c>
      <c r="B276" s="31">
        <v>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14">
        <f t="shared" si="50"/>
        <v>0</v>
      </c>
      <c r="O276"/>
    </row>
    <row r="277" spans="1:15" ht="14.25" x14ac:dyDescent="0.45">
      <c r="A277" s="60" t="s">
        <v>117</v>
      </c>
      <c r="B277" s="31">
        <v>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14">
        <f t="shared" si="50"/>
        <v>0</v>
      </c>
      <c r="O277"/>
    </row>
    <row r="278" spans="1:15" ht="14.25" x14ac:dyDescent="0.45">
      <c r="A278" s="60" t="s">
        <v>118</v>
      </c>
      <c r="B278" s="31">
        <v>0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14">
        <f t="shared" si="50"/>
        <v>0</v>
      </c>
      <c r="O278"/>
    </row>
    <row r="279" spans="1:15" ht="14.25" x14ac:dyDescent="0.45">
      <c r="A279" s="60" t="s">
        <v>120</v>
      </c>
      <c r="B279" s="31">
        <v>0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14">
        <f t="shared" si="50"/>
        <v>0</v>
      </c>
      <c r="O279"/>
    </row>
    <row r="280" spans="1:15" ht="14.25" x14ac:dyDescent="0.45">
      <c r="A280" s="60" t="s">
        <v>121</v>
      </c>
      <c r="B280" s="31">
        <v>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14">
        <f t="shared" si="50"/>
        <v>0</v>
      </c>
      <c r="O280"/>
    </row>
    <row r="281" spans="1:15" ht="14.25" x14ac:dyDescent="0.45">
      <c r="A281" s="60" t="s">
        <v>122</v>
      </c>
      <c r="B281" s="31">
        <v>0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14">
        <f t="shared" si="50"/>
        <v>0</v>
      </c>
      <c r="O281"/>
    </row>
    <row r="282" spans="1:15" ht="14.25" x14ac:dyDescent="0.45">
      <c r="A282" s="69" t="s">
        <v>123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14">
        <f t="shared" si="50"/>
        <v>0</v>
      </c>
      <c r="O282" s="51"/>
    </row>
    <row r="283" spans="1:15" ht="14.25" x14ac:dyDescent="0.45">
      <c r="A283" s="69" t="s">
        <v>125</v>
      </c>
      <c r="B283" s="31">
        <v>0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14">
        <f t="shared" si="50"/>
        <v>0</v>
      </c>
      <c r="O283" s="51"/>
    </row>
    <row r="284" spans="1:15" ht="14.25" x14ac:dyDescent="0.45">
      <c r="A284" s="69" t="s">
        <v>126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14">
        <f t="shared" si="50"/>
        <v>0</v>
      </c>
      <c r="O284" s="51"/>
    </row>
    <row r="285" spans="1:15" ht="17.25" customHeight="1" x14ac:dyDescent="0.45">
      <c r="A285" s="69" t="s">
        <v>127</v>
      </c>
      <c r="B285" s="31">
        <v>0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14">
        <f>SUM(B285:M285)</f>
        <v>0</v>
      </c>
      <c r="O285"/>
    </row>
    <row r="286" spans="1:15" ht="17.25" customHeight="1" x14ac:dyDescent="0.45">
      <c r="A286" s="69" t="s">
        <v>133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14">
        <f>SUM(B286:M286)</f>
        <v>0</v>
      </c>
      <c r="O286"/>
    </row>
    <row r="287" spans="1:15" ht="17.25" customHeight="1" x14ac:dyDescent="0.45">
      <c r="A287" s="69" t="s">
        <v>128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14">
        <f>SUM(B287:M287)</f>
        <v>0</v>
      </c>
      <c r="O287"/>
    </row>
    <row r="288" spans="1:15" ht="17.25" customHeight="1" x14ac:dyDescent="0.45">
      <c r="A288" s="69" t="s">
        <v>132</v>
      </c>
      <c r="B288" s="31">
        <v>0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14">
        <f t="shared" ref="N288:N291" si="51">SUM(B288:M288)</f>
        <v>0</v>
      </c>
      <c r="O288"/>
    </row>
    <row r="289" spans="1:15" ht="17.25" customHeight="1" x14ac:dyDescent="0.45">
      <c r="A289" s="69" t="s">
        <v>134</v>
      </c>
      <c r="B289" s="31">
        <v>0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14">
        <f t="shared" si="51"/>
        <v>0</v>
      </c>
      <c r="O289"/>
    </row>
    <row r="290" spans="1:15" ht="17.25" customHeight="1" x14ac:dyDescent="0.45">
      <c r="A290" s="69" t="s">
        <v>135</v>
      </c>
      <c r="B290" s="31">
        <v>0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14">
        <f t="shared" si="51"/>
        <v>0</v>
      </c>
      <c r="O290"/>
    </row>
    <row r="291" spans="1:15" ht="17.25" customHeight="1" x14ac:dyDescent="0.45">
      <c r="A291" s="69" t="s">
        <v>137</v>
      </c>
      <c r="B291" s="31">
        <v>0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14">
        <f t="shared" si="51"/>
        <v>0</v>
      </c>
      <c r="O291"/>
    </row>
    <row r="292" spans="1:15" x14ac:dyDescent="0.35">
      <c r="A292" s="15" t="s">
        <v>25</v>
      </c>
      <c r="B292" s="31">
        <f>SUM(B270:B291)</f>
        <v>0</v>
      </c>
      <c r="C292" s="31">
        <f t="shared" ref="C292:N292" si="52">SUM(C270:C291)</f>
        <v>0</v>
      </c>
      <c r="D292" s="31">
        <f t="shared" si="52"/>
        <v>0</v>
      </c>
      <c r="E292" s="31">
        <f t="shared" ref="E292" si="53">SUM(E270:E291)</f>
        <v>0</v>
      </c>
      <c r="F292" s="31">
        <f t="shared" si="52"/>
        <v>0</v>
      </c>
      <c r="G292" s="31">
        <f t="shared" ref="G292" si="54">SUM(G270:G291)</f>
        <v>0</v>
      </c>
      <c r="H292" s="31">
        <f t="shared" si="52"/>
        <v>0</v>
      </c>
      <c r="I292" s="31">
        <f t="shared" si="52"/>
        <v>0</v>
      </c>
      <c r="J292" s="31">
        <f t="shared" si="52"/>
        <v>0</v>
      </c>
      <c r="K292" s="31">
        <f t="shared" si="52"/>
        <v>0</v>
      </c>
      <c r="L292" s="31">
        <f t="shared" si="52"/>
        <v>0</v>
      </c>
      <c r="M292" s="31">
        <f t="shared" si="52"/>
        <v>0</v>
      </c>
      <c r="N292" s="14">
        <f t="shared" si="52"/>
        <v>0</v>
      </c>
    </row>
    <row r="293" spans="1:15" x14ac:dyDescent="0.35">
      <c r="A293" s="15"/>
      <c r="N293" s="14"/>
    </row>
    <row r="294" spans="1:15" ht="15.4" thickBot="1" x14ac:dyDescent="0.45">
      <c r="A294" s="19" t="s">
        <v>15</v>
      </c>
      <c r="B294" s="35">
        <f t="shared" ref="B294:M294" si="55">+B292+B267+B242</f>
        <v>1666.53</v>
      </c>
      <c r="C294" s="35">
        <f t="shared" si="55"/>
        <v>17809</v>
      </c>
      <c r="D294" s="35">
        <f t="shared" si="55"/>
        <v>207400</v>
      </c>
      <c r="E294" s="35">
        <f t="shared" ref="E294" si="56">+E292+E267+E242</f>
        <v>0</v>
      </c>
      <c r="F294" s="35">
        <f t="shared" si="55"/>
        <v>0</v>
      </c>
      <c r="G294" s="35">
        <f t="shared" ref="G294" si="57">+G292+G267+G242</f>
        <v>0</v>
      </c>
      <c r="H294" s="35">
        <f t="shared" si="55"/>
        <v>0</v>
      </c>
      <c r="I294" s="35">
        <f t="shared" si="55"/>
        <v>0</v>
      </c>
      <c r="J294" s="35">
        <f t="shared" si="55"/>
        <v>0</v>
      </c>
      <c r="K294" s="35">
        <f t="shared" si="55"/>
        <v>0</v>
      </c>
      <c r="L294" s="35">
        <f t="shared" si="55"/>
        <v>0</v>
      </c>
      <c r="M294" s="35">
        <f t="shared" si="55"/>
        <v>0</v>
      </c>
      <c r="N294" s="20">
        <f>+N292+N243+N267+N242</f>
        <v>226875.53</v>
      </c>
    </row>
    <row r="295" spans="1:15" ht="13.15" x14ac:dyDescent="0.4">
      <c r="A295" s="5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7" t="s">
        <v>0</v>
      </c>
    </row>
    <row r="296" spans="1:15" ht="13.5" thickBot="1" x14ac:dyDescent="0.45">
      <c r="A296" s="21" t="s">
        <v>141</v>
      </c>
      <c r="B296" s="34" t="s">
        <v>2</v>
      </c>
      <c r="C296" s="34" t="s">
        <v>3</v>
      </c>
      <c r="D296" s="34" t="s">
        <v>4</v>
      </c>
      <c r="E296" s="34" t="s">
        <v>5</v>
      </c>
      <c r="F296" s="34" t="s">
        <v>6</v>
      </c>
      <c r="G296" s="34" t="s">
        <v>7</v>
      </c>
      <c r="H296" s="34" t="s">
        <v>8</v>
      </c>
      <c r="I296" s="34" t="s">
        <v>9</v>
      </c>
      <c r="J296" s="34" t="s">
        <v>10</v>
      </c>
      <c r="K296" s="34" t="s">
        <v>11</v>
      </c>
      <c r="L296" s="34" t="s">
        <v>12</v>
      </c>
      <c r="M296" s="34" t="s">
        <v>13</v>
      </c>
      <c r="N296" s="10" t="s">
        <v>14</v>
      </c>
    </row>
    <row r="297" spans="1:15" ht="13.15" x14ac:dyDescent="0.4">
      <c r="A297" s="64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52"/>
    </row>
    <row r="298" spans="1:15" x14ac:dyDescent="0.35">
      <c r="A298" s="22" t="s">
        <v>28</v>
      </c>
      <c r="B298" s="31">
        <f>-173620.51-B325-B352</f>
        <v>-173620.51</v>
      </c>
      <c r="C298" s="31">
        <f>443039-C325-C352</f>
        <v>443039</v>
      </c>
      <c r="D298" s="31">
        <f>233801-D325-D352</f>
        <v>233801</v>
      </c>
      <c r="E298" s="31">
        <f t="shared" ref="E298" si="58">0-E325-E352</f>
        <v>0</v>
      </c>
      <c r="F298" s="31">
        <f t="shared" ref="F298:G298" si="59">0-F325-F352</f>
        <v>0</v>
      </c>
      <c r="G298" s="31">
        <f t="shared" si="59"/>
        <v>0</v>
      </c>
      <c r="H298" s="31">
        <f t="shared" ref="H298:M298" si="60">0-H325-H352</f>
        <v>0</v>
      </c>
      <c r="I298" s="31">
        <f t="shared" si="60"/>
        <v>0</v>
      </c>
      <c r="J298" s="31">
        <f t="shared" si="60"/>
        <v>0</v>
      </c>
      <c r="K298" s="31">
        <f t="shared" si="60"/>
        <v>0</v>
      </c>
      <c r="L298" s="31">
        <f t="shared" si="60"/>
        <v>0</v>
      </c>
      <c r="M298" s="31">
        <f t="shared" si="60"/>
        <v>0</v>
      </c>
      <c r="N298" s="14">
        <f>SUM(B298:M298)</f>
        <v>503219.49</v>
      </c>
    </row>
    <row r="299" spans="1:15" x14ac:dyDescent="0.35">
      <c r="A299" s="15" t="s">
        <v>80</v>
      </c>
      <c r="N299" s="14">
        <f>SUM(B299:M299)</f>
        <v>0</v>
      </c>
    </row>
    <row r="300" spans="1:15" x14ac:dyDescent="0.35">
      <c r="A300" s="22" t="s">
        <v>27</v>
      </c>
      <c r="N300" s="14"/>
    </row>
    <row r="301" spans="1:15" ht="14.25" x14ac:dyDescent="0.45">
      <c r="A301" s="60" t="s">
        <v>109</v>
      </c>
      <c r="B301" s="31">
        <v>0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14">
        <f t="shared" ref="N301:N314" si="61">SUM(B301:M301)</f>
        <v>0</v>
      </c>
      <c r="O301"/>
    </row>
    <row r="302" spans="1:15" ht="14.25" x14ac:dyDescent="0.45">
      <c r="A302" s="60" t="s">
        <v>110</v>
      </c>
      <c r="B302" s="31">
        <v>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4">
        <f t="shared" si="61"/>
        <v>0</v>
      </c>
      <c r="O302"/>
    </row>
    <row r="303" spans="1:15" ht="14.25" x14ac:dyDescent="0.45">
      <c r="A303" s="60" t="s">
        <v>111</v>
      </c>
      <c r="B303" s="31">
        <v>0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4">
        <f t="shared" si="61"/>
        <v>0</v>
      </c>
      <c r="O303"/>
    </row>
    <row r="304" spans="1:15" ht="14.25" x14ac:dyDescent="0.45">
      <c r="A304" s="60" t="s">
        <v>112</v>
      </c>
      <c r="B304" s="31">
        <v>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4">
        <f t="shared" si="61"/>
        <v>0</v>
      </c>
      <c r="O304"/>
    </row>
    <row r="305" spans="1:15" ht="14.25" x14ac:dyDescent="0.45">
      <c r="A305" s="60" t="s">
        <v>113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4">
        <f t="shared" si="61"/>
        <v>0</v>
      </c>
      <c r="O305"/>
    </row>
    <row r="306" spans="1:15" ht="14.25" x14ac:dyDescent="0.45">
      <c r="A306" s="60" t="s">
        <v>114</v>
      </c>
      <c r="B306" s="31">
        <v>0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4">
        <f t="shared" si="61"/>
        <v>0</v>
      </c>
      <c r="O306"/>
    </row>
    <row r="307" spans="1:15" ht="14.25" x14ac:dyDescent="0.45">
      <c r="A307" s="60" t="s">
        <v>115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4">
        <f t="shared" si="61"/>
        <v>0</v>
      </c>
      <c r="O307"/>
    </row>
    <row r="308" spans="1:15" ht="14.25" x14ac:dyDescent="0.45">
      <c r="A308" s="60" t="s">
        <v>116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4">
        <f t="shared" si="61"/>
        <v>0</v>
      </c>
      <c r="O308"/>
    </row>
    <row r="309" spans="1:15" ht="14.25" x14ac:dyDescent="0.45">
      <c r="A309" s="60" t="s">
        <v>117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4">
        <f t="shared" si="61"/>
        <v>0</v>
      </c>
      <c r="O309"/>
    </row>
    <row r="310" spans="1:15" ht="14.25" x14ac:dyDescent="0.45">
      <c r="A310" s="60" t="s">
        <v>118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4">
        <f t="shared" si="61"/>
        <v>0</v>
      </c>
      <c r="O310"/>
    </row>
    <row r="311" spans="1:15" ht="14.25" x14ac:dyDescent="0.45">
      <c r="A311" s="60" t="s">
        <v>119</v>
      </c>
      <c r="B311" s="31">
        <v>0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4">
        <f t="shared" si="61"/>
        <v>0</v>
      </c>
      <c r="O311"/>
    </row>
    <row r="312" spans="1:15" ht="14.25" x14ac:dyDescent="0.45">
      <c r="A312" s="60" t="s">
        <v>120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4">
        <f t="shared" si="61"/>
        <v>0</v>
      </c>
      <c r="O312"/>
    </row>
    <row r="313" spans="1:15" ht="14.25" x14ac:dyDescent="0.45">
      <c r="A313" s="60" t="s">
        <v>121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14">
        <f t="shared" si="61"/>
        <v>0</v>
      </c>
      <c r="O313"/>
    </row>
    <row r="314" spans="1:15" ht="14.25" x14ac:dyDescent="0.45">
      <c r="A314" s="60" t="s">
        <v>122</v>
      </c>
      <c r="B314" s="31">
        <v>0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14">
        <f t="shared" si="61"/>
        <v>0</v>
      </c>
      <c r="O314"/>
    </row>
    <row r="315" spans="1:15" ht="17.25" customHeight="1" x14ac:dyDescent="0.45">
      <c r="A315" s="69" t="s">
        <v>123</v>
      </c>
      <c r="B315" s="31">
        <v>0</v>
      </c>
      <c r="C315" s="31"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14">
        <f t="shared" ref="N315:N318" si="62">SUM(B315:M315)</f>
        <v>0</v>
      </c>
      <c r="O315"/>
    </row>
    <row r="316" spans="1:15" ht="17.25" customHeight="1" x14ac:dyDescent="0.45">
      <c r="A316" s="69" t="s">
        <v>125</v>
      </c>
      <c r="B316" s="31">
        <v>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4">
        <f t="shared" si="62"/>
        <v>0</v>
      </c>
      <c r="O316"/>
    </row>
    <row r="317" spans="1:15" ht="17.25" customHeight="1" x14ac:dyDescent="0.45">
      <c r="A317" s="69" t="s">
        <v>126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14">
        <f t="shared" si="62"/>
        <v>0</v>
      </c>
      <c r="O317"/>
    </row>
    <row r="318" spans="1:15" ht="17.25" customHeight="1" x14ac:dyDescent="0.45">
      <c r="A318" s="69" t="s">
        <v>127</v>
      </c>
      <c r="B318" s="31">
        <v>0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4">
        <f t="shared" si="62"/>
        <v>0</v>
      </c>
      <c r="O318"/>
    </row>
    <row r="319" spans="1:15" ht="17.25" customHeight="1" x14ac:dyDescent="0.45">
      <c r="A319" s="69" t="s">
        <v>133</v>
      </c>
      <c r="B319" s="31">
        <v>0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4">
        <f>SUM(B319:M319)</f>
        <v>0</v>
      </c>
      <c r="O319"/>
    </row>
    <row r="320" spans="1:15" ht="17.25" customHeight="1" x14ac:dyDescent="0.45">
      <c r="A320" s="69" t="s">
        <v>128</v>
      </c>
      <c r="B320" s="31">
        <v>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4">
        <f t="shared" ref="N320:N321" si="63">SUM(B320:M320)</f>
        <v>0</v>
      </c>
      <c r="O320"/>
    </row>
    <row r="321" spans="1:15" ht="17.25" customHeight="1" x14ac:dyDescent="0.45">
      <c r="A321" s="69" t="s">
        <v>132</v>
      </c>
      <c r="B321" s="31">
        <v>0</v>
      </c>
      <c r="C321" s="31">
        <v>0</v>
      </c>
      <c r="D321" s="31">
        <v>0</v>
      </c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14">
        <f t="shared" si="63"/>
        <v>0</v>
      </c>
      <c r="O321"/>
    </row>
    <row r="322" spans="1:15" ht="17.25" customHeight="1" x14ac:dyDescent="0.45">
      <c r="A322" s="69" t="s">
        <v>134</v>
      </c>
      <c r="B322" s="31">
        <v>0</v>
      </c>
      <c r="C322" s="31">
        <v>0</v>
      </c>
      <c r="D322" s="31">
        <v>0</v>
      </c>
      <c r="E322" s="31">
        <v>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14">
        <f t="shared" ref="N322" si="64">SUM(B322:M322)</f>
        <v>0</v>
      </c>
      <c r="O322"/>
    </row>
    <row r="323" spans="1:15" ht="17.25" customHeight="1" x14ac:dyDescent="0.45">
      <c r="A323" s="69" t="s">
        <v>135</v>
      </c>
      <c r="B323" s="31">
        <v>0</v>
      </c>
      <c r="C323" s="31">
        <v>0</v>
      </c>
      <c r="D323" s="31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14">
        <f t="shared" ref="N323" si="65">SUM(B323:M323)</f>
        <v>0</v>
      </c>
      <c r="O323"/>
    </row>
    <row r="324" spans="1:15" ht="17.25" customHeight="1" x14ac:dyDescent="0.45">
      <c r="A324" s="69" t="s">
        <v>136</v>
      </c>
      <c r="B324" s="31">
        <v>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4">
        <f t="shared" ref="N324" si="66">SUM(B324:M324)</f>
        <v>0</v>
      </c>
      <c r="O324"/>
    </row>
    <row r="325" spans="1:15" x14ac:dyDescent="0.35">
      <c r="A325" s="15" t="s">
        <v>25</v>
      </c>
      <c r="B325" s="31">
        <f t="shared" ref="B325:N325" si="67">SUM(B301:B324)</f>
        <v>0</v>
      </c>
      <c r="C325" s="31">
        <f t="shared" si="67"/>
        <v>0</v>
      </c>
      <c r="D325" s="31">
        <f t="shared" si="67"/>
        <v>0</v>
      </c>
      <c r="E325" s="31">
        <f t="shared" si="67"/>
        <v>0</v>
      </c>
      <c r="F325" s="31">
        <f t="shared" ref="F325:G325" si="68">SUM(F301:F324)</f>
        <v>0</v>
      </c>
      <c r="G325" s="31">
        <f t="shared" si="68"/>
        <v>0</v>
      </c>
      <c r="H325" s="31">
        <f t="shared" si="67"/>
        <v>0</v>
      </c>
      <c r="I325" s="31">
        <f t="shared" si="67"/>
        <v>0</v>
      </c>
      <c r="J325" s="31">
        <f t="shared" si="67"/>
        <v>0</v>
      </c>
      <c r="K325" s="31">
        <f t="shared" si="67"/>
        <v>0</v>
      </c>
      <c r="L325" s="31">
        <f t="shared" si="67"/>
        <v>0</v>
      </c>
      <c r="M325" s="31">
        <f t="shared" si="67"/>
        <v>0</v>
      </c>
      <c r="N325" s="14">
        <f t="shared" si="67"/>
        <v>0</v>
      </c>
    </row>
    <row r="326" spans="1:15" x14ac:dyDescent="0.35">
      <c r="A326" s="15"/>
      <c r="N326" s="14"/>
    </row>
    <row r="327" spans="1:15" x14ac:dyDescent="0.35">
      <c r="A327" s="22" t="s">
        <v>26</v>
      </c>
      <c r="N327" s="14"/>
    </row>
    <row r="328" spans="1:15" ht="14.25" x14ac:dyDescent="0.45">
      <c r="A328" s="60" t="s">
        <v>109</v>
      </c>
      <c r="B328" s="31">
        <v>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14">
        <f t="shared" ref="N328:N342" si="69">SUM(B328:M328)</f>
        <v>0</v>
      </c>
      <c r="O328"/>
    </row>
    <row r="329" spans="1:15" ht="14.25" x14ac:dyDescent="0.45">
      <c r="A329" s="60" t="s">
        <v>110</v>
      </c>
      <c r="B329" s="31">
        <v>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14">
        <f t="shared" si="69"/>
        <v>0</v>
      </c>
      <c r="O329"/>
    </row>
    <row r="330" spans="1:15" ht="14.25" x14ac:dyDescent="0.45">
      <c r="A330" s="60" t="s">
        <v>111</v>
      </c>
      <c r="B330" s="31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14">
        <f t="shared" si="69"/>
        <v>0</v>
      </c>
      <c r="O330"/>
    </row>
    <row r="331" spans="1:15" ht="14.25" x14ac:dyDescent="0.45">
      <c r="A331" s="60" t="s">
        <v>112</v>
      </c>
      <c r="B331" s="31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14">
        <f t="shared" si="69"/>
        <v>0</v>
      </c>
      <c r="O331"/>
    </row>
    <row r="332" spans="1:15" ht="14.25" x14ac:dyDescent="0.45">
      <c r="A332" s="60" t="s">
        <v>113</v>
      </c>
      <c r="B332" s="31">
        <v>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14">
        <f t="shared" si="69"/>
        <v>0</v>
      </c>
      <c r="O332"/>
    </row>
    <row r="333" spans="1:15" ht="14.25" x14ac:dyDescent="0.45">
      <c r="A333" s="60" t="s">
        <v>114</v>
      </c>
      <c r="B333" s="31">
        <v>0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14">
        <f t="shared" si="69"/>
        <v>0</v>
      </c>
      <c r="O333"/>
    </row>
    <row r="334" spans="1:15" ht="14.25" x14ac:dyDescent="0.45">
      <c r="A334" s="60" t="s">
        <v>115</v>
      </c>
      <c r="B334" s="31">
        <v>0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14">
        <f t="shared" si="69"/>
        <v>0</v>
      </c>
      <c r="O334"/>
    </row>
    <row r="335" spans="1:15" ht="14.25" x14ac:dyDescent="0.45">
      <c r="A335" s="60" t="s">
        <v>116</v>
      </c>
      <c r="B335" s="31">
        <v>0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14">
        <f t="shared" si="69"/>
        <v>0</v>
      </c>
      <c r="O335"/>
    </row>
    <row r="336" spans="1:15" ht="14.25" x14ac:dyDescent="0.45">
      <c r="A336" s="60" t="s">
        <v>117</v>
      </c>
      <c r="B336" s="31">
        <v>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14">
        <f t="shared" si="69"/>
        <v>0</v>
      </c>
      <c r="O336"/>
    </row>
    <row r="337" spans="1:15" ht="14.25" x14ac:dyDescent="0.45">
      <c r="A337" s="60" t="s">
        <v>118</v>
      </c>
      <c r="B337" s="31">
        <v>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14">
        <f t="shared" si="69"/>
        <v>0</v>
      </c>
      <c r="O337"/>
    </row>
    <row r="338" spans="1:15" ht="14.25" x14ac:dyDescent="0.45">
      <c r="A338" s="60" t="s">
        <v>119</v>
      </c>
      <c r="B338" s="31">
        <v>0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14">
        <f t="shared" si="69"/>
        <v>0</v>
      </c>
      <c r="O338"/>
    </row>
    <row r="339" spans="1:15" ht="14.25" x14ac:dyDescent="0.45">
      <c r="A339" s="60" t="s">
        <v>120</v>
      </c>
      <c r="B339" s="31">
        <v>0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14">
        <f t="shared" si="69"/>
        <v>0</v>
      </c>
      <c r="O339"/>
    </row>
    <row r="340" spans="1:15" ht="14.25" x14ac:dyDescent="0.45">
      <c r="A340" s="60" t="s">
        <v>121</v>
      </c>
      <c r="B340" s="31">
        <v>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14">
        <f t="shared" si="69"/>
        <v>0</v>
      </c>
      <c r="O340"/>
    </row>
    <row r="341" spans="1:15" ht="14.25" x14ac:dyDescent="0.45">
      <c r="A341" s="60" t="s">
        <v>122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14">
        <f t="shared" si="69"/>
        <v>0</v>
      </c>
      <c r="O341"/>
    </row>
    <row r="342" spans="1:15" ht="14.25" x14ac:dyDescent="0.45">
      <c r="A342" s="69" t="s">
        <v>123</v>
      </c>
      <c r="B342" s="31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14">
        <f t="shared" si="69"/>
        <v>0</v>
      </c>
      <c r="O342" s="51"/>
    </row>
    <row r="343" spans="1:15" ht="14.25" x14ac:dyDescent="0.45">
      <c r="A343" s="69" t="s">
        <v>125</v>
      </c>
      <c r="B343" s="31">
        <v>0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14">
        <f t="shared" ref="N343" si="70">SUM(B343:M343)</f>
        <v>0</v>
      </c>
      <c r="O343" s="51"/>
    </row>
    <row r="344" spans="1:15" ht="14.25" x14ac:dyDescent="0.45">
      <c r="A344" s="69" t="s">
        <v>126</v>
      </c>
      <c r="B344" s="31">
        <v>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14">
        <f t="shared" ref="N344" si="71">SUM(B344:M344)</f>
        <v>0</v>
      </c>
      <c r="O344" s="51"/>
    </row>
    <row r="345" spans="1:15" ht="17.25" customHeight="1" x14ac:dyDescent="0.45">
      <c r="A345" s="69" t="s">
        <v>127</v>
      </c>
      <c r="B345" s="31">
        <v>0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14">
        <f>SUM(B345:M345)</f>
        <v>0</v>
      </c>
      <c r="O345"/>
    </row>
    <row r="346" spans="1:15" ht="17.25" customHeight="1" x14ac:dyDescent="0.45">
      <c r="A346" s="69" t="s">
        <v>133</v>
      </c>
      <c r="B346" s="31">
        <v>0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14">
        <f>SUM(B346:M346)</f>
        <v>0</v>
      </c>
      <c r="O346"/>
    </row>
    <row r="347" spans="1:15" ht="17.25" customHeight="1" x14ac:dyDescent="0.45">
      <c r="A347" s="69" t="s">
        <v>128</v>
      </c>
      <c r="B347" s="31">
        <v>0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14">
        <f>SUM(B347:M347)</f>
        <v>0</v>
      </c>
      <c r="O347"/>
    </row>
    <row r="348" spans="1:15" ht="17.25" customHeight="1" x14ac:dyDescent="0.45">
      <c r="A348" s="69" t="s">
        <v>132</v>
      </c>
      <c r="B348" s="31">
        <v>0</v>
      </c>
      <c r="C348" s="31">
        <v>0</v>
      </c>
      <c r="D348" s="31">
        <v>0</v>
      </c>
      <c r="E348" s="31">
        <v>0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14">
        <f t="shared" ref="N348" si="72">SUM(B348:M348)</f>
        <v>0</v>
      </c>
      <c r="O348"/>
    </row>
    <row r="349" spans="1:15" ht="17.25" customHeight="1" x14ac:dyDescent="0.45">
      <c r="A349" s="69" t="s">
        <v>134</v>
      </c>
      <c r="B349" s="31">
        <v>0</v>
      </c>
      <c r="C349" s="31">
        <v>0</v>
      </c>
      <c r="D349" s="31">
        <v>0</v>
      </c>
      <c r="E349" s="31">
        <v>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14">
        <f t="shared" ref="N349:N351" si="73">SUM(B349:M349)</f>
        <v>0</v>
      </c>
      <c r="O349"/>
    </row>
    <row r="350" spans="1:15" ht="17.25" customHeight="1" x14ac:dyDescent="0.45">
      <c r="A350" s="69" t="s">
        <v>135</v>
      </c>
      <c r="B350" s="31">
        <v>0</v>
      </c>
      <c r="C350" s="31">
        <v>0</v>
      </c>
      <c r="D350" s="31">
        <v>0</v>
      </c>
      <c r="E350" s="31">
        <v>0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14">
        <f t="shared" si="73"/>
        <v>0</v>
      </c>
      <c r="O350"/>
    </row>
    <row r="351" spans="1:15" ht="17.25" customHeight="1" x14ac:dyDescent="0.45">
      <c r="A351" s="69" t="s">
        <v>137</v>
      </c>
      <c r="B351" s="31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14">
        <f t="shared" si="73"/>
        <v>0</v>
      </c>
      <c r="O351"/>
    </row>
    <row r="352" spans="1:15" x14ac:dyDescent="0.35">
      <c r="A352" s="15" t="s">
        <v>25</v>
      </c>
      <c r="B352" s="31">
        <f t="shared" ref="B352:N352" si="74">SUM(B328:B351)</f>
        <v>0</v>
      </c>
      <c r="C352" s="31">
        <f t="shared" si="74"/>
        <v>0</v>
      </c>
      <c r="D352" s="31">
        <f t="shared" si="74"/>
        <v>0</v>
      </c>
      <c r="E352" s="31">
        <f t="shared" si="74"/>
        <v>0</v>
      </c>
      <c r="F352" s="31">
        <f t="shared" ref="F352:G352" si="75">SUM(F328:F351)</f>
        <v>0</v>
      </c>
      <c r="G352" s="31">
        <f t="shared" si="75"/>
        <v>0</v>
      </c>
      <c r="H352" s="31">
        <f t="shared" si="74"/>
        <v>0</v>
      </c>
      <c r="I352" s="31">
        <f t="shared" si="74"/>
        <v>0</v>
      </c>
      <c r="J352" s="31">
        <f t="shared" si="74"/>
        <v>0</v>
      </c>
      <c r="K352" s="31">
        <f t="shared" si="74"/>
        <v>0</v>
      </c>
      <c r="L352" s="31">
        <f t="shared" si="74"/>
        <v>0</v>
      </c>
      <c r="M352" s="31">
        <f t="shared" si="74"/>
        <v>0</v>
      </c>
      <c r="N352" s="14">
        <f t="shared" si="74"/>
        <v>0</v>
      </c>
    </row>
    <row r="353" spans="1:15" x14ac:dyDescent="0.35">
      <c r="A353" s="15"/>
      <c r="N353" s="14"/>
    </row>
    <row r="354" spans="1:15" ht="15.4" thickBot="1" x14ac:dyDescent="0.45">
      <c r="A354" s="19" t="s">
        <v>15</v>
      </c>
      <c r="B354" s="35">
        <f t="shared" ref="B354:M354" si="76">+B352+B325+B298</f>
        <v>-173620.51</v>
      </c>
      <c r="C354" s="35">
        <f t="shared" si="76"/>
        <v>443039</v>
      </c>
      <c r="D354" s="35">
        <f t="shared" si="76"/>
        <v>233801</v>
      </c>
      <c r="E354" s="35">
        <f t="shared" si="76"/>
        <v>0</v>
      </c>
      <c r="F354" s="35">
        <f t="shared" ref="F354:G354" si="77">+F352+F325+F298</f>
        <v>0</v>
      </c>
      <c r="G354" s="35">
        <f t="shared" si="77"/>
        <v>0</v>
      </c>
      <c r="H354" s="35">
        <f t="shared" si="76"/>
        <v>0</v>
      </c>
      <c r="I354" s="35">
        <f t="shared" si="76"/>
        <v>0</v>
      </c>
      <c r="J354" s="35">
        <f t="shared" si="76"/>
        <v>0</v>
      </c>
      <c r="K354" s="35">
        <f>+K352+K325+K298</f>
        <v>0</v>
      </c>
      <c r="L354" s="35">
        <f t="shared" si="76"/>
        <v>0</v>
      </c>
      <c r="M354" s="35">
        <f t="shared" si="76"/>
        <v>0</v>
      </c>
      <c r="N354" s="20">
        <f>+N352+N299+N325+N298</f>
        <v>503219.49</v>
      </c>
    </row>
    <row r="355" spans="1:15" ht="15.4" thickBot="1" x14ac:dyDescent="0.45">
      <c r="A355" s="4"/>
    </row>
    <row r="356" spans="1:15" ht="13.15" x14ac:dyDescent="0.4">
      <c r="A356" s="5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7" t="s">
        <v>0</v>
      </c>
    </row>
    <row r="357" spans="1:15" ht="13.5" thickBot="1" x14ac:dyDescent="0.45">
      <c r="A357" s="21" t="s">
        <v>89</v>
      </c>
      <c r="B357" s="34" t="s">
        <v>2</v>
      </c>
      <c r="C357" s="34" t="s">
        <v>3</v>
      </c>
      <c r="D357" s="34" t="s">
        <v>4</v>
      </c>
      <c r="E357" s="34" t="s">
        <v>5</v>
      </c>
      <c r="F357" s="34" t="s">
        <v>6</v>
      </c>
      <c r="G357" s="34" t="s">
        <v>7</v>
      </c>
      <c r="H357" s="34" t="s">
        <v>8</v>
      </c>
      <c r="I357" s="34" t="s">
        <v>9</v>
      </c>
      <c r="J357" s="34" t="s">
        <v>10</v>
      </c>
      <c r="K357" s="34" t="s">
        <v>11</v>
      </c>
      <c r="L357" s="34" t="s">
        <v>12</v>
      </c>
      <c r="M357" s="34" t="s">
        <v>13</v>
      </c>
      <c r="N357" s="10" t="s">
        <v>14</v>
      </c>
    </row>
    <row r="358" spans="1:15" ht="13.15" x14ac:dyDescent="0.4">
      <c r="A358" s="64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52"/>
    </row>
    <row r="359" spans="1:15" x14ac:dyDescent="0.35">
      <c r="A359" s="22" t="s">
        <v>28</v>
      </c>
      <c r="B359" s="31">
        <f>0-B380-B401</f>
        <v>0</v>
      </c>
      <c r="C359" s="31">
        <f t="shared" ref="C359:F359" si="78">0-C380-C401</f>
        <v>0</v>
      </c>
      <c r="D359" s="31">
        <f t="shared" si="78"/>
        <v>0</v>
      </c>
      <c r="E359" s="31">
        <f t="shared" ref="E359" si="79">0-E380-E401</f>
        <v>0</v>
      </c>
      <c r="F359" s="31">
        <f t="shared" si="78"/>
        <v>0</v>
      </c>
      <c r="G359" s="31">
        <f t="shared" ref="F359:L359" si="80">0-G380-G401</f>
        <v>0</v>
      </c>
      <c r="H359" s="31">
        <f t="shared" si="80"/>
        <v>0</v>
      </c>
      <c r="I359" s="31">
        <f t="shared" si="80"/>
        <v>0</v>
      </c>
      <c r="J359" s="31">
        <f t="shared" si="80"/>
        <v>0</v>
      </c>
      <c r="K359" s="31">
        <f t="shared" si="80"/>
        <v>0</v>
      </c>
      <c r="L359" s="31">
        <f t="shared" si="80"/>
        <v>0</v>
      </c>
      <c r="M359" s="31">
        <f t="shared" ref="M359" si="81">0-M380-M401</f>
        <v>0</v>
      </c>
      <c r="N359" s="14">
        <f>SUM(B359:M359)</f>
        <v>0</v>
      </c>
    </row>
    <row r="360" spans="1:15" x14ac:dyDescent="0.35">
      <c r="A360" s="15" t="s">
        <v>80</v>
      </c>
      <c r="N360" s="14"/>
    </row>
    <row r="361" spans="1:15" x14ac:dyDescent="0.35">
      <c r="A361" s="22" t="s">
        <v>27</v>
      </c>
      <c r="N361" s="14"/>
    </row>
    <row r="362" spans="1:15" x14ac:dyDescent="0.35">
      <c r="A362" s="15" t="s">
        <v>90</v>
      </c>
      <c r="B362" s="31">
        <v>0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14">
        <f t="shared" ref="N362:N375" si="82">SUM(B362:M362)</f>
        <v>0</v>
      </c>
      <c r="O362"/>
    </row>
    <row r="363" spans="1:15" x14ac:dyDescent="0.35">
      <c r="A363" s="15" t="s">
        <v>91</v>
      </c>
      <c r="B363" s="31">
        <v>0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14">
        <f t="shared" si="82"/>
        <v>0</v>
      </c>
      <c r="O363"/>
    </row>
    <row r="364" spans="1:15" x14ac:dyDescent="0.35">
      <c r="A364" s="15" t="s">
        <v>92</v>
      </c>
      <c r="B364" s="31">
        <v>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14">
        <f t="shared" si="82"/>
        <v>0</v>
      </c>
      <c r="O364"/>
    </row>
    <row r="365" spans="1:15" x14ac:dyDescent="0.35">
      <c r="A365" s="15" t="s">
        <v>93</v>
      </c>
      <c r="B365" s="31">
        <v>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14">
        <f t="shared" si="82"/>
        <v>0</v>
      </c>
      <c r="O365"/>
    </row>
    <row r="366" spans="1:15" x14ac:dyDescent="0.35">
      <c r="A366" s="15" t="s">
        <v>94</v>
      </c>
      <c r="B366" s="31">
        <v>0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14">
        <f t="shared" si="82"/>
        <v>0</v>
      </c>
      <c r="O366"/>
    </row>
    <row r="367" spans="1:15" x14ac:dyDescent="0.35">
      <c r="A367" s="15" t="s">
        <v>95</v>
      </c>
      <c r="B367" s="31">
        <v>0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14">
        <f t="shared" si="82"/>
        <v>0</v>
      </c>
      <c r="O367"/>
    </row>
    <row r="368" spans="1:15" x14ac:dyDescent="0.35">
      <c r="A368" s="15" t="s">
        <v>96</v>
      </c>
      <c r="B368" s="31">
        <v>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14">
        <f t="shared" si="82"/>
        <v>0</v>
      </c>
      <c r="O368"/>
    </row>
    <row r="369" spans="1:15" x14ac:dyDescent="0.35">
      <c r="A369" s="15" t="s">
        <v>97</v>
      </c>
      <c r="B369" s="31">
        <v>0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14">
        <f t="shared" si="82"/>
        <v>0</v>
      </c>
      <c r="O369"/>
    </row>
    <row r="370" spans="1:15" x14ac:dyDescent="0.35">
      <c r="A370" s="15" t="s">
        <v>98</v>
      </c>
      <c r="B370" s="31">
        <v>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14">
        <f t="shared" si="82"/>
        <v>0</v>
      </c>
      <c r="O370"/>
    </row>
    <row r="371" spans="1:15" x14ac:dyDescent="0.35">
      <c r="A371" s="15" t="s">
        <v>99</v>
      </c>
      <c r="B371" s="31">
        <v>0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14">
        <f t="shared" si="82"/>
        <v>0</v>
      </c>
      <c r="O371"/>
    </row>
    <row r="372" spans="1:15" x14ac:dyDescent="0.35">
      <c r="A372" s="15" t="s">
        <v>100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14">
        <f t="shared" si="82"/>
        <v>0</v>
      </c>
      <c r="O372"/>
    </row>
    <row r="373" spans="1:15" x14ac:dyDescent="0.35">
      <c r="A373" s="15" t="s">
        <v>101</v>
      </c>
      <c r="B373" s="31">
        <v>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14">
        <f t="shared" si="82"/>
        <v>0</v>
      </c>
      <c r="O373"/>
    </row>
    <row r="374" spans="1:15" x14ac:dyDescent="0.35">
      <c r="A374" s="15" t="s">
        <v>102</v>
      </c>
      <c r="B374" s="31">
        <v>0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14">
        <f t="shared" si="82"/>
        <v>0</v>
      </c>
      <c r="O374"/>
    </row>
    <row r="375" spans="1:15" x14ac:dyDescent="0.35">
      <c r="A375" s="15" t="s">
        <v>103</v>
      </c>
      <c r="B375" s="31">
        <v>0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14">
        <f t="shared" si="82"/>
        <v>0</v>
      </c>
      <c r="O375"/>
    </row>
    <row r="376" spans="1:15" x14ac:dyDescent="0.35">
      <c r="A376" s="15" t="s">
        <v>104</v>
      </c>
      <c r="B376" s="31">
        <v>0</v>
      </c>
      <c r="C376" s="31">
        <v>0</v>
      </c>
      <c r="D376" s="31">
        <v>0</v>
      </c>
      <c r="E376" s="31">
        <v>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14">
        <f>SUM(B376:M376)</f>
        <v>0</v>
      </c>
      <c r="O376"/>
    </row>
    <row r="377" spans="1:15" x14ac:dyDescent="0.35">
      <c r="A377" s="15" t="s">
        <v>105</v>
      </c>
      <c r="B377" s="31">
        <v>0</v>
      </c>
      <c r="C377" s="31">
        <v>0</v>
      </c>
      <c r="D377" s="31">
        <v>0</v>
      </c>
      <c r="E377" s="31">
        <v>0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14">
        <f>SUM(B377:M377)</f>
        <v>0</v>
      </c>
      <c r="O377" s="51"/>
    </row>
    <row r="378" spans="1:15" x14ac:dyDescent="0.35">
      <c r="A378" s="15" t="s">
        <v>106</v>
      </c>
      <c r="B378" s="31">
        <v>0</v>
      </c>
      <c r="C378" s="31">
        <v>0</v>
      </c>
      <c r="D378" s="31">
        <v>0</v>
      </c>
      <c r="E378" s="31">
        <v>0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14">
        <f>SUM(B378:M378)</f>
        <v>0</v>
      </c>
      <c r="O378"/>
    </row>
    <row r="379" spans="1:15" x14ac:dyDescent="0.35">
      <c r="A379" s="15" t="s">
        <v>107</v>
      </c>
      <c r="B379" s="31">
        <v>0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14">
        <f>SUM(B379:M379)</f>
        <v>0</v>
      </c>
      <c r="O379"/>
    </row>
    <row r="380" spans="1:15" x14ac:dyDescent="0.35">
      <c r="A380" s="15" t="s">
        <v>25</v>
      </c>
      <c r="B380" s="31">
        <f t="shared" ref="B380:M380" si="83">SUM(B362:B379)</f>
        <v>0</v>
      </c>
      <c r="C380" s="31">
        <f t="shared" si="83"/>
        <v>0</v>
      </c>
      <c r="D380" s="31">
        <f t="shared" si="83"/>
        <v>0</v>
      </c>
      <c r="E380" s="31">
        <f t="shared" ref="E380:F380" si="84">SUM(E362:E379)</f>
        <v>0</v>
      </c>
      <c r="F380" s="31">
        <f t="shared" si="84"/>
        <v>0</v>
      </c>
      <c r="G380" s="31">
        <f t="shared" si="83"/>
        <v>0</v>
      </c>
      <c r="H380" s="31">
        <f t="shared" si="83"/>
        <v>0</v>
      </c>
      <c r="I380" s="31">
        <f t="shared" si="83"/>
        <v>0</v>
      </c>
      <c r="J380" s="31">
        <f t="shared" si="83"/>
        <v>0</v>
      </c>
      <c r="K380" s="31">
        <f t="shared" si="83"/>
        <v>0</v>
      </c>
      <c r="L380" s="31">
        <f t="shared" si="83"/>
        <v>0</v>
      </c>
      <c r="M380" s="31">
        <f t="shared" si="83"/>
        <v>0</v>
      </c>
      <c r="N380" s="14">
        <f>SUM(B380:M380)</f>
        <v>0</v>
      </c>
    </row>
    <row r="381" spans="1:15" x14ac:dyDescent="0.35">
      <c r="A381" s="15"/>
      <c r="N381" s="14"/>
    </row>
    <row r="382" spans="1:15" x14ac:dyDescent="0.35">
      <c r="A382" s="22" t="s">
        <v>26</v>
      </c>
      <c r="N382" s="14"/>
    </row>
    <row r="383" spans="1:15" x14ac:dyDescent="0.35">
      <c r="A383" s="15" t="s">
        <v>90</v>
      </c>
      <c r="B383" s="31">
        <v>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14">
        <f t="shared" ref="N383:N401" si="85">SUM(B383:M383)</f>
        <v>0</v>
      </c>
      <c r="O383"/>
    </row>
    <row r="384" spans="1:15" x14ac:dyDescent="0.35">
      <c r="A384" s="15" t="s">
        <v>91</v>
      </c>
      <c r="B384" s="31">
        <v>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14">
        <f t="shared" si="85"/>
        <v>0</v>
      </c>
      <c r="O384"/>
    </row>
    <row r="385" spans="1:15" x14ac:dyDescent="0.35">
      <c r="A385" s="15" t="s">
        <v>92</v>
      </c>
      <c r="B385" s="31">
        <v>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14">
        <f t="shared" si="85"/>
        <v>0</v>
      </c>
      <c r="O385"/>
    </row>
    <row r="386" spans="1:15" x14ac:dyDescent="0.35">
      <c r="A386" s="15" t="s">
        <v>93</v>
      </c>
      <c r="B386" s="31">
        <v>0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14">
        <f t="shared" si="85"/>
        <v>0</v>
      </c>
      <c r="O386"/>
    </row>
    <row r="387" spans="1:15" x14ac:dyDescent="0.35">
      <c r="A387" s="15" t="s">
        <v>94</v>
      </c>
      <c r="B387" s="31">
        <v>0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14">
        <f t="shared" si="85"/>
        <v>0</v>
      </c>
      <c r="O387"/>
    </row>
    <row r="388" spans="1:15" x14ac:dyDescent="0.35">
      <c r="A388" s="15" t="s">
        <v>95</v>
      </c>
      <c r="B388" s="31">
        <v>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14">
        <f t="shared" si="85"/>
        <v>0</v>
      </c>
      <c r="O388"/>
    </row>
    <row r="389" spans="1:15" x14ac:dyDescent="0.35">
      <c r="A389" s="15" t="s">
        <v>96</v>
      </c>
      <c r="B389" s="31">
        <v>0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14">
        <f t="shared" si="85"/>
        <v>0</v>
      </c>
      <c r="O389"/>
    </row>
    <row r="390" spans="1:15" x14ac:dyDescent="0.35">
      <c r="A390" s="15" t="s">
        <v>97</v>
      </c>
      <c r="B390" s="31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14">
        <f t="shared" si="85"/>
        <v>0</v>
      </c>
      <c r="O390"/>
    </row>
    <row r="391" spans="1:15" x14ac:dyDescent="0.35">
      <c r="A391" s="15" t="s">
        <v>98</v>
      </c>
      <c r="B391" s="31">
        <v>0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14">
        <f t="shared" si="85"/>
        <v>0</v>
      </c>
      <c r="O391"/>
    </row>
    <row r="392" spans="1:15" x14ac:dyDescent="0.35">
      <c r="A392" s="15" t="s">
        <v>99</v>
      </c>
      <c r="B392" s="31">
        <v>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14">
        <f t="shared" si="85"/>
        <v>0</v>
      </c>
      <c r="O392"/>
    </row>
    <row r="393" spans="1:15" x14ac:dyDescent="0.35">
      <c r="A393" s="15" t="s">
        <v>100</v>
      </c>
      <c r="B393" s="31">
        <v>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14">
        <f t="shared" si="85"/>
        <v>0</v>
      </c>
      <c r="O393"/>
    </row>
    <row r="394" spans="1:15" x14ac:dyDescent="0.35">
      <c r="A394" s="15" t="s">
        <v>101</v>
      </c>
      <c r="B394" s="31">
        <v>0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14">
        <f t="shared" si="85"/>
        <v>0</v>
      </c>
      <c r="O394"/>
    </row>
    <row r="395" spans="1:15" x14ac:dyDescent="0.35">
      <c r="A395" s="15" t="s">
        <v>102</v>
      </c>
      <c r="B395" s="31">
        <v>0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14">
        <f t="shared" si="85"/>
        <v>0</v>
      </c>
      <c r="O395"/>
    </row>
    <row r="396" spans="1:15" x14ac:dyDescent="0.35">
      <c r="A396" s="15" t="s">
        <v>103</v>
      </c>
      <c r="B396" s="31">
        <v>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14">
        <f t="shared" si="85"/>
        <v>0</v>
      </c>
      <c r="O396"/>
    </row>
    <row r="397" spans="1:15" x14ac:dyDescent="0.35">
      <c r="A397" s="15" t="s">
        <v>104</v>
      </c>
      <c r="B397" s="31">
        <v>0</v>
      </c>
      <c r="C397" s="31">
        <v>0</v>
      </c>
      <c r="D397" s="31">
        <v>0</v>
      </c>
      <c r="E397" s="31">
        <v>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14">
        <f t="shared" si="85"/>
        <v>0</v>
      </c>
      <c r="O397" s="51"/>
    </row>
    <row r="398" spans="1:15" x14ac:dyDescent="0.35">
      <c r="A398" s="15" t="s">
        <v>105</v>
      </c>
      <c r="B398" s="31">
        <v>0</v>
      </c>
      <c r="C398" s="31">
        <v>0</v>
      </c>
      <c r="D398" s="31">
        <v>0</v>
      </c>
      <c r="E398" s="31">
        <v>0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14">
        <f t="shared" si="85"/>
        <v>0</v>
      </c>
      <c r="O398" s="51"/>
    </row>
    <row r="399" spans="1:15" x14ac:dyDescent="0.35">
      <c r="A399" s="15" t="s">
        <v>106</v>
      </c>
      <c r="B399" s="31">
        <v>0</v>
      </c>
      <c r="C399" s="31">
        <v>0</v>
      </c>
      <c r="D399" s="31">
        <v>0</v>
      </c>
      <c r="E399" s="31">
        <v>0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14">
        <f t="shared" si="85"/>
        <v>0</v>
      </c>
      <c r="O399" s="51"/>
    </row>
    <row r="400" spans="1:15" x14ac:dyDescent="0.35">
      <c r="A400" s="15" t="s">
        <v>107</v>
      </c>
      <c r="B400" s="31">
        <v>0</v>
      </c>
      <c r="C400" s="31">
        <v>0</v>
      </c>
      <c r="D400" s="31">
        <v>0</v>
      </c>
      <c r="E400" s="31">
        <v>0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14">
        <f t="shared" si="85"/>
        <v>0</v>
      </c>
      <c r="O400" s="51"/>
    </row>
    <row r="401" spans="1:15" x14ac:dyDescent="0.35">
      <c r="A401" s="15" t="s">
        <v>25</v>
      </c>
      <c r="B401" s="31">
        <f t="shared" ref="B401:M401" si="86">SUM(B383:B400)</f>
        <v>0</v>
      </c>
      <c r="C401" s="31">
        <f t="shared" si="86"/>
        <v>0</v>
      </c>
      <c r="D401" s="31">
        <f t="shared" si="86"/>
        <v>0</v>
      </c>
      <c r="E401" s="31">
        <f t="shared" ref="E401:F401" si="87">SUM(E383:E400)</f>
        <v>0</v>
      </c>
      <c r="F401" s="31">
        <f t="shared" si="87"/>
        <v>0</v>
      </c>
      <c r="G401" s="31">
        <f t="shared" si="86"/>
        <v>0</v>
      </c>
      <c r="H401" s="31">
        <f t="shared" si="86"/>
        <v>0</v>
      </c>
      <c r="I401" s="31">
        <f t="shared" si="86"/>
        <v>0</v>
      </c>
      <c r="J401" s="31">
        <f t="shared" si="86"/>
        <v>0</v>
      </c>
      <c r="K401" s="31">
        <f t="shared" si="86"/>
        <v>0</v>
      </c>
      <c r="L401" s="31">
        <f t="shared" si="86"/>
        <v>0</v>
      </c>
      <c r="M401" s="31">
        <f t="shared" si="86"/>
        <v>0</v>
      </c>
      <c r="N401" s="14">
        <f t="shared" si="85"/>
        <v>0</v>
      </c>
    </row>
    <row r="402" spans="1:15" x14ac:dyDescent="0.35">
      <c r="A402" s="15"/>
      <c r="N402" s="14"/>
    </row>
    <row r="403" spans="1:15" ht="15.4" thickBot="1" x14ac:dyDescent="0.45">
      <c r="A403" s="19" t="s">
        <v>15</v>
      </c>
      <c r="B403" s="35">
        <f t="shared" ref="B403:M403" si="88">+B401+B380+B359</f>
        <v>0</v>
      </c>
      <c r="C403" s="35">
        <f t="shared" si="88"/>
        <v>0</v>
      </c>
      <c r="D403" s="35">
        <f t="shared" si="88"/>
        <v>0</v>
      </c>
      <c r="E403" s="35">
        <f t="shared" ref="E403:F403" si="89">+E401+E380+E359</f>
        <v>0</v>
      </c>
      <c r="F403" s="35">
        <f t="shared" si="89"/>
        <v>0</v>
      </c>
      <c r="G403" s="35">
        <f t="shared" si="88"/>
        <v>0</v>
      </c>
      <c r="H403" s="35">
        <f t="shared" si="88"/>
        <v>0</v>
      </c>
      <c r="I403" s="35">
        <f t="shared" si="88"/>
        <v>0</v>
      </c>
      <c r="J403" s="35">
        <f t="shared" si="88"/>
        <v>0</v>
      </c>
      <c r="K403" s="35">
        <f t="shared" si="88"/>
        <v>0</v>
      </c>
      <c r="L403" s="35">
        <f t="shared" si="88"/>
        <v>0</v>
      </c>
      <c r="M403" s="35">
        <f t="shared" si="88"/>
        <v>0</v>
      </c>
      <c r="N403" s="20">
        <f>+N401+N360+N380+N359</f>
        <v>0</v>
      </c>
    </row>
    <row r="404" spans="1:15" ht="15.4" thickBot="1" x14ac:dyDescent="0.45">
      <c r="A404" s="4"/>
    </row>
    <row r="405" spans="1:15" ht="13.15" x14ac:dyDescent="0.4">
      <c r="A405" s="5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7" t="s">
        <v>0</v>
      </c>
    </row>
    <row r="406" spans="1:15" ht="13.5" thickBot="1" x14ac:dyDescent="0.45">
      <c r="A406" s="21" t="s">
        <v>88</v>
      </c>
      <c r="B406" s="34" t="s">
        <v>2</v>
      </c>
      <c r="C406" s="34" t="s">
        <v>3</v>
      </c>
      <c r="D406" s="34" t="s">
        <v>4</v>
      </c>
      <c r="E406" s="34" t="s">
        <v>5</v>
      </c>
      <c r="F406" s="34" t="s">
        <v>6</v>
      </c>
      <c r="G406" s="34" t="s">
        <v>7</v>
      </c>
      <c r="H406" s="34" t="s">
        <v>8</v>
      </c>
      <c r="I406" s="34" t="s">
        <v>9</v>
      </c>
      <c r="J406" s="34" t="s">
        <v>10</v>
      </c>
      <c r="K406" s="34" t="s">
        <v>11</v>
      </c>
      <c r="L406" s="34" t="s">
        <v>12</v>
      </c>
      <c r="M406" s="34" t="s">
        <v>13</v>
      </c>
      <c r="N406" s="10" t="s">
        <v>14</v>
      </c>
    </row>
    <row r="407" spans="1:15" ht="13.15" x14ac:dyDescent="0.4">
      <c r="A407" s="53"/>
      <c r="N407" s="14"/>
    </row>
    <row r="408" spans="1:15" x14ac:dyDescent="0.35">
      <c r="A408" s="22" t="s">
        <v>28</v>
      </c>
      <c r="B408" s="31">
        <f>0-B430-B452</f>
        <v>0</v>
      </c>
      <c r="C408" s="31">
        <f>0-C430-C452</f>
        <v>0</v>
      </c>
      <c r="D408" s="31">
        <f t="shared" ref="D408:M408" si="90">0-D430-D452</f>
        <v>0</v>
      </c>
      <c r="E408" s="31">
        <f t="shared" ref="E408" si="91">0-E430-E452</f>
        <v>0</v>
      </c>
      <c r="F408" s="31">
        <f t="shared" si="90"/>
        <v>0</v>
      </c>
      <c r="G408" s="31">
        <f t="shared" si="90"/>
        <v>0</v>
      </c>
      <c r="H408" s="31">
        <f t="shared" si="90"/>
        <v>0</v>
      </c>
      <c r="I408" s="31">
        <f t="shared" si="90"/>
        <v>0</v>
      </c>
      <c r="J408" s="31">
        <f t="shared" si="90"/>
        <v>0</v>
      </c>
      <c r="K408" s="31">
        <f t="shared" si="90"/>
        <v>0</v>
      </c>
      <c r="L408" s="31">
        <f t="shared" si="90"/>
        <v>0</v>
      </c>
      <c r="M408" s="31">
        <f t="shared" si="90"/>
        <v>0</v>
      </c>
      <c r="N408" s="14">
        <f>SUM(B408:M408)</f>
        <v>0</v>
      </c>
    </row>
    <row r="409" spans="1:15" x14ac:dyDescent="0.35">
      <c r="A409" s="15" t="s">
        <v>80</v>
      </c>
      <c r="N409" s="14">
        <f>SUM(B409:M409)</f>
        <v>0</v>
      </c>
    </row>
    <row r="410" spans="1:15" x14ac:dyDescent="0.35">
      <c r="A410" s="22" t="s">
        <v>27</v>
      </c>
      <c r="N410" s="14"/>
    </row>
    <row r="411" spans="1:15" x14ac:dyDescent="0.35">
      <c r="A411" s="15" t="s">
        <v>66</v>
      </c>
      <c r="B411" s="31">
        <v>0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14">
        <f t="shared" ref="N411:N430" si="92">SUM(B411:M411)</f>
        <v>0</v>
      </c>
      <c r="O411"/>
    </row>
    <row r="412" spans="1:15" x14ac:dyDescent="0.35">
      <c r="A412" s="15" t="s">
        <v>67</v>
      </c>
      <c r="B412" s="31">
        <v>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14">
        <f t="shared" si="92"/>
        <v>0</v>
      </c>
      <c r="O412"/>
    </row>
    <row r="413" spans="1:15" x14ac:dyDescent="0.35">
      <c r="A413" s="15" t="s">
        <v>68</v>
      </c>
      <c r="B413" s="31">
        <v>0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14">
        <f t="shared" si="92"/>
        <v>0</v>
      </c>
      <c r="O413"/>
    </row>
    <row r="414" spans="1:15" x14ac:dyDescent="0.35">
      <c r="A414" s="15" t="s">
        <v>69</v>
      </c>
      <c r="B414" s="31">
        <v>0</v>
      </c>
      <c r="C414" s="31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14">
        <f t="shared" si="92"/>
        <v>0</v>
      </c>
      <c r="O414"/>
    </row>
    <row r="415" spans="1:15" x14ac:dyDescent="0.35">
      <c r="A415" s="15" t="s">
        <v>70</v>
      </c>
      <c r="B415" s="31">
        <v>0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14">
        <f t="shared" si="92"/>
        <v>0</v>
      </c>
      <c r="O415"/>
    </row>
    <row r="416" spans="1:15" x14ac:dyDescent="0.35">
      <c r="A416" s="15" t="s">
        <v>71</v>
      </c>
      <c r="B416" s="31">
        <v>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14">
        <f t="shared" si="92"/>
        <v>0</v>
      </c>
      <c r="O416"/>
    </row>
    <row r="417" spans="1:15" x14ac:dyDescent="0.35">
      <c r="A417" s="15" t="s">
        <v>72</v>
      </c>
      <c r="B417" s="31">
        <v>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14">
        <f t="shared" si="92"/>
        <v>0</v>
      </c>
      <c r="O417"/>
    </row>
    <row r="418" spans="1:15" x14ac:dyDescent="0.35">
      <c r="A418" s="15" t="s">
        <v>73</v>
      </c>
      <c r="B418" s="31">
        <v>0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14">
        <f t="shared" si="92"/>
        <v>0</v>
      </c>
      <c r="O418"/>
    </row>
    <row r="419" spans="1:15" x14ac:dyDescent="0.35">
      <c r="A419" s="15" t="s">
        <v>74</v>
      </c>
      <c r="B419" s="31">
        <v>0</v>
      </c>
      <c r="C419" s="31">
        <v>0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14">
        <f t="shared" si="92"/>
        <v>0</v>
      </c>
      <c r="O419"/>
    </row>
    <row r="420" spans="1:15" x14ac:dyDescent="0.35">
      <c r="A420" s="15" t="s">
        <v>75</v>
      </c>
      <c r="B420" s="31">
        <v>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14">
        <f t="shared" ref="N420:N429" si="93">SUM(B420:M420)</f>
        <v>0</v>
      </c>
      <c r="O420"/>
    </row>
    <row r="421" spans="1:15" x14ac:dyDescent="0.35">
      <c r="A421" s="15" t="s">
        <v>76</v>
      </c>
      <c r="B421" s="31">
        <v>0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14">
        <f t="shared" si="93"/>
        <v>0</v>
      </c>
      <c r="O421"/>
    </row>
    <row r="422" spans="1:15" x14ac:dyDescent="0.35">
      <c r="A422" s="15" t="s">
        <v>77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14">
        <f t="shared" si="93"/>
        <v>0</v>
      </c>
      <c r="O422"/>
    </row>
    <row r="423" spans="1:15" x14ac:dyDescent="0.35">
      <c r="A423" s="15" t="s">
        <v>78</v>
      </c>
      <c r="B423" s="31">
        <v>0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14">
        <f t="shared" si="93"/>
        <v>0</v>
      </c>
      <c r="O423"/>
    </row>
    <row r="424" spans="1:15" x14ac:dyDescent="0.35">
      <c r="A424" s="15" t="s">
        <v>82</v>
      </c>
      <c r="B424" s="31">
        <v>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14">
        <f t="shared" si="93"/>
        <v>0</v>
      </c>
      <c r="O424"/>
    </row>
    <row r="425" spans="1:15" x14ac:dyDescent="0.35">
      <c r="A425" s="15" t="s">
        <v>83</v>
      </c>
      <c r="B425" s="31">
        <v>0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14">
        <f>SUM(B425:M425)</f>
        <v>0</v>
      </c>
      <c r="O425"/>
    </row>
    <row r="426" spans="1:15" x14ac:dyDescent="0.35">
      <c r="A426" s="15" t="s">
        <v>87</v>
      </c>
      <c r="B426" s="31">
        <v>0</v>
      </c>
      <c r="C426" s="31">
        <v>0</v>
      </c>
      <c r="D426" s="31">
        <v>0</v>
      </c>
      <c r="E426" s="31">
        <v>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14">
        <f>SUM(B426:M426)</f>
        <v>0</v>
      </c>
      <c r="O426" s="51"/>
    </row>
    <row r="427" spans="1:15" x14ac:dyDescent="0.35">
      <c r="A427" s="15" t="s">
        <v>84</v>
      </c>
      <c r="B427" s="31">
        <v>0</v>
      </c>
      <c r="C427" s="31">
        <v>0</v>
      </c>
      <c r="D427" s="31">
        <v>0</v>
      </c>
      <c r="E427" s="31">
        <v>0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14">
        <f>SUM(B427:M427)</f>
        <v>0</v>
      </c>
      <c r="O427"/>
    </row>
    <row r="428" spans="1:15" x14ac:dyDescent="0.35">
      <c r="A428" s="15" t="s">
        <v>85</v>
      </c>
      <c r="B428" s="31">
        <v>0</v>
      </c>
      <c r="C428" s="31">
        <v>0</v>
      </c>
      <c r="D428" s="31">
        <v>0</v>
      </c>
      <c r="E428" s="31">
        <v>0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14">
        <f>SUM(B428:M428)</f>
        <v>0</v>
      </c>
      <c r="O428"/>
    </row>
    <row r="429" spans="1:15" x14ac:dyDescent="0.35">
      <c r="A429" s="15" t="s">
        <v>86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14">
        <f t="shared" si="93"/>
        <v>0</v>
      </c>
      <c r="O429"/>
    </row>
    <row r="430" spans="1:15" x14ac:dyDescent="0.35">
      <c r="A430" s="15" t="s">
        <v>25</v>
      </c>
      <c r="B430" s="31">
        <f>SUM(B411:B429)</f>
        <v>0</v>
      </c>
      <c r="C430" s="31">
        <f t="shared" ref="C430:M430" si="94">SUM(C411:C429)</f>
        <v>0</v>
      </c>
      <c r="D430" s="31">
        <f t="shared" si="94"/>
        <v>0</v>
      </c>
      <c r="E430" s="31">
        <f t="shared" ref="E430" si="95">SUM(E411:E429)</f>
        <v>0</v>
      </c>
      <c r="F430" s="31">
        <f t="shared" si="94"/>
        <v>0</v>
      </c>
      <c r="G430" s="31">
        <f t="shared" si="94"/>
        <v>0</v>
      </c>
      <c r="H430" s="31">
        <f t="shared" si="94"/>
        <v>0</v>
      </c>
      <c r="I430" s="31">
        <f t="shared" si="94"/>
        <v>0</v>
      </c>
      <c r="J430" s="31">
        <f t="shared" si="94"/>
        <v>0</v>
      </c>
      <c r="K430" s="31">
        <f t="shared" si="94"/>
        <v>0</v>
      </c>
      <c r="L430" s="31">
        <f t="shared" si="94"/>
        <v>0</v>
      </c>
      <c r="M430" s="31">
        <f t="shared" si="94"/>
        <v>0</v>
      </c>
      <c r="N430" s="14">
        <f t="shared" si="92"/>
        <v>0</v>
      </c>
    </row>
    <row r="431" spans="1:15" x14ac:dyDescent="0.35">
      <c r="A431" s="15"/>
      <c r="N431" s="14"/>
    </row>
    <row r="432" spans="1:15" x14ac:dyDescent="0.35">
      <c r="A432" s="22" t="s">
        <v>26</v>
      </c>
      <c r="N432" s="14"/>
    </row>
    <row r="433" spans="1:15" x14ac:dyDescent="0.35">
      <c r="A433" s="15" t="s">
        <v>66</v>
      </c>
      <c r="B433" s="31">
        <v>0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14">
        <f t="shared" ref="N433:N439" si="96">SUM(B433:M433)</f>
        <v>0</v>
      </c>
      <c r="O433"/>
    </row>
    <row r="434" spans="1:15" x14ac:dyDescent="0.35">
      <c r="A434" s="15" t="s">
        <v>67</v>
      </c>
      <c r="B434" s="31">
        <v>0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14">
        <f t="shared" si="96"/>
        <v>0</v>
      </c>
      <c r="O434"/>
    </row>
    <row r="435" spans="1:15" x14ac:dyDescent="0.35">
      <c r="A435" s="15" t="s">
        <v>68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14">
        <f t="shared" si="96"/>
        <v>0</v>
      </c>
      <c r="O435"/>
    </row>
    <row r="436" spans="1:15" x14ac:dyDescent="0.35">
      <c r="A436" s="15" t="s">
        <v>69</v>
      </c>
      <c r="B436" s="31">
        <v>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14">
        <f t="shared" si="96"/>
        <v>0</v>
      </c>
      <c r="O436"/>
    </row>
    <row r="437" spans="1:15" x14ac:dyDescent="0.35">
      <c r="A437" s="15" t="s">
        <v>70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14">
        <f t="shared" si="96"/>
        <v>0</v>
      </c>
      <c r="O437"/>
    </row>
    <row r="438" spans="1:15" x14ac:dyDescent="0.35">
      <c r="A438" s="15" t="s">
        <v>71</v>
      </c>
      <c r="B438" s="31">
        <v>0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14">
        <f t="shared" si="96"/>
        <v>0</v>
      </c>
      <c r="O438"/>
    </row>
    <row r="439" spans="1:15" x14ac:dyDescent="0.35">
      <c r="A439" s="15" t="s">
        <v>72</v>
      </c>
      <c r="B439" s="31">
        <v>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14">
        <f t="shared" si="96"/>
        <v>0</v>
      </c>
      <c r="O439"/>
    </row>
    <row r="440" spans="1:15" x14ac:dyDescent="0.35">
      <c r="A440" s="15" t="s">
        <v>73</v>
      </c>
      <c r="B440" s="31">
        <v>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14">
        <f t="shared" ref="N440:N452" si="97">SUM(B440:M440)</f>
        <v>0</v>
      </c>
      <c r="O440"/>
    </row>
    <row r="441" spans="1:15" x14ac:dyDescent="0.35">
      <c r="A441" s="15" t="s">
        <v>74</v>
      </c>
      <c r="B441" s="31">
        <v>0</v>
      </c>
      <c r="C441" s="31"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14">
        <f t="shared" si="97"/>
        <v>0</v>
      </c>
      <c r="O441"/>
    </row>
    <row r="442" spans="1:15" x14ac:dyDescent="0.35">
      <c r="A442" s="15" t="s">
        <v>75</v>
      </c>
      <c r="B442" s="31">
        <v>0</v>
      </c>
      <c r="C442" s="31"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14">
        <f t="shared" si="97"/>
        <v>0</v>
      </c>
      <c r="O442"/>
    </row>
    <row r="443" spans="1:15" x14ac:dyDescent="0.35">
      <c r="A443" s="15" t="s">
        <v>76</v>
      </c>
      <c r="B443" s="31">
        <v>0</v>
      </c>
      <c r="C443" s="31"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14">
        <f t="shared" si="97"/>
        <v>0</v>
      </c>
      <c r="O443"/>
    </row>
    <row r="444" spans="1:15" x14ac:dyDescent="0.35">
      <c r="A444" s="15" t="s">
        <v>77</v>
      </c>
      <c r="B444" s="31">
        <v>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14">
        <f t="shared" si="97"/>
        <v>0</v>
      </c>
      <c r="O444"/>
    </row>
    <row r="445" spans="1:15" x14ac:dyDescent="0.35">
      <c r="A445" s="15" t="s">
        <v>78</v>
      </c>
      <c r="B445" s="31">
        <v>0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14">
        <f t="shared" si="97"/>
        <v>0</v>
      </c>
      <c r="O445"/>
    </row>
    <row r="446" spans="1:15" x14ac:dyDescent="0.35">
      <c r="A446" s="15" t="s">
        <v>82</v>
      </c>
      <c r="B446" s="31">
        <v>0</v>
      </c>
      <c r="C446" s="31"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14">
        <f t="shared" ref="N446:N451" si="98">SUM(B446:M446)</f>
        <v>0</v>
      </c>
      <c r="O446"/>
    </row>
    <row r="447" spans="1:15" x14ac:dyDescent="0.35">
      <c r="A447" s="15" t="s">
        <v>83</v>
      </c>
      <c r="B447" s="31">
        <v>0</v>
      </c>
      <c r="C447" s="31"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14">
        <f t="shared" si="98"/>
        <v>0</v>
      </c>
      <c r="O447" s="51"/>
    </row>
    <row r="448" spans="1:15" x14ac:dyDescent="0.35">
      <c r="A448" s="15" t="s">
        <v>87</v>
      </c>
      <c r="B448" s="31">
        <v>0</v>
      </c>
      <c r="C448" s="31">
        <v>0</v>
      </c>
      <c r="D448" s="31">
        <v>0</v>
      </c>
      <c r="E448" s="31">
        <v>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14">
        <f t="shared" si="98"/>
        <v>0</v>
      </c>
      <c r="O448" s="51"/>
    </row>
    <row r="449" spans="1:15" x14ac:dyDescent="0.35">
      <c r="A449" s="15" t="s">
        <v>84</v>
      </c>
      <c r="B449" s="31">
        <v>0</v>
      </c>
      <c r="C449" s="31">
        <v>0</v>
      </c>
      <c r="D449" s="31">
        <v>0</v>
      </c>
      <c r="E449" s="31">
        <v>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14">
        <f t="shared" si="98"/>
        <v>0</v>
      </c>
      <c r="O449" s="51"/>
    </row>
    <row r="450" spans="1:15" x14ac:dyDescent="0.35">
      <c r="A450" s="15" t="s">
        <v>85</v>
      </c>
      <c r="B450" s="31">
        <v>0</v>
      </c>
      <c r="C450" s="31">
        <v>0</v>
      </c>
      <c r="D450" s="31">
        <v>0</v>
      </c>
      <c r="E450" s="31">
        <v>0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14">
        <f t="shared" si="98"/>
        <v>0</v>
      </c>
      <c r="O450" s="51"/>
    </row>
    <row r="451" spans="1:15" x14ac:dyDescent="0.35">
      <c r="A451" s="15" t="s">
        <v>86</v>
      </c>
      <c r="B451" s="31">
        <v>0</v>
      </c>
      <c r="C451" s="31">
        <v>0</v>
      </c>
      <c r="D451" s="31">
        <v>0</v>
      </c>
      <c r="E451" s="31">
        <v>0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14">
        <f t="shared" si="98"/>
        <v>0</v>
      </c>
      <c r="O451" s="51"/>
    </row>
    <row r="452" spans="1:15" x14ac:dyDescent="0.35">
      <c r="A452" s="15" t="s">
        <v>25</v>
      </c>
      <c r="B452" s="31">
        <f>SUM(B433:B451)</f>
        <v>0</v>
      </c>
      <c r="C452" s="31">
        <f t="shared" ref="C452:M452" si="99">SUM(C433:C451)</f>
        <v>0</v>
      </c>
      <c r="D452" s="31">
        <f t="shared" si="99"/>
        <v>0</v>
      </c>
      <c r="E452" s="31">
        <f t="shared" ref="E452" si="100">SUM(E433:E451)</f>
        <v>0</v>
      </c>
      <c r="F452" s="31">
        <f t="shared" si="99"/>
        <v>0</v>
      </c>
      <c r="G452" s="31">
        <f t="shared" si="99"/>
        <v>0</v>
      </c>
      <c r="H452" s="31">
        <f t="shared" si="99"/>
        <v>0</v>
      </c>
      <c r="I452" s="31">
        <f t="shared" si="99"/>
        <v>0</v>
      </c>
      <c r="J452" s="31">
        <f t="shared" si="99"/>
        <v>0</v>
      </c>
      <c r="K452" s="31">
        <f t="shared" si="99"/>
        <v>0</v>
      </c>
      <c r="L452" s="31">
        <f t="shared" si="99"/>
        <v>0</v>
      </c>
      <c r="M452" s="31">
        <f t="shared" si="99"/>
        <v>0</v>
      </c>
      <c r="N452" s="14">
        <f t="shared" si="97"/>
        <v>0</v>
      </c>
    </row>
    <row r="453" spans="1:15" x14ac:dyDescent="0.35">
      <c r="A453" s="15"/>
      <c r="N453" s="14"/>
    </row>
    <row r="454" spans="1:15" ht="15.4" thickBot="1" x14ac:dyDescent="0.45">
      <c r="A454" s="19" t="s">
        <v>15</v>
      </c>
      <c r="B454" s="35">
        <f>+B452+B430+B408</f>
        <v>0</v>
      </c>
      <c r="C454" s="35">
        <f t="shared" ref="C454:M454" si="101">+C452+C430+C408</f>
        <v>0</v>
      </c>
      <c r="D454" s="35">
        <f t="shared" si="101"/>
        <v>0</v>
      </c>
      <c r="E454" s="35">
        <f t="shared" ref="E454" si="102">+E452+E430+E408</f>
        <v>0</v>
      </c>
      <c r="F454" s="35">
        <f t="shared" si="101"/>
        <v>0</v>
      </c>
      <c r="G454" s="35">
        <f t="shared" si="101"/>
        <v>0</v>
      </c>
      <c r="H454" s="35">
        <f t="shared" si="101"/>
        <v>0</v>
      </c>
      <c r="I454" s="35">
        <f t="shared" si="101"/>
        <v>0</v>
      </c>
      <c r="J454" s="35">
        <f t="shared" si="101"/>
        <v>0</v>
      </c>
      <c r="K454" s="35">
        <f t="shared" si="101"/>
        <v>0</v>
      </c>
      <c r="L454" s="35">
        <f t="shared" si="101"/>
        <v>0</v>
      </c>
      <c r="M454" s="35">
        <f t="shared" si="101"/>
        <v>0</v>
      </c>
      <c r="N454" s="20">
        <f>+N452+N409+N430+N408</f>
        <v>0</v>
      </c>
    </row>
    <row r="455" spans="1:15" ht="13.15" x14ac:dyDescent="0.4">
      <c r="A455" s="5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7" t="s">
        <v>0</v>
      </c>
    </row>
    <row r="456" spans="1:15" ht="13.5" thickBot="1" x14ac:dyDescent="0.45">
      <c r="A456" s="21" t="s">
        <v>31</v>
      </c>
      <c r="B456" s="34" t="s">
        <v>2</v>
      </c>
      <c r="C456" s="34" t="s">
        <v>3</v>
      </c>
      <c r="D456" s="34" t="s">
        <v>4</v>
      </c>
      <c r="E456" s="34" t="s">
        <v>5</v>
      </c>
      <c r="F456" s="34" t="s">
        <v>6</v>
      </c>
      <c r="G456" s="34" t="s">
        <v>7</v>
      </c>
      <c r="H456" s="34" t="s">
        <v>8</v>
      </c>
      <c r="I456" s="34" t="s">
        <v>9</v>
      </c>
      <c r="J456" s="34" t="s">
        <v>10</v>
      </c>
      <c r="K456" s="34" t="s">
        <v>11</v>
      </c>
      <c r="L456" s="34" t="s">
        <v>12</v>
      </c>
      <c r="M456" s="34" t="s">
        <v>13</v>
      </c>
      <c r="N456" s="10" t="s">
        <v>14</v>
      </c>
    </row>
    <row r="457" spans="1:15" ht="13.15" x14ac:dyDescent="0.4">
      <c r="A457" s="53"/>
      <c r="N457" s="14"/>
    </row>
    <row r="458" spans="1:15" x14ac:dyDescent="0.35">
      <c r="A458" s="22" t="s">
        <v>28</v>
      </c>
      <c r="B458" s="31">
        <f>0-B471-B483</f>
        <v>0</v>
      </c>
      <c r="C458" s="31">
        <f t="shared" ref="C458:M458" si="103">0-C471-C483</f>
        <v>0</v>
      </c>
      <c r="D458" s="31">
        <f t="shared" si="103"/>
        <v>0</v>
      </c>
      <c r="E458" s="31">
        <f t="shared" ref="E458" si="104">0-E471-E483</f>
        <v>0</v>
      </c>
      <c r="F458" s="31">
        <f t="shared" si="103"/>
        <v>0</v>
      </c>
      <c r="G458" s="31">
        <f t="shared" si="103"/>
        <v>0</v>
      </c>
      <c r="H458" s="31">
        <f t="shared" si="103"/>
        <v>0</v>
      </c>
      <c r="I458" s="31">
        <f t="shared" si="103"/>
        <v>0</v>
      </c>
      <c r="J458" s="31">
        <f t="shared" si="103"/>
        <v>0</v>
      </c>
      <c r="K458" s="31">
        <f t="shared" si="103"/>
        <v>0</v>
      </c>
      <c r="L458" s="31">
        <f t="shared" si="103"/>
        <v>0</v>
      </c>
      <c r="M458" s="31">
        <f t="shared" si="103"/>
        <v>0</v>
      </c>
      <c r="N458" s="14">
        <f>SUM(B458:M458)</f>
        <v>0</v>
      </c>
    </row>
    <row r="459" spans="1:15" x14ac:dyDescent="0.35">
      <c r="A459" s="15" t="s">
        <v>80</v>
      </c>
      <c r="N459" s="14">
        <f>SUM(B459:M459)</f>
        <v>0</v>
      </c>
    </row>
    <row r="460" spans="1:15" x14ac:dyDescent="0.35">
      <c r="A460" s="15" t="s">
        <v>0</v>
      </c>
      <c r="N460" s="14"/>
    </row>
    <row r="461" spans="1:15" x14ac:dyDescent="0.35">
      <c r="A461" s="22" t="s">
        <v>27</v>
      </c>
      <c r="N461" s="14"/>
    </row>
    <row r="462" spans="1:15" x14ac:dyDescent="0.35">
      <c r="A462" s="15" t="s">
        <v>52</v>
      </c>
      <c r="B462" s="31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14">
        <f t="shared" ref="N462:N471" si="105">SUM(B462:M462)</f>
        <v>0</v>
      </c>
      <c r="O462"/>
    </row>
    <row r="463" spans="1:15" x14ac:dyDescent="0.35">
      <c r="A463" s="15" t="s">
        <v>53</v>
      </c>
      <c r="B463" s="31">
        <v>0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14">
        <f t="shared" si="105"/>
        <v>0</v>
      </c>
      <c r="O463"/>
    </row>
    <row r="464" spans="1:15" x14ac:dyDescent="0.35">
      <c r="A464" s="15" t="s">
        <v>54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14">
        <f t="shared" si="105"/>
        <v>0</v>
      </c>
      <c r="O464"/>
    </row>
    <row r="465" spans="1:15" x14ac:dyDescent="0.35">
      <c r="A465" s="15" t="s">
        <v>55</v>
      </c>
      <c r="B465" s="31">
        <v>0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14">
        <f t="shared" si="105"/>
        <v>0</v>
      </c>
      <c r="O465"/>
    </row>
    <row r="466" spans="1:15" x14ac:dyDescent="0.35">
      <c r="A466" s="15" t="s">
        <v>56</v>
      </c>
      <c r="B466" s="31">
        <v>0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14">
        <f t="shared" si="105"/>
        <v>0</v>
      </c>
      <c r="O466"/>
    </row>
    <row r="467" spans="1:15" x14ac:dyDescent="0.35">
      <c r="A467" s="15" t="s">
        <v>57</v>
      </c>
      <c r="B467" s="31">
        <v>0</v>
      </c>
      <c r="C467" s="31">
        <v>0</v>
      </c>
      <c r="D467" s="31">
        <v>0</v>
      </c>
      <c r="E467" s="31">
        <v>0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14">
        <f t="shared" si="105"/>
        <v>0</v>
      </c>
      <c r="O467"/>
    </row>
    <row r="468" spans="1:15" x14ac:dyDescent="0.35">
      <c r="A468" s="15" t="s">
        <v>58</v>
      </c>
      <c r="B468" s="31">
        <v>0</v>
      </c>
      <c r="C468" s="31">
        <v>0</v>
      </c>
      <c r="D468" s="31">
        <v>0</v>
      </c>
      <c r="E468" s="31">
        <v>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14">
        <f t="shared" si="105"/>
        <v>0</v>
      </c>
      <c r="O468"/>
    </row>
    <row r="469" spans="1:15" x14ac:dyDescent="0.35">
      <c r="A469" s="15" t="s">
        <v>59</v>
      </c>
      <c r="B469" s="31">
        <v>0</v>
      </c>
      <c r="C469" s="31">
        <v>0</v>
      </c>
      <c r="D469" s="31">
        <v>0</v>
      </c>
      <c r="E469" s="31">
        <v>0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14">
        <f t="shared" si="105"/>
        <v>0</v>
      </c>
      <c r="O469"/>
    </row>
    <row r="470" spans="1:15" x14ac:dyDescent="0.35">
      <c r="A470" s="15" t="s">
        <v>60</v>
      </c>
      <c r="B470" s="31">
        <v>0</v>
      </c>
      <c r="C470" s="31"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14">
        <f t="shared" si="105"/>
        <v>0</v>
      </c>
      <c r="O470"/>
    </row>
    <row r="471" spans="1:15" x14ac:dyDescent="0.35">
      <c r="A471" s="15" t="s">
        <v>25</v>
      </c>
      <c r="B471" s="31">
        <f t="shared" ref="B471:M471" si="106">SUM(B462:B470)</f>
        <v>0</v>
      </c>
      <c r="C471" s="31">
        <f t="shared" si="106"/>
        <v>0</v>
      </c>
      <c r="D471" s="31">
        <f t="shared" si="106"/>
        <v>0</v>
      </c>
      <c r="E471" s="31">
        <f t="shared" ref="E471" si="107">SUM(E462:E470)</f>
        <v>0</v>
      </c>
      <c r="F471" s="31">
        <f t="shared" si="106"/>
        <v>0</v>
      </c>
      <c r="G471" s="31">
        <f t="shared" si="106"/>
        <v>0</v>
      </c>
      <c r="H471" s="31">
        <f t="shared" si="106"/>
        <v>0</v>
      </c>
      <c r="I471" s="31">
        <f t="shared" si="106"/>
        <v>0</v>
      </c>
      <c r="J471" s="31">
        <f t="shared" si="106"/>
        <v>0</v>
      </c>
      <c r="K471" s="31">
        <f t="shared" si="106"/>
        <v>0</v>
      </c>
      <c r="L471" s="31">
        <f t="shared" si="106"/>
        <v>0</v>
      </c>
      <c r="M471" s="31">
        <f t="shared" si="106"/>
        <v>0</v>
      </c>
      <c r="N471" s="14">
        <f t="shared" si="105"/>
        <v>0</v>
      </c>
    </row>
    <row r="472" spans="1:15" x14ac:dyDescent="0.35">
      <c r="A472" s="15"/>
      <c r="N472" s="14"/>
    </row>
    <row r="473" spans="1:15" x14ac:dyDescent="0.35">
      <c r="A473" s="22" t="s">
        <v>26</v>
      </c>
      <c r="N473" s="14"/>
    </row>
    <row r="474" spans="1:15" x14ac:dyDescent="0.35">
      <c r="A474" s="15" t="s">
        <v>52</v>
      </c>
      <c r="B474" s="31">
        <v>0</v>
      </c>
      <c r="C474" s="31">
        <v>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14">
        <f t="shared" ref="N474:N480" si="108">SUM(B474:M474)</f>
        <v>0</v>
      </c>
      <c r="O474"/>
    </row>
    <row r="475" spans="1:15" x14ac:dyDescent="0.35">
      <c r="A475" s="15" t="s">
        <v>53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14">
        <f t="shared" si="108"/>
        <v>0</v>
      </c>
      <c r="O475"/>
    </row>
    <row r="476" spans="1:15" x14ac:dyDescent="0.35">
      <c r="A476" s="15" t="s">
        <v>54</v>
      </c>
      <c r="B476" s="31">
        <v>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14">
        <f t="shared" si="108"/>
        <v>0</v>
      </c>
      <c r="O476"/>
    </row>
    <row r="477" spans="1:15" x14ac:dyDescent="0.35">
      <c r="A477" s="15" t="s">
        <v>55</v>
      </c>
      <c r="B477" s="31">
        <v>0</v>
      </c>
      <c r="C477" s="31">
        <v>0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14">
        <f t="shared" si="108"/>
        <v>0</v>
      </c>
      <c r="O477"/>
    </row>
    <row r="478" spans="1:15" x14ac:dyDescent="0.35">
      <c r="A478" s="15" t="s">
        <v>56</v>
      </c>
      <c r="B478" s="31">
        <v>0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14">
        <f t="shared" si="108"/>
        <v>0</v>
      </c>
      <c r="O478"/>
    </row>
    <row r="479" spans="1:15" x14ac:dyDescent="0.35">
      <c r="A479" s="15" t="s">
        <v>57</v>
      </c>
      <c r="B479" s="31">
        <v>0</v>
      </c>
      <c r="C479" s="31">
        <v>0</v>
      </c>
      <c r="D479" s="31">
        <v>0</v>
      </c>
      <c r="E479" s="31">
        <v>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14">
        <f t="shared" si="108"/>
        <v>0</v>
      </c>
      <c r="O479"/>
    </row>
    <row r="480" spans="1:15" x14ac:dyDescent="0.35">
      <c r="A480" s="15" t="s">
        <v>58</v>
      </c>
      <c r="B480" s="31">
        <v>0</v>
      </c>
      <c r="C480" s="31">
        <v>0</v>
      </c>
      <c r="D480" s="31">
        <v>0</v>
      </c>
      <c r="E480" s="31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14">
        <f t="shared" si="108"/>
        <v>0</v>
      </c>
      <c r="O480"/>
    </row>
    <row r="481" spans="1:15" x14ac:dyDescent="0.35">
      <c r="A481" s="15" t="s">
        <v>59</v>
      </c>
      <c r="B481" s="31">
        <v>0</v>
      </c>
      <c r="C481" s="31">
        <v>0</v>
      </c>
      <c r="D481" s="31">
        <v>0</v>
      </c>
      <c r="E481" s="31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14">
        <f>SUM(B481:M481)</f>
        <v>0</v>
      </c>
      <c r="O481"/>
    </row>
    <row r="482" spans="1:15" x14ac:dyDescent="0.35">
      <c r="A482" s="15" t="s">
        <v>60</v>
      </c>
      <c r="B482" s="31">
        <v>0</v>
      </c>
      <c r="C482" s="31">
        <v>0</v>
      </c>
      <c r="D482" s="31">
        <v>0</v>
      </c>
      <c r="E482" s="31">
        <v>0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14">
        <f>SUM(B482:M482)</f>
        <v>0</v>
      </c>
      <c r="O482"/>
    </row>
    <row r="483" spans="1:15" x14ac:dyDescent="0.35">
      <c r="A483" s="15" t="s">
        <v>25</v>
      </c>
      <c r="B483" s="31">
        <f>SUM(B474:B482)</f>
        <v>0</v>
      </c>
      <c r="C483" s="31">
        <f t="shared" ref="C483:M483" si="109">SUM(C474:C482)</f>
        <v>0</v>
      </c>
      <c r="D483" s="31">
        <f t="shared" si="109"/>
        <v>0</v>
      </c>
      <c r="E483" s="31">
        <f t="shared" ref="E483" si="110">SUM(E474:E482)</f>
        <v>0</v>
      </c>
      <c r="F483" s="31">
        <f t="shared" si="109"/>
        <v>0</v>
      </c>
      <c r="G483" s="31">
        <f t="shared" si="109"/>
        <v>0</v>
      </c>
      <c r="H483" s="31">
        <f t="shared" si="109"/>
        <v>0</v>
      </c>
      <c r="I483" s="31">
        <f t="shared" si="109"/>
        <v>0</v>
      </c>
      <c r="J483" s="31">
        <f t="shared" si="109"/>
        <v>0</v>
      </c>
      <c r="K483" s="31">
        <f t="shared" si="109"/>
        <v>0</v>
      </c>
      <c r="L483" s="31">
        <f t="shared" si="109"/>
        <v>0</v>
      </c>
      <c r="M483" s="31">
        <f t="shared" si="109"/>
        <v>0</v>
      </c>
      <c r="N483" s="14">
        <f>SUM(B483:M483)</f>
        <v>0</v>
      </c>
    </row>
    <row r="484" spans="1:15" x14ac:dyDescent="0.35">
      <c r="A484" s="15"/>
      <c r="N484" s="14"/>
    </row>
    <row r="485" spans="1:15" ht="15.4" thickBot="1" x14ac:dyDescent="0.45">
      <c r="A485" s="19" t="s">
        <v>15</v>
      </c>
      <c r="B485" s="35">
        <f>+B483+B471+B458</f>
        <v>0</v>
      </c>
      <c r="C485" s="35">
        <f t="shared" ref="C485:M485" si="111">+C483+C471+C458</f>
        <v>0</v>
      </c>
      <c r="D485" s="35">
        <f t="shared" si="111"/>
        <v>0</v>
      </c>
      <c r="E485" s="35">
        <f t="shared" ref="E485" si="112">+E483+E471+E458</f>
        <v>0</v>
      </c>
      <c r="F485" s="35">
        <f t="shared" si="111"/>
        <v>0</v>
      </c>
      <c r="G485" s="35">
        <f t="shared" si="111"/>
        <v>0</v>
      </c>
      <c r="H485" s="35">
        <f t="shared" si="111"/>
        <v>0</v>
      </c>
      <c r="I485" s="35">
        <f t="shared" si="111"/>
        <v>0</v>
      </c>
      <c r="J485" s="35">
        <f t="shared" si="111"/>
        <v>0</v>
      </c>
      <c r="K485" s="35">
        <f t="shared" si="111"/>
        <v>0</v>
      </c>
      <c r="L485" s="35">
        <f t="shared" si="111"/>
        <v>0</v>
      </c>
      <c r="M485" s="35">
        <f t="shared" si="111"/>
        <v>0</v>
      </c>
      <c r="N485" s="20">
        <f>+N483+N459+N471+N458</f>
        <v>0</v>
      </c>
    </row>
    <row r="486" spans="1:15" ht="13.15" thickBot="1" x14ac:dyDescent="0.4"/>
    <row r="487" spans="1:15" ht="13.15" x14ac:dyDescent="0.4">
      <c r="A487" s="5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7" t="s">
        <v>0</v>
      </c>
    </row>
    <row r="488" spans="1:15" ht="13.5" thickBot="1" x14ac:dyDescent="0.45">
      <c r="A488" s="21" t="s">
        <v>32</v>
      </c>
      <c r="B488" s="34" t="s">
        <v>2</v>
      </c>
      <c r="C488" s="34" t="s">
        <v>3</v>
      </c>
      <c r="D488" s="34" t="s">
        <v>4</v>
      </c>
      <c r="E488" s="34" t="s">
        <v>5</v>
      </c>
      <c r="F488" s="34" t="s">
        <v>6</v>
      </c>
      <c r="G488" s="34" t="s">
        <v>7</v>
      </c>
      <c r="H488" s="34" t="s">
        <v>8</v>
      </c>
      <c r="I488" s="34" t="s">
        <v>9</v>
      </c>
      <c r="J488" s="34" t="s">
        <v>10</v>
      </c>
      <c r="K488" s="34" t="s">
        <v>11</v>
      </c>
      <c r="L488" s="34" t="s">
        <v>12</v>
      </c>
      <c r="M488" s="34" t="s">
        <v>13</v>
      </c>
      <c r="N488" s="10" t="s">
        <v>14</v>
      </c>
    </row>
    <row r="489" spans="1:15" x14ac:dyDescent="0.35">
      <c r="A489" s="15" t="s">
        <v>0</v>
      </c>
      <c r="N489" s="14"/>
    </row>
    <row r="490" spans="1:15" x14ac:dyDescent="0.35">
      <c r="A490" s="22" t="s">
        <v>28</v>
      </c>
      <c r="B490" s="31">
        <f>0-B505</f>
        <v>0</v>
      </c>
      <c r="C490" s="31">
        <f t="shared" ref="C490:M490" si="113">0-C505</f>
        <v>0</v>
      </c>
      <c r="D490" s="31">
        <f t="shared" si="113"/>
        <v>0</v>
      </c>
      <c r="E490" s="31">
        <f t="shared" ref="E490" si="114">0-E505</f>
        <v>0</v>
      </c>
      <c r="F490" s="31">
        <f t="shared" si="113"/>
        <v>0</v>
      </c>
      <c r="G490" s="31">
        <f t="shared" si="113"/>
        <v>0</v>
      </c>
      <c r="H490" s="31">
        <f t="shared" si="113"/>
        <v>0</v>
      </c>
      <c r="I490" s="31">
        <f t="shared" si="113"/>
        <v>0</v>
      </c>
      <c r="J490" s="31">
        <f t="shared" si="113"/>
        <v>0</v>
      </c>
      <c r="K490" s="31">
        <f t="shared" si="113"/>
        <v>0</v>
      </c>
      <c r="L490" s="31">
        <f t="shared" si="113"/>
        <v>0</v>
      </c>
      <c r="M490" s="31">
        <f t="shared" si="113"/>
        <v>0</v>
      </c>
      <c r="N490" s="14">
        <f>SUM(B490:M490)</f>
        <v>0</v>
      </c>
    </row>
    <row r="491" spans="1:15" x14ac:dyDescent="0.35">
      <c r="A491" s="15" t="s">
        <v>0</v>
      </c>
      <c r="N491" s="14"/>
    </row>
    <row r="492" spans="1:15" x14ac:dyDescent="0.35">
      <c r="A492" s="22" t="s">
        <v>27</v>
      </c>
      <c r="N492" s="14">
        <f t="shared" ref="N492:N505" si="115">SUM(B492:M492)</f>
        <v>0</v>
      </c>
    </row>
    <row r="493" spans="1:15" x14ac:dyDescent="0.35">
      <c r="A493" s="15" t="s">
        <v>52</v>
      </c>
      <c r="B493" s="31">
        <v>0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14">
        <f t="shared" si="115"/>
        <v>0</v>
      </c>
      <c r="O493" s="30"/>
    </row>
    <row r="494" spans="1:15" x14ac:dyDescent="0.35">
      <c r="A494" s="15" t="s">
        <v>61</v>
      </c>
      <c r="B494" s="31">
        <v>0</v>
      </c>
      <c r="C494" s="31"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14">
        <f t="shared" ref="N494:N499" si="116">SUM(B494:M494)</f>
        <v>0</v>
      </c>
      <c r="O494" s="30"/>
    </row>
    <row r="495" spans="1:15" x14ac:dyDescent="0.35">
      <c r="A495" s="15" t="s">
        <v>62</v>
      </c>
      <c r="B495" s="31">
        <v>0</v>
      </c>
      <c r="C495" s="31">
        <v>0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14">
        <f t="shared" si="116"/>
        <v>0</v>
      </c>
      <c r="O495" s="30"/>
    </row>
    <row r="496" spans="1:15" x14ac:dyDescent="0.35">
      <c r="A496" s="15" t="s">
        <v>55</v>
      </c>
      <c r="B496" s="31">
        <v>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14">
        <f t="shared" si="116"/>
        <v>0</v>
      </c>
      <c r="O496" s="30"/>
    </row>
    <row r="497" spans="1:15" x14ac:dyDescent="0.35">
      <c r="A497" s="15" t="s">
        <v>63</v>
      </c>
      <c r="B497" s="31">
        <v>0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14">
        <f t="shared" si="116"/>
        <v>0</v>
      </c>
      <c r="O497" s="30"/>
    </row>
    <row r="498" spans="1:15" x14ac:dyDescent="0.35">
      <c r="A498" s="15" t="s">
        <v>64</v>
      </c>
      <c r="B498" s="31">
        <v>0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14">
        <f t="shared" si="116"/>
        <v>0</v>
      </c>
      <c r="O498" s="30"/>
    </row>
    <row r="499" spans="1:15" x14ac:dyDescent="0.35">
      <c r="A499" s="15" t="s">
        <v>45</v>
      </c>
      <c r="B499" s="31">
        <v>0</v>
      </c>
      <c r="C499" s="31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14">
        <f t="shared" si="116"/>
        <v>0</v>
      </c>
      <c r="O499" s="30"/>
    </row>
    <row r="500" spans="1:15" x14ac:dyDescent="0.35">
      <c r="A500" s="15" t="s">
        <v>46</v>
      </c>
      <c r="B500" s="31">
        <v>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14">
        <f t="shared" si="115"/>
        <v>0</v>
      </c>
      <c r="O500" s="30"/>
    </row>
    <row r="501" spans="1:15" x14ac:dyDescent="0.35">
      <c r="A501" s="15" t="s">
        <v>47</v>
      </c>
      <c r="B501" s="31">
        <v>0</v>
      </c>
      <c r="C501" s="31">
        <v>0</v>
      </c>
      <c r="D501" s="31">
        <v>0</v>
      </c>
      <c r="E501" s="31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14">
        <f t="shared" si="115"/>
        <v>0</v>
      </c>
      <c r="O501" s="30"/>
    </row>
    <row r="502" spans="1:15" x14ac:dyDescent="0.35">
      <c r="A502" s="15" t="s">
        <v>48</v>
      </c>
      <c r="B502" s="31">
        <v>0</v>
      </c>
      <c r="C502" s="31">
        <v>0</v>
      </c>
      <c r="D502" s="31">
        <v>0</v>
      </c>
      <c r="E502" s="31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14">
        <f t="shared" si="115"/>
        <v>0</v>
      </c>
      <c r="O502" s="30"/>
    </row>
    <row r="503" spans="1:15" x14ac:dyDescent="0.35">
      <c r="A503" s="15" t="s">
        <v>49</v>
      </c>
      <c r="B503" s="31">
        <v>0</v>
      </c>
      <c r="C503" s="31">
        <v>0</v>
      </c>
      <c r="D503" s="31">
        <v>0</v>
      </c>
      <c r="E503" s="31">
        <v>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14">
        <f t="shared" si="115"/>
        <v>0</v>
      </c>
      <c r="O503" s="30"/>
    </row>
    <row r="504" spans="1:15" x14ac:dyDescent="0.35">
      <c r="A504" s="15" t="s">
        <v>50</v>
      </c>
      <c r="B504" s="31">
        <v>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14">
        <f t="shared" si="115"/>
        <v>0</v>
      </c>
      <c r="O504" s="30"/>
    </row>
    <row r="505" spans="1:15" x14ac:dyDescent="0.35">
      <c r="A505" s="15" t="s">
        <v>25</v>
      </c>
      <c r="B505" s="31">
        <f t="shared" ref="B505:M505" si="117">SUM(B493:B504)</f>
        <v>0</v>
      </c>
      <c r="C505" s="31">
        <f t="shared" si="117"/>
        <v>0</v>
      </c>
      <c r="D505" s="31">
        <f t="shared" si="117"/>
        <v>0</v>
      </c>
      <c r="E505" s="31">
        <f t="shared" ref="E505" si="118">SUM(E493:E504)</f>
        <v>0</v>
      </c>
      <c r="F505" s="31">
        <f t="shared" si="117"/>
        <v>0</v>
      </c>
      <c r="G505" s="31">
        <f t="shared" si="117"/>
        <v>0</v>
      </c>
      <c r="H505" s="31">
        <f t="shared" si="117"/>
        <v>0</v>
      </c>
      <c r="I505" s="31">
        <f t="shared" si="117"/>
        <v>0</v>
      </c>
      <c r="J505" s="31">
        <f t="shared" si="117"/>
        <v>0</v>
      </c>
      <c r="K505" s="31">
        <f t="shared" si="117"/>
        <v>0</v>
      </c>
      <c r="L505" s="31">
        <f t="shared" si="117"/>
        <v>0</v>
      </c>
      <c r="M505" s="31">
        <f t="shared" si="117"/>
        <v>0</v>
      </c>
      <c r="N505" s="14">
        <f t="shared" si="115"/>
        <v>0</v>
      </c>
    </row>
    <row r="506" spans="1:15" x14ac:dyDescent="0.35">
      <c r="A506" s="15"/>
      <c r="N506" s="14"/>
    </row>
    <row r="507" spans="1:15" x14ac:dyDescent="0.35">
      <c r="A507" s="15" t="s">
        <v>26</v>
      </c>
      <c r="N507" s="14"/>
    </row>
    <row r="508" spans="1:15" x14ac:dyDescent="0.35">
      <c r="A508" s="15" t="s">
        <v>52</v>
      </c>
      <c r="B508" s="31">
        <v>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14">
        <f t="shared" ref="N508:N520" si="119">SUM(B508:M508)</f>
        <v>0</v>
      </c>
      <c r="O508" s="30"/>
    </row>
    <row r="509" spans="1:15" x14ac:dyDescent="0.35">
      <c r="A509" s="15" t="s">
        <v>61</v>
      </c>
      <c r="B509" s="31">
        <v>0</v>
      </c>
      <c r="C509" s="31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14">
        <f t="shared" si="119"/>
        <v>0</v>
      </c>
      <c r="O509" s="30"/>
    </row>
    <row r="510" spans="1:15" x14ac:dyDescent="0.35">
      <c r="A510" s="15" t="s">
        <v>62</v>
      </c>
      <c r="B510" s="31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14">
        <f t="shared" si="119"/>
        <v>0</v>
      </c>
      <c r="O510" s="30"/>
    </row>
    <row r="511" spans="1:15" x14ac:dyDescent="0.35">
      <c r="A511" s="15" t="s">
        <v>55</v>
      </c>
      <c r="B511" s="31">
        <v>0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14">
        <f>SUM(B511:M511)</f>
        <v>0</v>
      </c>
      <c r="O511" s="30"/>
    </row>
    <row r="512" spans="1:15" x14ac:dyDescent="0.35">
      <c r="A512" s="15" t="s">
        <v>63</v>
      </c>
      <c r="B512" s="31">
        <v>0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14">
        <f>SUM(B512:M512)</f>
        <v>0</v>
      </c>
      <c r="O512" s="30"/>
    </row>
    <row r="513" spans="1:15" x14ac:dyDescent="0.35">
      <c r="A513" s="15" t="s">
        <v>64</v>
      </c>
      <c r="B513" s="31">
        <v>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14">
        <f>SUM(B513:M513)</f>
        <v>0</v>
      </c>
      <c r="O513" s="30"/>
    </row>
    <row r="514" spans="1:15" x14ac:dyDescent="0.35">
      <c r="A514" s="15" t="s">
        <v>45</v>
      </c>
      <c r="B514" s="31">
        <v>0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14">
        <f t="shared" si="119"/>
        <v>0</v>
      </c>
      <c r="O514" s="30"/>
    </row>
    <row r="515" spans="1:15" x14ac:dyDescent="0.35">
      <c r="A515" s="15" t="s">
        <v>46</v>
      </c>
      <c r="B515" s="31">
        <v>0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14">
        <f t="shared" si="119"/>
        <v>0</v>
      </c>
      <c r="O515" s="30"/>
    </row>
    <row r="516" spans="1:15" x14ac:dyDescent="0.35">
      <c r="A516" s="15" t="s">
        <v>47</v>
      </c>
      <c r="B516" s="31">
        <v>0</v>
      </c>
      <c r="C516" s="31">
        <v>0</v>
      </c>
      <c r="D516" s="31">
        <v>0</v>
      </c>
      <c r="E516" s="31">
        <v>0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14">
        <f t="shared" si="119"/>
        <v>0</v>
      </c>
      <c r="O516" s="30"/>
    </row>
    <row r="517" spans="1:15" x14ac:dyDescent="0.35">
      <c r="A517" s="15" t="s">
        <v>48</v>
      </c>
      <c r="B517" s="31">
        <v>0</v>
      </c>
      <c r="C517" s="31">
        <v>0</v>
      </c>
      <c r="D517" s="31">
        <v>0</v>
      </c>
      <c r="E517" s="31">
        <v>0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14">
        <f t="shared" si="119"/>
        <v>0</v>
      </c>
      <c r="O517" s="30"/>
    </row>
    <row r="518" spans="1:15" x14ac:dyDescent="0.35">
      <c r="A518" s="15" t="s">
        <v>49</v>
      </c>
      <c r="B518" s="31">
        <v>0</v>
      </c>
      <c r="C518" s="31">
        <v>0</v>
      </c>
      <c r="D518" s="31">
        <v>0</v>
      </c>
      <c r="E518" s="31">
        <v>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14">
        <f t="shared" si="119"/>
        <v>0</v>
      </c>
      <c r="O518" s="30"/>
    </row>
    <row r="519" spans="1:15" x14ac:dyDescent="0.35">
      <c r="A519" s="15" t="s">
        <v>50</v>
      </c>
      <c r="B519" s="31">
        <v>0</v>
      </c>
      <c r="C519" s="31">
        <v>0</v>
      </c>
      <c r="D519" s="31">
        <v>0</v>
      </c>
      <c r="E519" s="31">
        <v>0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14">
        <f t="shared" si="119"/>
        <v>0</v>
      </c>
      <c r="O519" s="30"/>
    </row>
    <row r="520" spans="1:15" x14ac:dyDescent="0.35">
      <c r="A520" s="15" t="s">
        <v>25</v>
      </c>
      <c r="B520" s="31">
        <f t="shared" ref="B520:M520" si="120">SUM(B508:B519)</f>
        <v>0</v>
      </c>
      <c r="C520" s="31">
        <f t="shared" si="120"/>
        <v>0</v>
      </c>
      <c r="D520" s="31">
        <f t="shared" si="120"/>
        <v>0</v>
      </c>
      <c r="E520" s="31">
        <f t="shared" ref="E520" si="121">SUM(E508:E519)</f>
        <v>0</v>
      </c>
      <c r="F520" s="31">
        <f t="shared" si="120"/>
        <v>0</v>
      </c>
      <c r="G520" s="31">
        <f t="shared" si="120"/>
        <v>0</v>
      </c>
      <c r="H520" s="31">
        <f t="shared" si="120"/>
        <v>0</v>
      </c>
      <c r="I520" s="31">
        <f t="shared" si="120"/>
        <v>0</v>
      </c>
      <c r="J520" s="31">
        <f t="shared" si="120"/>
        <v>0</v>
      </c>
      <c r="K520" s="31">
        <f t="shared" si="120"/>
        <v>0</v>
      </c>
      <c r="L520" s="31">
        <f t="shared" si="120"/>
        <v>0</v>
      </c>
      <c r="M520" s="31">
        <f t="shared" si="120"/>
        <v>0</v>
      </c>
      <c r="N520" s="14">
        <f t="shared" si="119"/>
        <v>0</v>
      </c>
    </row>
    <row r="521" spans="1:15" x14ac:dyDescent="0.35">
      <c r="A521" s="15"/>
      <c r="N521" s="14"/>
    </row>
    <row r="522" spans="1:15" ht="15.4" thickBot="1" x14ac:dyDescent="0.45">
      <c r="A522" s="19" t="s">
        <v>15</v>
      </c>
      <c r="B522" s="35">
        <f>+B520+B505+B490</f>
        <v>0</v>
      </c>
      <c r="C522" s="35">
        <f t="shared" ref="C522:M522" si="122">+C520+C505+C490</f>
        <v>0</v>
      </c>
      <c r="D522" s="35">
        <f t="shared" si="122"/>
        <v>0</v>
      </c>
      <c r="E522" s="35">
        <f t="shared" ref="E522" si="123">+E520+E505+E490</f>
        <v>0</v>
      </c>
      <c r="F522" s="35">
        <f t="shared" si="122"/>
        <v>0</v>
      </c>
      <c r="G522" s="35">
        <f t="shared" si="122"/>
        <v>0</v>
      </c>
      <c r="H522" s="35">
        <f t="shared" si="122"/>
        <v>0</v>
      </c>
      <c r="I522" s="35">
        <f t="shared" si="122"/>
        <v>0</v>
      </c>
      <c r="J522" s="35">
        <f t="shared" si="122"/>
        <v>0</v>
      </c>
      <c r="K522" s="35">
        <f t="shared" si="122"/>
        <v>0</v>
      </c>
      <c r="L522" s="35">
        <f t="shared" si="122"/>
        <v>0</v>
      </c>
      <c r="M522" s="35">
        <f t="shared" si="122"/>
        <v>0</v>
      </c>
      <c r="N522" s="20">
        <f>+N520+N505+N490</f>
        <v>0</v>
      </c>
    </row>
    <row r="523" spans="1:15" x14ac:dyDescent="0.35">
      <c r="A523" s="2" t="s">
        <v>29</v>
      </c>
    </row>
    <row r="524" spans="1:15" x14ac:dyDescent="0.35">
      <c r="A524" s="2" t="s">
        <v>191</v>
      </c>
    </row>
    <row r="525" spans="1:15" x14ac:dyDescent="0.35">
      <c r="A525" s="2" t="s">
        <v>190</v>
      </c>
    </row>
    <row r="526" spans="1:15" x14ac:dyDescent="0.35">
      <c r="A526" s="2" t="s">
        <v>189</v>
      </c>
    </row>
    <row r="527" spans="1:15" x14ac:dyDescent="0.35">
      <c r="A527" s="2" t="s">
        <v>30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  <rowBreaks count="1" manualBreakCount="1">
    <brk id="4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"/>
    </sheetView>
  </sheetViews>
  <sheetFormatPr defaultColWidth="9.1328125" defaultRowHeight="12.75" x14ac:dyDescent="0.35"/>
  <cols>
    <col min="1" max="1" width="36.86328125" style="2" bestFit="1" customWidth="1"/>
    <col min="2" max="2" width="15.59765625" style="31" bestFit="1" customWidth="1"/>
    <col min="3" max="3" width="12.86328125" style="31" bestFit="1" customWidth="1"/>
    <col min="4" max="5" width="15.59765625" style="31" customWidth="1"/>
    <col min="6" max="6" width="14.59765625" style="31" customWidth="1"/>
    <col min="7" max="7" width="15.59765625" style="31" customWidth="1"/>
    <col min="8" max="13" width="11.6640625" style="31" customWidth="1"/>
    <col min="14" max="14" width="16.59765625" style="31" bestFit="1" customWidth="1"/>
    <col min="15" max="16" width="14.59765625" style="2" bestFit="1" customWidth="1"/>
    <col min="17" max="17" width="13.59765625" style="2" bestFit="1" customWidth="1"/>
    <col min="18" max="16384" width="9.1328125" style="2"/>
  </cols>
  <sheetData>
    <row r="1" spans="1:14" ht="15.75" customHeight="1" x14ac:dyDescent="0.4">
      <c r="A1" s="1" t="s">
        <v>21</v>
      </c>
    </row>
    <row r="2" spans="1:14" ht="15.75" customHeight="1" x14ac:dyDescent="0.4">
      <c r="A2" s="3" t="s">
        <v>43</v>
      </c>
    </row>
    <row r="3" spans="1:14" ht="15.75" customHeight="1" x14ac:dyDescent="0.4">
      <c r="A3" s="1" t="str">
        <f>'Table G-1'!A3</f>
        <v>Calendar Year 2021</v>
      </c>
    </row>
    <row r="4" spans="1:14" ht="15.75" customHeight="1" x14ac:dyDescent="0.4">
      <c r="A4" s="4"/>
    </row>
    <row r="5" spans="1:14" ht="16.5" customHeight="1" thickBot="1" x14ac:dyDescent="0.45">
      <c r="A5" s="4"/>
    </row>
    <row r="6" spans="1:14" ht="12.75" customHeight="1" x14ac:dyDescent="0.4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5.4" thickBot="1" x14ac:dyDescent="0.45">
      <c r="A7" s="8" t="s">
        <v>0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ht="15" x14ac:dyDescent="0.4">
      <c r="A8" s="1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6"/>
    </row>
    <row r="9" spans="1:14" ht="15" x14ac:dyDescent="0.4">
      <c r="A9" s="24" t="s">
        <v>129</v>
      </c>
      <c r="B9" s="41"/>
      <c r="N9" s="38"/>
    </row>
    <row r="10" spans="1:14" x14ac:dyDescent="0.35">
      <c r="A10" s="15" t="s">
        <v>18</v>
      </c>
      <c r="B10" s="41">
        <v>-53534817.439999998</v>
      </c>
      <c r="C10" s="41">
        <f>B24</f>
        <v>4917564.9023548001</v>
      </c>
      <c r="D10" s="41">
        <f>C24</f>
        <v>-20624814.14864504</v>
      </c>
      <c r="E10" s="41">
        <v>0</v>
      </c>
      <c r="F10" s="41">
        <v>0</v>
      </c>
      <c r="G10" s="41">
        <f t="shared" ref="F10:M10" si="0">F24</f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38" t="s">
        <v>24</v>
      </c>
    </row>
    <row r="11" spans="1:14" x14ac:dyDescent="0.35">
      <c r="A11" s="15" t="s">
        <v>81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0</v>
      </c>
    </row>
    <row r="12" spans="1:14" x14ac:dyDescent="0.35">
      <c r="A12" s="70" t="s">
        <v>131</v>
      </c>
      <c r="B12" s="42">
        <f>'Table G-1'!B20</f>
        <v>11515777.909999998</v>
      </c>
      <c r="C12" s="42">
        <f>'Table G-1'!C20</f>
        <v>12493012.639999999</v>
      </c>
      <c r="D12" s="42">
        <f>'Table G-1'!D20</f>
        <v>11146965.440000001</v>
      </c>
      <c r="E12" s="42">
        <f>'Table G-1'!E20</f>
        <v>0</v>
      </c>
      <c r="F12" s="42">
        <f>'Table G-1'!F20</f>
        <v>0</v>
      </c>
      <c r="G12" s="42">
        <f>'Table G-1'!G20</f>
        <v>0</v>
      </c>
      <c r="H12" s="42">
        <f>'Table G-1'!H20</f>
        <v>0</v>
      </c>
      <c r="I12" s="42">
        <f>'Table G-1'!I20</f>
        <v>0</v>
      </c>
      <c r="J12" s="42">
        <f>'Table G-1'!J20</f>
        <v>0</v>
      </c>
      <c r="K12" s="42">
        <f>'Table G-1'!K20</f>
        <v>0</v>
      </c>
      <c r="L12" s="42">
        <f>'Table G-1'!L20</f>
        <v>0</v>
      </c>
      <c r="M12" s="42">
        <f>'Table G-1'!M20</f>
        <v>0</v>
      </c>
      <c r="N12" s="49">
        <f>SUM(B12:M12)</f>
        <v>35155755.989999995</v>
      </c>
    </row>
    <row r="13" spans="1:14" x14ac:dyDescent="0.35">
      <c r="A13" s="28" t="s">
        <v>79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9">
        <f t="shared" ref="N13:N23" si="1">SUM(B13:M13)</f>
        <v>0</v>
      </c>
    </row>
    <row r="14" spans="1:14" x14ac:dyDescent="0.35">
      <c r="A14" s="15" t="s">
        <v>146</v>
      </c>
      <c r="B14" s="42">
        <f>'Table G-4'!B21+'Table G-4'!B39</f>
        <v>-21743038</v>
      </c>
      <c r="C14" s="42">
        <f>'Table G-4'!C21+'Table G-4'!C39</f>
        <v>0</v>
      </c>
      <c r="D14" s="42">
        <f>'Table G-4'!D21+'Table G-4'!D39</f>
        <v>0</v>
      </c>
      <c r="E14" s="42">
        <f>'Table G-4'!E21+'Table G-4'!E39+'Table G-4'!E11</f>
        <v>0</v>
      </c>
      <c r="F14" s="42">
        <f>'Table G-4'!F21+'Table G-4'!F39+'Table G-4'!F11</f>
        <v>0</v>
      </c>
      <c r="G14" s="42">
        <f>'Table G-4'!G21+'Table G-4'!G39+'Table G-4'!G11</f>
        <v>0</v>
      </c>
      <c r="H14" s="42">
        <f>'Table G-4'!H21+'Table G-4'!H39+'Table G-4'!H11</f>
        <v>0</v>
      </c>
      <c r="I14" s="42">
        <f>'Table G-4'!I21+'Table G-4'!I39+'Table G-4'!I11</f>
        <v>0</v>
      </c>
      <c r="J14" s="42">
        <f>'Table G-4'!J21+'Table G-4'!J39+'Table G-4'!J11</f>
        <v>0</v>
      </c>
      <c r="K14" s="42">
        <f>'Table G-4'!K21+'Table G-4'!K39+'Table G-4'!K11</f>
        <v>0</v>
      </c>
      <c r="L14" s="42">
        <f>'Table G-4'!L21+'Table G-4'!L39+'Table G-4'!L11</f>
        <v>0</v>
      </c>
      <c r="M14" s="42">
        <f>'Table G-4'!M21+'Table G-4'!M39+'Table G-4'!M11</f>
        <v>0</v>
      </c>
      <c r="N14" s="49">
        <f t="shared" si="1"/>
        <v>-21743038</v>
      </c>
    </row>
    <row r="15" spans="1:14" x14ac:dyDescent="0.35">
      <c r="A15" s="18" t="s">
        <v>16</v>
      </c>
      <c r="B15" s="42">
        <v>-5327</v>
      </c>
      <c r="C15" s="42">
        <v>-4578</v>
      </c>
      <c r="D15" s="42">
        <v>-4311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9">
        <f t="shared" si="1"/>
        <v>-14216</v>
      </c>
    </row>
    <row r="16" spans="1:14" x14ac:dyDescent="0.35">
      <c r="A16" s="15" t="s">
        <v>124</v>
      </c>
      <c r="B16" s="76">
        <f>'Table G-2'!B94+'Table G-2'!B163+'Table G-2'!B237+'Table G-2'!B294+'Table G-2'!B354+'Table G-2'!B403+'Table G-2'!B454+'Table G-2'!B485+'Table G-2'!B522</f>
        <v>-1510614.5799999996</v>
      </c>
      <c r="C16" s="76">
        <f>'Table G-2'!C94+'Table G-2'!C163+'Table G-2'!C237+'Table G-2'!C294+'Table G-2'!C354+'Table G-2'!C403+'Table G-2'!C454+'Table G-2'!C485+'Table G-2'!C522</f>
        <v>7565913</v>
      </c>
      <c r="D16" s="76">
        <f>'Table G-2'!D94+'Table G-2'!D163+'Table G-2'!D237+'Table G-2'!D294+'Table G-2'!D354+'Table G-2'!D403+'Table G-2'!D454+'Table G-2'!D485+'Table G-2'!D522+'Table G-5'!D12</f>
        <v>9414568</v>
      </c>
      <c r="E16" s="76">
        <f>'Table G-2'!E94+'Table G-2'!E163+'Table G-2'!E237+'Table G-2'!E294+'Table G-2'!E354+'Table G-2'!E403+'Table G-2'!E454+'Table G-2'!E485+'Table G-2'!E522+'Table G-5'!E12</f>
        <v>0</v>
      </c>
      <c r="F16" s="76">
        <f>'Table G-2'!F94+'Table G-2'!F163+'Table G-2'!F237+'Table G-2'!F294+'Table G-2'!F354+'Table G-2'!F403+'Table G-2'!F454+'Table G-2'!F485+'Table G-2'!F522+'Table G-5'!F12</f>
        <v>0</v>
      </c>
      <c r="G16" s="76">
        <f>'Table G-2'!G94+'Table G-2'!G163+'Table G-2'!G237+'Table G-2'!G294+'Table G-2'!G354+'Table G-2'!G403+'Table G-2'!G454+'Table G-2'!G485+'Table G-2'!G522+'Table G-5'!G12</f>
        <v>0</v>
      </c>
      <c r="H16" s="76">
        <f>'Table G-2'!H94+'Table G-2'!H163+'Table G-2'!H237+'Table G-2'!H294+'Table G-2'!H354+'Table G-2'!H403+'Table G-2'!H454+'Table G-2'!H485+'Table G-2'!H522+'Table G-5'!H12</f>
        <v>0</v>
      </c>
      <c r="I16" s="76">
        <f>'Table G-2'!I94+'Table G-2'!I163+'Table G-2'!I237+'Table G-2'!I294+'Table G-2'!I354+'Table G-2'!I403+'Table G-2'!I454+'Table G-2'!I485+'Table G-2'!I522+'Table G-5'!I12</f>
        <v>0</v>
      </c>
      <c r="J16" s="76">
        <f>'Table G-2'!J94+'Table G-2'!J163+'Table G-2'!J237+'Table G-2'!J294+'Table G-2'!J354+'Table G-2'!J403+'Table G-2'!J454+'Table G-2'!J485+'Table G-2'!J522+'Table G-5'!J12</f>
        <v>0</v>
      </c>
      <c r="K16" s="76">
        <f>'Table G-2'!K94+'Table G-2'!K163+'Table G-2'!K237+'Table G-2'!K294+'Table G-2'!K354+'Table G-2'!K403+'Table G-2'!K454+'Table G-2'!K485+'Table G-2'!K522+'Table G-5'!K12</f>
        <v>0</v>
      </c>
      <c r="L16" s="76">
        <f>'Table G-2'!L94+'Table G-2'!L163+'Table G-2'!L237+'Table G-2'!L294+'Table G-2'!L354+'Table G-2'!L403+'Table G-2'!L454+'Table G-2'!L485+'Table G-2'!L522+'Table G-5'!L12</f>
        <v>0</v>
      </c>
      <c r="M16" s="76">
        <f>'Table G-2'!M94+'Table G-2'!M163+'Table G-2'!M237+'Table G-2'!M294+'Table G-2'!M354+'Table G-2'!M403+'Table G-2'!M454+'Table G-2'!M485+'Table G-2'!M522+'Table G-5'!M12</f>
        <v>0</v>
      </c>
      <c r="N16" s="49">
        <f t="shared" si="1"/>
        <v>15469866.42</v>
      </c>
    </row>
    <row r="17" spans="1:17" x14ac:dyDescent="0.35">
      <c r="A17" s="70" t="s">
        <v>147</v>
      </c>
      <c r="B17" s="42">
        <f>'Table G-4'!B19+'Table G-4'!B28</f>
        <v>0</v>
      </c>
      <c r="C17" s="42">
        <f>'Table G-4'!C19+'Table G-4'!C28</f>
        <v>15293054</v>
      </c>
      <c r="D17" s="42">
        <f>'Table G-4'!D19+'Table G-4'!D28</f>
        <v>0</v>
      </c>
      <c r="E17" s="42">
        <f>'Table G-4'!E19+'Table G-4'!E28+'Table G-4'!E9</f>
        <v>0</v>
      </c>
      <c r="F17" s="42">
        <f>'Table G-4'!F19+'Table G-4'!F28+'Table G-4'!F9</f>
        <v>0</v>
      </c>
      <c r="G17" s="42">
        <f>'Table G-4'!G19+'Table G-4'!G28+'Table G-4'!G9</f>
        <v>0</v>
      </c>
      <c r="H17" s="42">
        <f>'Table G-4'!H19+'Table G-4'!H28+'Table G-4'!H9</f>
        <v>0</v>
      </c>
      <c r="I17" s="42">
        <f>'Table G-4'!I19+'Table G-4'!I28+'Table G-4'!I9</f>
        <v>0</v>
      </c>
      <c r="J17" s="42">
        <f>'Table G-4'!J19+'Table G-4'!J28+'Table G-4'!J9</f>
        <v>0</v>
      </c>
      <c r="K17" s="42">
        <f>'Table G-4'!K19+'Table G-4'!K28+'Table G-4'!K9</f>
        <v>0</v>
      </c>
      <c r="L17" s="42">
        <f>'Table G-4'!L19+'Table G-4'!L28+'Table G-4'!L9</f>
        <v>0</v>
      </c>
      <c r="M17" s="42">
        <f>'Table G-4'!M19+'Table G-4'!M28+'Table G-4'!M9</f>
        <v>0</v>
      </c>
      <c r="N17" s="49">
        <f t="shared" si="1"/>
        <v>15293054</v>
      </c>
      <c r="O17" s="78"/>
      <c r="P17"/>
    </row>
    <row r="18" spans="1:17" ht="14.25" x14ac:dyDescent="0.35">
      <c r="A18" s="68" t="s">
        <v>195</v>
      </c>
      <c r="B18" s="76">
        <v>2727834.75</v>
      </c>
      <c r="C18" s="42">
        <v>133865</v>
      </c>
      <c r="D18" s="42">
        <f>'Table G-4'!D20+'Table G-4'!D29</f>
        <v>0</v>
      </c>
      <c r="E18" s="42">
        <f>'Table G-4'!E20+'Table G-4'!E29</f>
        <v>0</v>
      </c>
      <c r="F18" s="42">
        <f>'Table G-4'!F20+'Table G-4'!F29</f>
        <v>0</v>
      </c>
      <c r="G18" s="42">
        <f>'Table G-4'!G20+'Table G-4'!G29</f>
        <v>0</v>
      </c>
      <c r="H18" s="42">
        <f>'Table G-4'!H20+'Table G-4'!H29</f>
        <v>0</v>
      </c>
      <c r="I18" s="42">
        <f>'Table G-4'!I20+'Table G-4'!I29</f>
        <v>0</v>
      </c>
      <c r="J18" s="42">
        <f>'Table G-4'!J20+'Table G-4'!J29</f>
        <v>0</v>
      </c>
      <c r="K18" s="42">
        <f>'Table G-4'!K20+'Table G-4'!K29</f>
        <v>0</v>
      </c>
      <c r="L18" s="42">
        <f>'Table G-4'!L20+'Table G-4'!L29</f>
        <v>0</v>
      </c>
      <c r="M18" s="42">
        <f>'Table G-4'!M20+'Table G-4'!M29</f>
        <v>0</v>
      </c>
      <c r="N18" s="38">
        <f t="shared" ref="N18:N20" si="2">SUM(B18:M18)</f>
        <v>2861699.75</v>
      </c>
      <c r="P18" s="77"/>
    </row>
    <row r="19" spans="1:17" ht="14.25" x14ac:dyDescent="0.35">
      <c r="A19" s="68" t="s">
        <v>194</v>
      </c>
      <c r="B19" s="42">
        <v>14221686.140000008</v>
      </c>
      <c r="C19" s="42">
        <v>-1796030.2600000054</v>
      </c>
      <c r="D19" s="42">
        <v>306618.99000000209</v>
      </c>
      <c r="E19" s="42">
        <f>'Table G-4'!E21+'Table G-4'!E30</f>
        <v>0</v>
      </c>
      <c r="F19" s="42">
        <f>'Table G-4'!F21+'Table G-4'!F30</f>
        <v>0</v>
      </c>
      <c r="G19" s="42">
        <f>'Table G-4'!G21+'Table G-4'!G30</f>
        <v>0</v>
      </c>
      <c r="H19" s="42">
        <f>'Table G-4'!H21+'Table G-4'!H30</f>
        <v>0</v>
      </c>
      <c r="I19" s="42">
        <f>'Table G-4'!I21+'Table G-4'!I30</f>
        <v>0</v>
      </c>
      <c r="J19" s="42">
        <f>'Table G-4'!J21+'Table G-4'!J30</f>
        <v>0</v>
      </c>
      <c r="K19" s="42">
        <f>'Table G-4'!K21+'Table G-4'!K30</f>
        <v>0</v>
      </c>
      <c r="L19" s="42">
        <f>'Table G-4'!L21+'Table G-4'!L30</f>
        <v>0</v>
      </c>
      <c r="M19" s="42">
        <f>'Table G-4'!M21+'Table G-4'!M30</f>
        <v>0</v>
      </c>
      <c r="N19" s="38">
        <f t="shared" ref="N19" si="3">SUM(B19:M19)</f>
        <v>12732274.870000005</v>
      </c>
      <c r="P19" s="77"/>
    </row>
    <row r="20" spans="1:17" ht="14.25" x14ac:dyDescent="0.35">
      <c r="A20" s="68" t="s">
        <v>149</v>
      </c>
      <c r="B20" s="42">
        <v>4513827.5024999948</v>
      </c>
      <c r="C20" s="42">
        <v>2357817.2699999949</v>
      </c>
      <c r="D20" s="42">
        <v>207511.45999999996</v>
      </c>
      <c r="E20" s="42">
        <f>'Table G-4'!E22+'Table G-4'!E31</f>
        <v>0</v>
      </c>
      <c r="F20" s="42">
        <f>'Table G-4'!F22+'Table G-4'!F31</f>
        <v>0</v>
      </c>
      <c r="G20" s="42">
        <f>'Table G-4'!G22+'Table G-4'!G31</f>
        <v>0</v>
      </c>
      <c r="H20" s="42">
        <f>'Table G-4'!H22+'Table G-4'!H31</f>
        <v>0</v>
      </c>
      <c r="I20" s="42">
        <f>'Table G-4'!I22+'Table G-4'!I31</f>
        <v>0</v>
      </c>
      <c r="J20" s="42">
        <f>'Table G-4'!J22+'Table G-4'!J31</f>
        <v>0</v>
      </c>
      <c r="K20" s="42">
        <f>'Table G-4'!K22+'Table G-4'!K31</f>
        <v>0</v>
      </c>
      <c r="L20" s="42">
        <f>'Table G-4'!L22+'Table G-4'!L31</f>
        <v>0</v>
      </c>
      <c r="M20" s="42">
        <f>'Table G-4'!M22+'Table G-4'!M31</f>
        <v>0</v>
      </c>
      <c r="N20" s="38">
        <f t="shared" si="2"/>
        <v>7079156.2324999897</v>
      </c>
      <c r="O20" s="51"/>
      <c r="P20" s="77"/>
    </row>
    <row r="21" spans="1:17" ht="14.25" x14ac:dyDescent="0.35">
      <c r="A21" s="68" t="s">
        <v>143</v>
      </c>
      <c r="B21" s="42">
        <v>5048478.8999999948</v>
      </c>
      <c r="C21" s="42">
        <v>2949259.8500000183</v>
      </c>
      <c r="D21" s="42">
        <v>-21028.870000001043</v>
      </c>
      <c r="E21" s="42">
        <f>'Table G-4'!E23+'Table G-4'!E32</f>
        <v>0</v>
      </c>
      <c r="F21" s="42">
        <f>'Table G-4'!F23+'Table G-4'!F32</f>
        <v>0</v>
      </c>
      <c r="G21" s="42">
        <f>'Table G-4'!G23+'Table G-4'!G32</f>
        <v>0</v>
      </c>
      <c r="H21" s="42">
        <f>'Table G-4'!H23+'Table G-4'!H32</f>
        <v>0</v>
      </c>
      <c r="I21" s="42">
        <f>'Table G-4'!I23+'Table G-4'!I32</f>
        <v>0</v>
      </c>
      <c r="J21" s="42">
        <f>'Table G-4'!J23+'Table G-4'!J32</f>
        <v>0</v>
      </c>
      <c r="K21" s="42">
        <f>'Table G-4'!K23+'Table G-4'!K32</f>
        <v>0</v>
      </c>
      <c r="L21" s="42">
        <f>'Table G-4'!L23+'Table G-4'!L32</f>
        <v>0</v>
      </c>
      <c r="M21" s="42">
        <f>'Table G-4'!M23+'Table G-4'!M32</f>
        <v>0</v>
      </c>
      <c r="N21" s="38">
        <f t="shared" ref="N21" si="4">SUM(B21:M21)</f>
        <v>7976709.880000012</v>
      </c>
      <c r="P21" s="77"/>
    </row>
    <row r="22" spans="1:17" ht="14.25" x14ac:dyDescent="0.35">
      <c r="A22" s="68" t="s">
        <v>140</v>
      </c>
      <c r="B22" s="42">
        <v>33126921.0808548</v>
      </c>
      <c r="C22" s="42">
        <v>-10815370.529999848</v>
      </c>
      <c r="D22" s="42">
        <v>-233800.94999999925</v>
      </c>
      <c r="E22" s="42">
        <f>'Table G-4'!E24+'Table G-4'!E33</f>
        <v>0</v>
      </c>
      <c r="F22" s="42">
        <f>'Table G-4'!F24+'Table G-4'!F33</f>
        <v>0</v>
      </c>
      <c r="G22" s="42">
        <f>'Table G-4'!G24+'Table G-4'!G33</f>
        <v>0</v>
      </c>
      <c r="H22" s="42">
        <f>'Table G-4'!H24+'Table G-4'!H33</f>
        <v>0</v>
      </c>
      <c r="I22" s="42">
        <f>'Table G-4'!I24+'Table G-4'!I33</f>
        <v>0</v>
      </c>
      <c r="J22" s="42">
        <f>'Table G-4'!J24+'Table G-4'!J33</f>
        <v>0</v>
      </c>
      <c r="K22" s="42">
        <f>'Table G-4'!K24+'Table G-4'!K33</f>
        <v>0</v>
      </c>
      <c r="L22" s="42">
        <f>'Table G-4'!L24+'Table G-4'!L33</f>
        <v>0</v>
      </c>
      <c r="M22" s="42">
        <f>'Table G-4'!M24+'Table G-4'!M33</f>
        <v>0</v>
      </c>
      <c r="N22" s="38">
        <f t="shared" si="1"/>
        <v>22077749.600854952</v>
      </c>
      <c r="P22" s="77"/>
    </row>
    <row r="23" spans="1:17" ht="14.65" thickBot="1" x14ac:dyDescent="0.4">
      <c r="A23" s="29" t="s">
        <v>108</v>
      </c>
      <c r="B23" s="43">
        <v>4324001.5990000004</v>
      </c>
      <c r="C23" s="43">
        <v>56780.998999995179</v>
      </c>
      <c r="D23" s="43">
        <v>1042005.3109999904</v>
      </c>
      <c r="E23" s="43">
        <f>'Table G-4'!E25+'Table G-4'!E34</f>
        <v>0</v>
      </c>
      <c r="F23" s="43">
        <f>'Table G-4'!F25+'Table G-4'!F34</f>
        <v>0</v>
      </c>
      <c r="G23" s="43">
        <f>'Table G-4'!G25+'Table G-4'!G34</f>
        <v>0</v>
      </c>
      <c r="H23" s="43">
        <f>'Table G-4'!H25+'Table G-4'!H34</f>
        <v>0</v>
      </c>
      <c r="I23" s="43">
        <f>'Table G-4'!I25+'Table G-4'!I34</f>
        <v>0</v>
      </c>
      <c r="J23" s="43">
        <f>'Table G-4'!J25+'Table G-4'!J34</f>
        <v>0</v>
      </c>
      <c r="K23" s="43">
        <f>'Table G-4'!K25+'Table G-4'!K34</f>
        <v>0</v>
      </c>
      <c r="L23" s="43">
        <f>'Table G-4'!L25+'Table G-4'!L34</f>
        <v>0</v>
      </c>
      <c r="M23" s="43">
        <f>'Table G-4'!M25+'Table G-4'!M34</f>
        <v>0</v>
      </c>
      <c r="N23" s="38">
        <f t="shared" si="1"/>
        <v>5422787.908999986</v>
      </c>
      <c r="P23" s="77"/>
    </row>
    <row r="24" spans="1:17" x14ac:dyDescent="0.35">
      <c r="A24" s="5" t="s">
        <v>17</v>
      </c>
      <c r="B24" s="42">
        <f>B10+B16-(B12+B14+B17)+B15+B18+B20+B21+B22+B23</f>
        <v>4917564.9023548001</v>
      </c>
      <c r="C24" s="42">
        <f>C10+C16-(C12+C14+C17)+C15+C18+C20+C21+C22+C23</f>
        <v>-20624814.14864504</v>
      </c>
      <c r="D24" s="42">
        <f t="shared" ref="D24:M24" si="5">D10+D16-(D12+D14+D17)+D15+D20+D22+D23</f>
        <v>-21345806.76764505</v>
      </c>
      <c r="E24" s="42">
        <f t="shared" si="5"/>
        <v>0</v>
      </c>
      <c r="F24" s="42">
        <f t="shared" ref="F24:G24" si="6">F10+F16-(F12+F14+F17)+F15+F20+F22+F23</f>
        <v>0</v>
      </c>
      <c r="G24" s="42">
        <f t="shared" si="6"/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65" t="s">
        <v>24</v>
      </c>
    </row>
    <row r="25" spans="1:17" ht="13.5" thickBot="1" x14ac:dyDescent="0.45">
      <c r="A25" s="66"/>
      <c r="B25" s="6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0"/>
    </row>
    <row r="26" spans="1:17" x14ac:dyDescent="0.35">
      <c r="A26" s="16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x14ac:dyDescent="0.35">
      <c r="A27" s="26" t="s">
        <v>51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7" x14ac:dyDescent="0.35">
      <c r="A28" s="71" t="s">
        <v>198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7" x14ac:dyDescent="0.35">
      <c r="A29" s="7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7" x14ac:dyDescent="0.35">
      <c r="A30" s="1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7" x14ac:dyDescent="0.35">
      <c r="A31" s="2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7" customFormat="1" x14ac:dyDescent="0.35">
      <c r="A32" s="26"/>
      <c r="B32" s="42"/>
      <c r="C32" s="42"/>
      <c r="D32" s="42"/>
      <c r="E32" s="51"/>
      <c r="F32" s="44"/>
      <c r="G32" s="44"/>
      <c r="H32" s="44"/>
      <c r="I32" s="44"/>
      <c r="J32" s="44"/>
      <c r="K32" s="44"/>
      <c r="L32" s="44"/>
      <c r="M32" s="44"/>
      <c r="N32" s="44"/>
      <c r="Q32" s="2"/>
    </row>
    <row r="33" spans="1:14" x14ac:dyDescent="0.35">
      <c r="A33" s="59"/>
      <c r="B33" s="54"/>
      <c r="C33" s="54"/>
      <c r="D33" s="55"/>
      <c r="E33" s="55"/>
      <c r="F33" s="55"/>
      <c r="G33" s="42"/>
      <c r="H33" s="42"/>
      <c r="I33" s="42"/>
      <c r="J33" s="42"/>
      <c r="K33" s="42"/>
      <c r="L33" s="42"/>
      <c r="M33" s="42"/>
      <c r="N33" s="42"/>
    </row>
    <row r="34" spans="1:14" x14ac:dyDescent="0.35">
      <c r="A34" s="56"/>
      <c r="B34" s="54"/>
      <c r="C34" s="54"/>
      <c r="D34" s="55"/>
      <c r="E34" s="57"/>
      <c r="F34" s="58"/>
      <c r="G34" s="42"/>
      <c r="H34" s="42"/>
      <c r="I34" s="42"/>
      <c r="J34" s="42"/>
      <c r="K34" s="42"/>
      <c r="L34" s="42"/>
      <c r="M34" s="42"/>
      <c r="N34" s="42"/>
    </row>
    <row r="35" spans="1:14" ht="12.75" customHeight="1" x14ac:dyDescent="0.35">
      <c r="A35" s="56"/>
      <c r="B35" s="54"/>
      <c r="C35" s="54"/>
      <c r="D35" s="55"/>
      <c r="E35" s="74"/>
      <c r="F35" s="75"/>
      <c r="G35" s="16"/>
      <c r="H35" s="42"/>
      <c r="I35" s="42"/>
      <c r="J35" s="42"/>
      <c r="K35" s="42"/>
      <c r="L35" s="42"/>
      <c r="M35" s="42"/>
      <c r="N35" s="42"/>
    </row>
    <row r="36" spans="1:14" ht="12.75" customHeight="1" x14ac:dyDescent="0.35">
      <c r="A36" s="56"/>
      <c r="B36" s="54"/>
      <c r="C36" s="54"/>
      <c r="D36" s="55"/>
      <c r="E36" s="57"/>
      <c r="F36" s="58"/>
      <c r="G36" s="42"/>
      <c r="H36" s="42"/>
      <c r="I36" s="42"/>
      <c r="J36" s="42"/>
      <c r="K36" s="42"/>
      <c r="L36" s="42"/>
      <c r="M36" s="42"/>
      <c r="N36" s="42"/>
    </row>
    <row r="37" spans="1:14" ht="12.75" customHeight="1" x14ac:dyDescent="0.35">
      <c r="A37" s="56"/>
      <c r="B37" s="54"/>
      <c r="C37" s="54"/>
      <c r="D37" s="55"/>
      <c r="E37" s="57"/>
      <c r="F37" s="58"/>
      <c r="G37" s="42"/>
      <c r="H37" s="42"/>
      <c r="I37" s="42"/>
      <c r="J37" s="42"/>
      <c r="K37" s="42"/>
      <c r="L37" s="42"/>
      <c r="M37" s="42"/>
      <c r="N37" s="42"/>
    </row>
    <row r="38" spans="1:14" ht="12.75" customHeight="1" x14ac:dyDescent="0.35">
      <c r="A38" s="56"/>
      <c r="B38" s="54"/>
      <c r="C38" s="54"/>
      <c r="D38" s="55"/>
      <c r="E38" s="57"/>
      <c r="F38" s="58"/>
      <c r="G38" s="42"/>
      <c r="H38" s="42"/>
      <c r="I38" s="42"/>
      <c r="J38" s="42"/>
      <c r="K38" s="42"/>
      <c r="L38" s="42"/>
      <c r="M38" s="42"/>
      <c r="N38" s="42"/>
    </row>
    <row r="39" spans="1:14" ht="12.75" customHeight="1" x14ac:dyDescent="0.35">
      <c r="A39" s="56"/>
      <c r="B39" s="54"/>
      <c r="C39" s="54"/>
      <c r="D39" s="55"/>
      <c r="E39" s="57"/>
      <c r="F39" s="58"/>
      <c r="G39" s="42"/>
      <c r="H39" s="42"/>
      <c r="I39" s="42"/>
      <c r="J39" s="42"/>
      <c r="K39" s="42"/>
      <c r="L39" s="42"/>
      <c r="M39" s="42"/>
      <c r="N39" s="42"/>
    </row>
    <row r="40" spans="1:14" ht="12.75" customHeight="1" x14ac:dyDescent="0.35">
      <c r="A40" s="56"/>
      <c r="B40" s="54"/>
      <c r="C40" s="54"/>
      <c r="D40" s="55"/>
      <c r="E40" s="57"/>
      <c r="F40" s="58"/>
      <c r="G40" s="42"/>
      <c r="H40" s="42"/>
      <c r="I40" s="42"/>
      <c r="J40" s="42"/>
      <c r="K40" s="42"/>
      <c r="L40" s="42"/>
      <c r="M40" s="42"/>
      <c r="N40" s="42"/>
    </row>
    <row r="41" spans="1:14" ht="12.75" customHeight="1" x14ac:dyDescent="0.35">
      <c r="A41" s="1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2.75" customHeight="1" x14ac:dyDescent="0.35">
      <c r="A42" s="1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2.75" customHeight="1" x14ac:dyDescent="0.35">
      <c r="A43" s="1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2.75" customHeight="1" x14ac:dyDescent="0.35">
      <c r="A44" s="1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2.75" customHeight="1" x14ac:dyDescent="0.35">
      <c r="A45" s="1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2.75" customHeight="1" x14ac:dyDescent="0.35">
      <c r="A46" s="1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2.75" customHeight="1" x14ac:dyDescent="0.35">
      <c r="A47" s="1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2.75" customHeight="1" x14ac:dyDescent="0.35">
      <c r="A48" s="1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2.75" customHeight="1" x14ac:dyDescent="0.35">
      <c r="A49" s="1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2.75" customHeight="1" x14ac:dyDescent="0.35">
      <c r="A50" s="1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2.75" customHeight="1" x14ac:dyDescent="0.35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2.75" customHeight="1" x14ac:dyDescent="0.3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2.75" customHeight="1" x14ac:dyDescent="0.35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2.75" customHeight="1" x14ac:dyDescent="0.35">
      <c r="A54" s="1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2.75" customHeight="1" x14ac:dyDescent="0.35">
      <c r="A55" s="1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2.75" customHeight="1" x14ac:dyDescent="0.35">
      <c r="A56" s="1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2.75" customHeight="1" x14ac:dyDescent="0.35">
      <c r="A57" s="1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.75" customHeight="1" x14ac:dyDescent="0.35">
      <c r="A58" s="1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2.75" customHeight="1" x14ac:dyDescent="0.35">
      <c r="A59" s="1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2.75" customHeight="1" x14ac:dyDescent="0.35">
      <c r="A60" s="1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2.75" customHeight="1" x14ac:dyDescent="0.35">
      <c r="A61" s="1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2.75" customHeight="1" x14ac:dyDescent="0.35">
      <c r="A62" s="1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12.75" customHeight="1" x14ac:dyDescent="0.35">
      <c r="A63" s="1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 customHeight="1" x14ac:dyDescent="0.35"/>
    <row r="65" ht="12.75" customHeight="1" x14ac:dyDescent="0.35"/>
    <row r="66" ht="12.75" customHeight="1" x14ac:dyDescent="0.35"/>
    <row r="67" ht="12.75" customHeight="1" x14ac:dyDescent="0.35"/>
    <row r="68" ht="12.75" customHeight="1" x14ac:dyDescent="0.35"/>
    <row r="69" ht="12.75" customHeight="1" x14ac:dyDescent="0.35"/>
    <row r="70" ht="12.75" customHeight="1" x14ac:dyDescent="0.35"/>
    <row r="71" ht="12.75" customHeight="1" x14ac:dyDescent="0.35"/>
    <row r="72" ht="12.75" customHeight="1" x14ac:dyDescent="0.35"/>
    <row r="73" ht="12.75" customHeight="1" x14ac:dyDescent="0.35"/>
    <row r="74" ht="12.75" customHeight="1" x14ac:dyDescent="0.35"/>
    <row r="75" ht="12.75" customHeight="1" x14ac:dyDescent="0.35"/>
    <row r="76" ht="12.75" customHeight="1" x14ac:dyDescent="0.35"/>
    <row r="77" ht="12.75" customHeight="1" x14ac:dyDescent="0.35"/>
    <row r="78" ht="12.75" customHeight="1" x14ac:dyDescent="0.35"/>
    <row r="79" ht="12.75" customHeight="1" x14ac:dyDescent="0.35"/>
    <row r="8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41"/>
  <sheetViews>
    <sheetView workbookViewId="0">
      <pane xSplit="1" ySplit="17" topLeftCell="B18" activePane="bottomRight" state="frozen"/>
      <selection pane="topRight" activeCell="B1" sqref="B1"/>
      <selection pane="bottomLeft" activeCell="A8" sqref="A8"/>
      <selection pane="bottomRight" activeCell="E24" sqref="E24"/>
    </sheetView>
  </sheetViews>
  <sheetFormatPr defaultColWidth="9.1328125" defaultRowHeight="12.75" x14ac:dyDescent="0.35"/>
  <cols>
    <col min="1" max="1" width="28.3984375" style="2" customWidth="1"/>
    <col min="2" max="2" width="14" style="31" bestFit="1" customWidth="1"/>
    <col min="3" max="3" width="11.3984375" style="31" bestFit="1" customWidth="1"/>
    <col min="4" max="4" width="11.86328125" style="31" bestFit="1" customWidth="1"/>
    <col min="5" max="5" width="14.3984375" style="31" bestFit="1" customWidth="1"/>
    <col min="6" max="8" width="11.86328125" style="31" bestFit="1" customWidth="1"/>
    <col min="9" max="9" width="10.86328125" style="31" bestFit="1" customWidth="1"/>
    <col min="10" max="10" width="11.3984375" style="31" bestFit="1" customWidth="1"/>
    <col min="11" max="12" width="11.86328125" style="31" bestFit="1" customWidth="1"/>
    <col min="13" max="13" width="11.3984375" style="31" bestFit="1" customWidth="1"/>
    <col min="14" max="14" width="12.3984375" style="31" bestFit="1" customWidth="1"/>
    <col min="15" max="15" width="9.1328125" style="2"/>
    <col min="16" max="16" width="14" style="2" bestFit="1" customWidth="1"/>
    <col min="17" max="16384" width="9.1328125" style="2"/>
  </cols>
  <sheetData>
    <row r="1" spans="1:14" ht="15" x14ac:dyDescent="0.4">
      <c r="A1" s="1" t="s">
        <v>22</v>
      </c>
    </row>
    <row r="2" spans="1:14" ht="15" x14ac:dyDescent="0.4">
      <c r="A2" s="3" t="s">
        <v>44</v>
      </c>
    </row>
    <row r="3" spans="1:14" ht="15" x14ac:dyDescent="0.4">
      <c r="A3" s="1" t="str">
        <f>'Table G-1'!A3</f>
        <v>Calendar Year 2021</v>
      </c>
    </row>
    <row r="4" spans="1:14" ht="15" x14ac:dyDescent="0.4">
      <c r="A4" s="4"/>
    </row>
    <row r="5" spans="1:14" ht="15.4" thickBot="1" x14ac:dyDescent="0.45">
      <c r="A5" s="4"/>
    </row>
    <row r="6" spans="1:14" ht="13.15" x14ac:dyDescent="0.4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3.15" x14ac:dyDescent="0.4">
      <c r="A7" s="24" t="s">
        <v>217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10</v>
      </c>
      <c r="K7" s="40" t="s">
        <v>11</v>
      </c>
      <c r="L7" s="40" t="s">
        <v>12</v>
      </c>
      <c r="M7" s="40" t="s">
        <v>13</v>
      </c>
      <c r="N7" s="46" t="s">
        <v>14</v>
      </c>
    </row>
    <row r="8" spans="1:14" x14ac:dyDescent="0.35">
      <c r="A8" s="15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8"/>
    </row>
    <row r="9" spans="1:14" ht="13.15" x14ac:dyDescent="0.4">
      <c r="A9" s="12" t="s">
        <v>139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38">
        <f>SUM(B9:M9)</f>
        <v>0</v>
      </c>
    </row>
    <row r="10" spans="1:14" x14ac:dyDescent="0.35">
      <c r="A10" s="15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8"/>
    </row>
    <row r="11" spans="1:14" ht="13.15" x14ac:dyDescent="0.4">
      <c r="A11" s="12" t="s">
        <v>138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0</v>
      </c>
    </row>
    <row r="12" spans="1:14" x14ac:dyDescent="0.35">
      <c r="A12" s="1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</row>
    <row r="13" spans="1:14" ht="13.5" thickBot="1" x14ac:dyDescent="0.45">
      <c r="A13" s="23" t="s">
        <v>23</v>
      </c>
      <c r="B13" s="45">
        <f>SUM(B9:B11)</f>
        <v>0</v>
      </c>
      <c r="C13" s="45">
        <f>SUM(C9:C11)</f>
        <v>0</v>
      </c>
      <c r="D13" s="45">
        <f>SUM(D10:D11)</f>
        <v>0</v>
      </c>
      <c r="E13" s="45">
        <f t="shared" ref="E13:M13" si="0">SUM(E9:E11)</f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7">
        <f>SUM(B13:M13)</f>
        <v>0</v>
      </c>
    </row>
    <row r="14" spans="1:14" ht="15" x14ac:dyDescent="0.4">
      <c r="A14" s="4"/>
    </row>
    <row r="15" spans="1:14" ht="15.4" thickBot="1" x14ac:dyDescent="0.45">
      <c r="A15" s="4"/>
    </row>
    <row r="16" spans="1:14" ht="13.15" x14ac:dyDescent="0.4">
      <c r="A16" s="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 t="s">
        <v>0</v>
      </c>
    </row>
    <row r="17" spans="1:14" ht="13.15" x14ac:dyDescent="0.4">
      <c r="A17" s="24" t="s">
        <v>188</v>
      </c>
      <c r="B17" s="40" t="s">
        <v>2</v>
      </c>
      <c r="C17" s="40" t="s">
        <v>3</v>
      </c>
      <c r="D17" s="40" t="s">
        <v>4</v>
      </c>
      <c r="E17" s="40" t="s">
        <v>5</v>
      </c>
      <c r="F17" s="40" t="s">
        <v>6</v>
      </c>
      <c r="G17" s="40" t="s">
        <v>7</v>
      </c>
      <c r="H17" s="40" t="s">
        <v>8</v>
      </c>
      <c r="I17" s="40" t="s">
        <v>9</v>
      </c>
      <c r="J17" s="40" t="s">
        <v>10</v>
      </c>
      <c r="K17" s="40" t="s">
        <v>11</v>
      </c>
      <c r="L17" s="40" t="s">
        <v>12</v>
      </c>
      <c r="M17" s="40" t="s">
        <v>13</v>
      </c>
      <c r="N17" s="46" t="s">
        <v>14</v>
      </c>
    </row>
    <row r="18" spans="1:14" x14ac:dyDescent="0.35">
      <c r="A18" s="15" t="s">
        <v>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38"/>
    </row>
    <row r="19" spans="1:14" ht="13.15" x14ac:dyDescent="0.4">
      <c r="A19" s="12" t="s">
        <v>139</v>
      </c>
      <c r="B19" s="42">
        <v>0</v>
      </c>
      <c r="C19" s="42">
        <v>15293054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8">
        <f>SUM(B19:M19)</f>
        <v>15293054</v>
      </c>
    </row>
    <row r="20" spans="1:14" x14ac:dyDescent="0.35">
      <c r="A20" s="15" t="s">
        <v>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38"/>
    </row>
    <row r="21" spans="1:14" ht="13.15" x14ac:dyDescent="0.4">
      <c r="A21" s="12" t="s">
        <v>138</v>
      </c>
      <c r="B21" s="42">
        <v>-21743038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38">
        <f>SUM(B21:M21)</f>
        <v>-21743038</v>
      </c>
    </row>
    <row r="22" spans="1:14" x14ac:dyDescent="0.35">
      <c r="A22" s="15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8"/>
    </row>
    <row r="23" spans="1:14" ht="13.5" thickBot="1" x14ac:dyDescent="0.45">
      <c r="A23" s="23" t="s">
        <v>23</v>
      </c>
      <c r="B23" s="45">
        <f>SUM(B19:B21)</f>
        <v>-21743038</v>
      </c>
      <c r="C23" s="45">
        <f>SUM(C19:C21)</f>
        <v>15293054</v>
      </c>
      <c r="D23" s="45">
        <f>SUM(D20:D21)</f>
        <v>0</v>
      </c>
      <c r="E23" s="45">
        <f t="shared" ref="E23:M23" si="1">SUM(E19:E21)</f>
        <v>0</v>
      </c>
      <c r="F23" s="45">
        <f t="shared" si="1"/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  <c r="L23" s="45">
        <f t="shared" si="1"/>
        <v>0</v>
      </c>
      <c r="M23" s="45">
        <f t="shared" si="1"/>
        <v>0</v>
      </c>
      <c r="N23" s="47">
        <f>SUM(B23:M23)</f>
        <v>-6449984</v>
      </c>
    </row>
    <row r="24" spans="1:14" ht="15.4" thickBot="1" x14ac:dyDescent="0.45">
      <c r="A24" s="4"/>
    </row>
    <row r="25" spans="1:14" ht="13.15" x14ac:dyDescent="0.4">
      <c r="A25" s="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6" t="s">
        <v>0</v>
      </c>
    </row>
    <row r="26" spans="1:14" ht="13.15" x14ac:dyDescent="0.4">
      <c r="A26" s="24" t="s">
        <v>145</v>
      </c>
      <c r="B26" s="40" t="s">
        <v>2</v>
      </c>
      <c r="C26" s="40" t="s">
        <v>3</v>
      </c>
      <c r="D26" s="40" t="s">
        <v>4</v>
      </c>
      <c r="E26" s="40" t="s">
        <v>5</v>
      </c>
      <c r="F26" s="40" t="s">
        <v>6</v>
      </c>
      <c r="G26" s="40" t="s">
        <v>7</v>
      </c>
      <c r="H26" s="40" t="s">
        <v>8</v>
      </c>
      <c r="I26" s="40" t="s">
        <v>9</v>
      </c>
      <c r="J26" s="40" t="s">
        <v>10</v>
      </c>
      <c r="K26" s="40" t="s">
        <v>11</v>
      </c>
      <c r="L26" s="40" t="s">
        <v>12</v>
      </c>
      <c r="M26" s="40" t="s">
        <v>13</v>
      </c>
      <c r="N26" s="46" t="s">
        <v>14</v>
      </c>
    </row>
    <row r="27" spans="1:14" x14ac:dyDescent="0.35">
      <c r="A27" s="15" t="s">
        <v>0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38"/>
    </row>
    <row r="28" spans="1:14" ht="13.15" x14ac:dyDescent="0.4">
      <c r="A28" s="12" t="s">
        <v>139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38">
        <f>SUM(B28:M28)</f>
        <v>0</v>
      </c>
    </row>
    <row r="29" spans="1:14" x14ac:dyDescent="0.35">
      <c r="A29" s="15" t="s">
        <v>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38"/>
    </row>
    <row r="30" spans="1:14" ht="13.15" x14ac:dyDescent="0.4">
      <c r="A30" s="12" t="s">
        <v>138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38">
        <f>SUM(B30:M30)</f>
        <v>0</v>
      </c>
    </row>
    <row r="31" spans="1:14" x14ac:dyDescent="0.35">
      <c r="A31" s="15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8"/>
    </row>
    <row r="32" spans="1:14" ht="13.5" thickBot="1" x14ac:dyDescent="0.45">
      <c r="A32" s="23" t="s">
        <v>23</v>
      </c>
      <c r="B32" s="45">
        <f>SUM(B28:B30)</f>
        <v>0</v>
      </c>
      <c r="C32" s="45">
        <f>SUM(C28:C30)</f>
        <v>0</v>
      </c>
      <c r="D32" s="45">
        <f>SUM(D29:D30)</f>
        <v>0</v>
      </c>
      <c r="E32" s="45">
        <f t="shared" ref="E32:M32" si="2">SUM(E28:E30)</f>
        <v>0</v>
      </c>
      <c r="F32" s="45">
        <f t="shared" si="2"/>
        <v>0</v>
      </c>
      <c r="G32" s="45">
        <f t="shared" si="2"/>
        <v>0</v>
      </c>
      <c r="H32" s="45">
        <f t="shared" si="2"/>
        <v>0</v>
      </c>
      <c r="I32" s="45">
        <f t="shared" si="2"/>
        <v>0</v>
      </c>
      <c r="J32" s="45">
        <f t="shared" si="2"/>
        <v>0</v>
      </c>
      <c r="K32" s="45">
        <f t="shared" si="2"/>
        <v>0</v>
      </c>
      <c r="L32" s="45">
        <f t="shared" si="2"/>
        <v>0</v>
      </c>
      <c r="M32" s="45">
        <f t="shared" si="2"/>
        <v>0</v>
      </c>
      <c r="N32" s="47">
        <f>SUM(B32:M32)</f>
        <v>0</v>
      </c>
    </row>
    <row r="33" spans="1:14" ht="13.5" thickBot="1" x14ac:dyDescent="0.45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ht="13.15" x14ac:dyDescent="0.4">
      <c r="A34" s="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6" t="s">
        <v>0</v>
      </c>
    </row>
    <row r="35" spans="1:14" ht="13.15" x14ac:dyDescent="0.4">
      <c r="A35" s="24" t="s">
        <v>144</v>
      </c>
      <c r="B35" s="40" t="s">
        <v>2</v>
      </c>
      <c r="C35" s="40" t="s">
        <v>3</v>
      </c>
      <c r="D35" s="40" t="s">
        <v>4</v>
      </c>
      <c r="E35" s="40" t="s">
        <v>5</v>
      </c>
      <c r="F35" s="40" t="s">
        <v>6</v>
      </c>
      <c r="G35" s="40" t="s">
        <v>7</v>
      </c>
      <c r="H35" s="40" t="s">
        <v>8</v>
      </c>
      <c r="I35" s="40" t="s">
        <v>9</v>
      </c>
      <c r="J35" s="40" t="s">
        <v>10</v>
      </c>
      <c r="K35" s="40" t="s">
        <v>11</v>
      </c>
      <c r="L35" s="40" t="s">
        <v>12</v>
      </c>
      <c r="M35" s="40" t="s">
        <v>13</v>
      </c>
      <c r="N35" s="46" t="s">
        <v>14</v>
      </c>
    </row>
    <row r="36" spans="1:14" x14ac:dyDescent="0.35">
      <c r="A36" s="15" t="s">
        <v>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8"/>
    </row>
    <row r="37" spans="1:14" ht="13.15" x14ac:dyDescent="0.4">
      <c r="A37" s="12" t="s">
        <v>139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38">
        <f>SUM(B37:M37)</f>
        <v>0</v>
      </c>
    </row>
    <row r="38" spans="1:14" x14ac:dyDescent="0.35">
      <c r="A38" s="15" t="s">
        <v>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8"/>
    </row>
    <row r="39" spans="1:14" ht="13.15" x14ac:dyDescent="0.4">
      <c r="A39" s="12" t="s">
        <v>138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38">
        <f>SUM(B39:M39)</f>
        <v>0</v>
      </c>
    </row>
    <row r="40" spans="1:14" x14ac:dyDescent="0.35">
      <c r="A40" s="1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38"/>
    </row>
    <row r="41" spans="1:14" ht="13.5" thickBot="1" x14ac:dyDescent="0.45">
      <c r="A41" s="23" t="s">
        <v>23</v>
      </c>
      <c r="B41" s="45">
        <f>SUM(B37:B39)</f>
        <v>0</v>
      </c>
      <c r="C41" s="45">
        <f t="shared" ref="C41:M41" si="3">SUM(C37:C39)</f>
        <v>0</v>
      </c>
      <c r="D41" s="45">
        <f>SUM(D38:D39)</f>
        <v>0</v>
      </c>
      <c r="E41" s="45">
        <f t="shared" si="3"/>
        <v>0</v>
      </c>
      <c r="F41" s="45">
        <f t="shared" si="3"/>
        <v>0</v>
      </c>
      <c r="G41" s="45">
        <f t="shared" si="3"/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5">
        <f t="shared" si="3"/>
        <v>0</v>
      </c>
      <c r="N41" s="47">
        <f>SUM(B41:M41)</f>
        <v>0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090C-C889-44D9-8B3A-CC6F3D276BF2}">
  <dimension ref="A1:N20"/>
  <sheetViews>
    <sheetView workbookViewId="0">
      <selection activeCell="G13" sqref="G13"/>
    </sheetView>
  </sheetViews>
  <sheetFormatPr defaultColWidth="9.1328125" defaultRowHeight="13.5" x14ac:dyDescent="0.35"/>
  <cols>
    <col min="1" max="1" width="41" style="81" bestFit="1" customWidth="1"/>
    <col min="2" max="2" width="13.3984375" style="80" customWidth="1"/>
    <col min="3" max="3" width="13.3984375" style="81" customWidth="1"/>
    <col min="4" max="4" width="13.3984375" style="80" customWidth="1"/>
    <col min="5" max="13" width="13.3984375" style="81" customWidth="1"/>
    <col min="14" max="14" width="13.3984375" style="80" customWidth="1"/>
    <col min="15" max="16384" width="9.1328125" style="81"/>
  </cols>
  <sheetData>
    <row r="1" spans="1:14" ht="13.9" x14ac:dyDescent="0.4">
      <c r="A1" s="79" t="s">
        <v>209</v>
      </c>
    </row>
    <row r="2" spans="1:14" ht="13.9" x14ac:dyDescent="0.4">
      <c r="A2" s="79" t="s">
        <v>201</v>
      </c>
      <c r="C2" s="80"/>
      <c r="E2" s="82"/>
      <c r="F2" s="83"/>
    </row>
    <row r="3" spans="1:14" ht="13.9" x14ac:dyDescent="0.4">
      <c r="A3" s="79" t="s">
        <v>193</v>
      </c>
      <c r="C3" s="80"/>
      <c r="E3" s="82"/>
      <c r="J3" s="84"/>
    </row>
    <row r="4" spans="1:14" ht="15" x14ac:dyDescent="0.4">
      <c r="A4" s="85"/>
      <c r="C4" s="80"/>
      <c r="E4" s="86"/>
    </row>
    <row r="5" spans="1:14" ht="15.4" thickBot="1" x14ac:dyDescent="0.45">
      <c r="A5" s="85"/>
      <c r="N5" s="87"/>
    </row>
    <row r="6" spans="1:14" ht="13.9" x14ac:dyDescent="0.4">
      <c r="A6" s="88"/>
      <c r="B6" s="89"/>
      <c r="C6" s="90"/>
      <c r="D6" s="89"/>
      <c r="E6" s="90"/>
      <c r="F6" s="90"/>
      <c r="G6" s="90"/>
      <c r="H6" s="90"/>
      <c r="I6" s="90"/>
      <c r="J6" s="90"/>
      <c r="K6" s="90"/>
      <c r="L6" s="90"/>
      <c r="M6" s="90"/>
      <c r="N6" s="91" t="s">
        <v>0</v>
      </c>
    </row>
    <row r="7" spans="1:14" ht="15.4" thickBot="1" x14ac:dyDescent="0.45">
      <c r="A7" s="92" t="s">
        <v>0</v>
      </c>
      <c r="B7" s="93" t="s">
        <v>2</v>
      </c>
      <c r="C7" s="94" t="s">
        <v>3</v>
      </c>
      <c r="D7" s="93" t="s">
        <v>4</v>
      </c>
      <c r="E7" s="94" t="s">
        <v>5</v>
      </c>
      <c r="F7" s="94" t="s">
        <v>6</v>
      </c>
      <c r="G7" s="94" t="s">
        <v>7</v>
      </c>
      <c r="H7" s="94" t="s">
        <v>8</v>
      </c>
      <c r="I7" s="94" t="s">
        <v>9</v>
      </c>
      <c r="J7" s="94" t="s">
        <v>10</v>
      </c>
      <c r="K7" s="94" t="s">
        <v>11</v>
      </c>
      <c r="L7" s="94" t="s">
        <v>12</v>
      </c>
      <c r="M7" s="94" t="s">
        <v>13</v>
      </c>
      <c r="N7" s="95" t="s">
        <v>14</v>
      </c>
    </row>
    <row r="8" spans="1:14" ht="15" x14ac:dyDescent="0.4">
      <c r="A8" s="96"/>
      <c r="B8" s="97"/>
      <c r="C8" s="98"/>
      <c r="D8" s="97"/>
      <c r="E8" s="98"/>
      <c r="F8" s="98"/>
      <c r="G8" s="98"/>
      <c r="H8" s="98"/>
      <c r="I8" s="98"/>
      <c r="J8" s="98"/>
      <c r="K8" s="98"/>
      <c r="L8" s="98"/>
      <c r="M8" s="98"/>
      <c r="N8" s="99"/>
    </row>
    <row r="9" spans="1:14" ht="13.15" x14ac:dyDescent="0.4">
      <c r="A9" s="100" t="s">
        <v>202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12.75" x14ac:dyDescent="0.35">
      <c r="A10" s="103" t="s">
        <v>18</v>
      </c>
      <c r="B10" s="104">
        <v>0</v>
      </c>
      <c r="C10" s="104">
        <f>+B15</f>
        <v>0</v>
      </c>
      <c r="D10" s="104">
        <f t="shared" ref="D10:M10" si="0">+C15</f>
        <v>0</v>
      </c>
      <c r="E10" s="104">
        <f t="shared" si="0"/>
        <v>0</v>
      </c>
      <c r="F10" s="104">
        <f t="shared" si="0"/>
        <v>0</v>
      </c>
      <c r="G10" s="104">
        <f t="shared" si="0"/>
        <v>0</v>
      </c>
      <c r="H10" s="104">
        <f t="shared" si="0"/>
        <v>0</v>
      </c>
      <c r="I10" s="104">
        <f t="shared" si="0"/>
        <v>0</v>
      </c>
      <c r="J10" s="104">
        <f t="shared" si="0"/>
        <v>0</v>
      </c>
      <c r="K10" s="104">
        <f t="shared" si="0"/>
        <v>0</v>
      </c>
      <c r="L10" s="104">
        <f t="shared" si="0"/>
        <v>0</v>
      </c>
      <c r="M10" s="104">
        <f t="shared" si="0"/>
        <v>0</v>
      </c>
      <c r="N10" s="105">
        <f>B10</f>
        <v>0</v>
      </c>
    </row>
    <row r="11" spans="1:14" ht="12.75" x14ac:dyDescent="0.35">
      <c r="A11" s="103" t="s">
        <v>203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5">
        <f>SUM(B11:M11)</f>
        <v>0</v>
      </c>
    </row>
    <row r="12" spans="1:14" ht="12.75" x14ac:dyDescent="0.35">
      <c r="A12" s="103" t="s">
        <v>204</v>
      </c>
      <c r="B12" s="104">
        <v>0</v>
      </c>
      <c r="C12" s="104">
        <v>0</v>
      </c>
      <c r="D12" s="104">
        <v>-1250000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5">
        <f>SUM(B12:M12)</f>
        <v>-1250000</v>
      </c>
    </row>
    <row r="13" spans="1:14" ht="12.75" x14ac:dyDescent="0.35">
      <c r="A13" s="103" t="s">
        <v>205</v>
      </c>
      <c r="B13" s="104">
        <v>0</v>
      </c>
      <c r="C13" s="104">
        <v>0</v>
      </c>
      <c r="D13" s="104">
        <v>1250000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5">
        <f>SUM(B13:M13)</f>
        <v>1250000</v>
      </c>
    </row>
    <row r="14" spans="1:14" ht="14.25" x14ac:dyDescent="0.35">
      <c r="A14" s="103" t="s">
        <v>206</v>
      </c>
      <c r="B14" s="104">
        <v>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5">
        <f>SUM(B14:M14)</f>
        <v>0</v>
      </c>
    </row>
    <row r="15" spans="1:14" ht="13.15" x14ac:dyDescent="0.4">
      <c r="A15" s="103" t="s">
        <v>207</v>
      </c>
      <c r="B15" s="106">
        <f t="shared" ref="B15:N15" si="1">SUM(B10:B14)</f>
        <v>0</v>
      </c>
      <c r="C15" s="106">
        <f t="shared" si="1"/>
        <v>0</v>
      </c>
      <c r="D15" s="106">
        <f t="shared" si="1"/>
        <v>0</v>
      </c>
      <c r="E15" s="106">
        <f t="shared" si="1"/>
        <v>0</v>
      </c>
      <c r="F15" s="106">
        <f t="shared" si="1"/>
        <v>0</v>
      </c>
      <c r="G15" s="106">
        <f t="shared" si="1"/>
        <v>0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  <c r="L15" s="106">
        <f t="shared" si="1"/>
        <v>0</v>
      </c>
      <c r="M15" s="106">
        <f t="shared" si="1"/>
        <v>0</v>
      </c>
      <c r="N15" s="107">
        <f t="shared" si="1"/>
        <v>0</v>
      </c>
    </row>
    <row r="16" spans="1:14" ht="12.75" x14ac:dyDescent="0.3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12.75" x14ac:dyDescent="0.3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4" ht="12.75" x14ac:dyDescent="0.35">
      <c r="A18" s="113" t="s">
        <v>208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 ht="12.75" x14ac:dyDescent="0.3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x14ac:dyDescent="0.35">
      <c r="A20" s="112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EBDF2F-F119-4EB7-B11D-5FF2C1A0F831}"/>
</file>

<file path=customXml/itemProps2.xml><?xml version="1.0" encoding="utf-8"?>
<ds:datastoreItem xmlns:ds="http://schemas.openxmlformats.org/officeDocument/2006/customXml" ds:itemID="{987722B8-3248-4FE1-846C-8EE9F0CE8772}"/>
</file>

<file path=customXml/itemProps3.xml><?xml version="1.0" encoding="utf-8"?>
<ds:datastoreItem xmlns:ds="http://schemas.openxmlformats.org/officeDocument/2006/customXml" ds:itemID="{BB1CE691-7026-4B0B-BC2A-ADFF85122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Chien, Clinton C</cp:lastModifiedBy>
  <cp:lastPrinted>2005-04-20T21:57:08Z</cp:lastPrinted>
  <dcterms:created xsi:type="dcterms:W3CDTF">2002-02-21T22:40:26Z</dcterms:created>
  <dcterms:modified xsi:type="dcterms:W3CDTF">2021-07-21T17:40:22Z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