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thanami_semprautilities_com/Documents/documents/PPP Monthly Report/2021/"/>
    </mc:Choice>
  </mc:AlternateContent>
  <xr:revisionPtr revIDLastSave="40" documentId="8_{F55E7A16-E899-49A9-BE68-F56B9C3B408C}" xr6:coauthVersionLast="46" xr6:coauthVersionMax="46" xr10:uidLastSave="{96CA286A-B10B-4565-ACC0-9DA16853B3C2}"/>
  <bookViews>
    <workbookView xWindow="-120" yWindow="-120" windowWidth="29040" windowHeight="15840" tabRatio="773" activeTab="2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4" i="6" l="1"/>
  <c r="F238" i="6"/>
  <c r="F163" i="6"/>
  <c r="F95" i="6"/>
  <c r="F8" i="6"/>
  <c r="F10" i="5" l="1"/>
  <c r="F157" i="6"/>
  <c r="E10" i="5"/>
  <c r="E294" i="6"/>
  <c r="E238" i="6"/>
  <c r="E163" i="6"/>
  <c r="E95" i="6"/>
  <c r="E8" i="6"/>
  <c r="C90" i="6" l="1"/>
  <c r="D90" i="6"/>
  <c r="E90" i="6"/>
  <c r="B90" i="6"/>
  <c r="N83" i="6"/>
  <c r="N82" i="6"/>
  <c r="C48" i="6"/>
  <c r="D48" i="6"/>
  <c r="E48" i="6"/>
  <c r="B48" i="6"/>
  <c r="N43" i="6"/>
  <c r="N42" i="6"/>
  <c r="B15" i="9" l="1"/>
  <c r="N14" i="9"/>
  <c r="N13" i="9"/>
  <c r="N12" i="9"/>
  <c r="N11" i="9"/>
  <c r="N10" i="9"/>
  <c r="C15" i="9"/>
  <c r="D15" i="9" s="1"/>
  <c r="E15" i="9" s="1"/>
  <c r="F15" i="9" s="1"/>
  <c r="G15" i="9" s="1"/>
  <c r="H15" i="9" s="1"/>
  <c r="I15" i="9" s="1"/>
  <c r="J15" i="9" s="1"/>
  <c r="K15" i="9" s="1"/>
  <c r="L15" i="9" s="1"/>
  <c r="M15" i="9" s="1"/>
  <c r="N85" i="6"/>
  <c r="N81" i="6"/>
  <c r="N41" i="6"/>
  <c r="N46" i="6"/>
  <c r="N15" i="9" l="1"/>
  <c r="C157" i="6"/>
  <c r="E88" i="6"/>
  <c r="D88" i="6"/>
  <c r="C88" i="6"/>
  <c r="B88" i="6"/>
  <c r="C8" i="6" l="1"/>
  <c r="D157" i="6"/>
  <c r="E157" i="6"/>
  <c r="G157" i="6"/>
  <c r="H157" i="6"/>
  <c r="I157" i="6"/>
  <c r="J157" i="6"/>
  <c r="K157" i="6"/>
  <c r="L157" i="6"/>
  <c r="M157" i="6"/>
  <c r="B157" i="6"/>
  <c r="B126" i="6" l="1"/>
  <c r="N40" i="6" l="1"/>
  <c r="N80" i="6"/>
  <c r="N66" i="6"/>
  <c r="N26" i="6"/>
  <c r="C17" i="5" l="1"/>
  <c r="D17" i="5"/>
  <c r="E17" i="5"/>
  <c r="F17" i="5"/>
  <c r="G17" i="5"/>
  <c r="H17" i="5"/>
  <c r="I17" i="5"/>
  <c r="J17" i="5"/>
  <c r="K17" i="5"/>
  <c r="L17" i="5"/>
  <c r="M17" i="5"/>
  <c r="D18" i="5"/>
  <c r="E18" i="5"/>
  <c r="G18" i="5"/>
  <c r="H18" i="5"/>
  <c r="I18" i="5"/>
  <c r="J18" i="5"/>
  <c r="K18" i="5"/>
  <c r="L18" i="5"/>
  <c r="M18" i="5"/>
  <c r="N19" i="5"/>
  <c r="G19" i="5"/>
  <c r="H19" i="5"/>
  <c r="I19" i="5"/>
  <c r="J19" i="5"/>
  <c r="K19" i="5"/>
  <c r="L19" i="5"/>
  <c r="M19" i="5"/>
  <c r="G20" i="5"/>
  <c r="H20" i="5"/>
  <c r="I20" i="5"/>
  <c r="J20" i="5"/>
  <c r="K20" i="5"/>
  <c r="L20" i="5"/>
  <c r="M20" i="5"/>
  <c r="G21" i="5"/>
  <c r="H21" i="5"/>
  <c r="I21" i="5"/>
  <c r="J21" i="5"/>
  <c r="K21" i="5"/>
  <c r="L21" i="5"/>
  <c r="M21" i="5"/>
  <c r="G22" i="5"/>
  <c r="H22" i="5"/>
  <c r="I22" i="5"/>
  <c r="J22" i="5"/>
  <c r="K22" i="5"/>
  <c r="L22" i="5"/>
  <c r="M22" i="5"/>
  <c r="E23" i="5"/>
  <c r="F23" i="5"/>
  <c r="G23" i="5"/>
  <c r="H23" i="5"/>
  <c r="I23" i="5"/>
  <c r="J23" i="5"/>
  <c r="K23" i="5"/>
  <c r="L23" i="5"/>
  <c r="M23" i="5"/>
  <c r="M88" i="6"/>
  <c r="L88" i="6"/>
  <c r="K88" i="6"/>
  <c r="J88" i="6"/>
  <c r="I88" i="6"/>
  <c r="H88" i="6"/>
  <c r="G88" i="6"/>
  <c r="F88" i="6"/>
  <c r="B8" i="6"/>
  <c r="N87" i="6"/>
  <c r="N86" i="6"/>
  <c r="N78" i="6"/>
  <c r="N77" i="6"/>
  <c r="N76" i="6"/>
  <c r="N75" i="6"/>
  <c r="N74" i="6"/>
  <c r="N71" i="6"/>
  <c r="N70" i="6"/>
  <c r="N69" i="6"/>
  <c r="N68" i="6"/>
  <c r="N67" i="6"/>
  <c r="N65" i="6"/>
  <c r="N64" i="6"/>
  <c r="N63" i="6"/>
  <c r="N62" i="6"/>
  <c r="N84" i="6"/>
  <c r="N60" i="6"/>
  <c r="N59" i="6"/>
  <c r="N58" i="6"/>
  <c r="N57" i="6"/>
  <c r="N56" i="6"/>
  <c r="N55" i="6"/>
  <c r="N54" i="6"/>
  <c r="N53" i="6"/>
  <c r="N79" i="6"/>
  <c r="N52" i="6"/>
  <c r="N51" i="6"/>
  <c r="M48" i="6"/>
  <c r="L48" i="6"/>
  <c r="K48" i="6"/>
  <c r="K8" i="6" s="1"/>
  <c r="K90" i="6" s="1"/>
  <c r="J48" i="6"/>
  <c r="I48" i="6"/>
  <c r="H48" i="6"/>
  <c r="G48" i="6"/>
  <c r="G8" i="6" s="1"/>
  <c r="G90" i="6" s="1"/>
  <c r="F48" i="6"/>
  <c r="D8" i="6"/>
  <c r="N47" i="6"/>
  <c r="N45" i="6"/>
  <c r="N38" i="6"/>
  <c r="N37" i="6"/>
  <c r="N36" i="6"/>
  <c r="N35" i="6"/>
  <c r="N34" i="6"/>
  <c r="N33" i="6"/>
  <c r="N32" i="6"/>
  <c r="N29" i="6"/>
  <c r="N28" i="6"/>
  <c r="N27" i="6"/>
  <c r="N25" i="6"/>
  <c r="N24" i="6"/>
  <c r="N23" i="6"/>
  <c r="N22" i="6"/>
  <c r="N44" i="6"/>
  <c r="N20" i="6"/>
  <c r="N19" i="6"/>
  <c r="N18" i="6"/>
  <c r="N17" i="6"/>
  <c r="N16" i="6"/>
  <c r="N15" i="6"/>
  <c r="N14" i="6"/>
  <c r="N13" i="6"/>
  <c r="N39" i="6"/>
  <c r="N12" i="6"/>
  <c r="N11" i="6"/>
  <c r="N9" i="6"/>
  <c r="F90" i="6" l="1"/>
  <c r="J8" i="6"/>
  <c r="J90" i="6" s="1"/>
  <c r="I8" i="6"/>
  <c r="M8" i="6"/>
  <c r="M90" i="6" s="1"/>
  <c r="N88" i="6"/>
  <c r="N48" i="6"/>
  <c r="H8" i="6"/>
  <c r="H90" i="6" s="1"/>
  <c r="L8" i="6"/>
  <c r="L90" i="6" s="1"/>
  <c r="I90" i="6"/>
  <c r="G126" i="6"/>
  <c r="N8" i="6" l="1"/>
  <c r="N90" i="6" s="1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00" i="6"/>
  <c r="C231" i="6"/>
  <c r="D231" i="6"/>
  <c r="E231" i="6"/>
  <c r="F231" i="6"/>
  <c r="G231" i="6"/>
  <c r="H231" i="6"/>
  <c r="I231" i="6"/>
  <c r="J231" i="6"/>
  <c r="K231" i="6"/>
  <c r="L231" i="6"/>
  <c r="M231" i="6"/>
  <c r="B231" i="6"/>
  <c r="N166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29" i="6"/>
  <c r="N157" i="6" l="1"/>
  <c r="N231" i="6"/>
  <c r="E126" i="6" l="1"/>
  <c r="D126" i="6"/>
  <c r="D95" i="6" s="1"/>
  <c r="G95" i="6"/>
  <c r="N18" i="5" l="1"/>
  <c r="B17" i="5" l="1"/>
  <c r="B288" i="6" l="1"/>
  <c r="B263" i="6"/>
  <c r="D197" i="6"/>
  <c r="D163" i="6" s="1"/>
  <c r="E197" i="6"/>
  <c r="F197" i="6"/>
  <c r="G197" i="6"/>
  <c r="G163" i="6" s="1"/>
  <c r="H197" i="6"/>
  <c r="H163" i="6" s="1"/>
  <c r="I197" i="6"/>
  <c r="I163" i="6" s="1"/>
  <c r="J197" i="6"/>
  <c r="J163" i="6" s="1"/>
  <c r="K197" i="6"/>
  <c r="K163" i="6" s="1"/>
  <c r="L197" i="6"/>
  <c r="L163" i="6" s="1"/>
  <c r="M197" i="6"/>
  <c r="M163" i="6" s="1"/>
  <c r="B197" i="6"/>
  <c r="B163" i="6" s="1"/>
  <c r="C197" i="6"/>
  <c r="C163" i="6" s="1"/>
  <c r="B238" i="6" l="1"/>
  <c r="M22" i="8"/>
  <c r="L22" i="8"/>
  <c r="K22" i="8"/>
  <c r="J22" i="8"/>
  <c r="I22" i="8"/>
  <c r="H22" i="8"/>
  <c r="G22" i="8"/>
  <c r="F22" i="8"/>
  <c r="E22" i="8"/>
  <c r="D22" i="8"/>
  <c r="C22" i="8"/>
  <c r="B22" i="8"/>
  <c r="N20" i="8"/>
  <c r="N18" i="8"/>
  <c r="N22" i="8" l="1"/>
  <c r="M126" i="6"/>
  <c r="M95" i="6" s="1"/>
  <c r="L126" i="6"/>
  <c r="L95" i="6" s="1"/>
  <c r="K126" i="6"/>
  <c r="K95" i="6" s="1"/>
  <c r="J126" i="6"/>
  <c r="J95" i="6" s="1"/>
  <c r="I126" i="6"/>
  <c r="I95" i="6" s="1"/>
  <c r="H126" i="6"/>
  <c r="H95" i="6" s="1"/>
  <c r="F126" i="6"/>
  <c r="C126" i="6"/>
  <c r="C95" i="6" s="1"/>
  <c r="B95" i="6"/>
  <c r="B159" i="6" s="1"/>
  <c r="N119" i="6"/>
  <c r="N118" i="6"/>
  <c r="N117" i="6"/>
  <c r="N116" i="6"/>
  <c r="N115" i="6"/>
  <c r="N114" i="6"/>
  <c r="N113" i="6"/>
  <c r="N125" i="6"/>
  <c r="N112" i="6"/>
  <c r="N124" i="6"/>
  <c r="N111" i="6"/>
  <c r="N110" i="6"/>
  <c r="N109" i="6"/>
  <c r="N108" i="6"/>
  <c r="N107" i="6"/>
  <c r="N123" i="6"/>
  <c r="N122" i="6"/>
  <c r="N106" i="6"/>
  <c r="N121" i="6"/>
  <c r="N105" i="6"/>
  <c r="N104" i="6"/>
  <c r="N103" i="6"/>
  <c r="N102" i="6"/>
  <c r="N101" i="6"/>
  <c r="N100" i="6"/>
  <c r="N99" i="6"/>
  <c r="N120" i="6"/>
  <c r="N98" i="6"/>
  <c r="N96" i="6"/>
  <c r="J159" i="6" l="1"/>
  <c r="N126" i="6"/>
  <c r="F159" i="6"/>
  <c r="D159" i="6"/>
  <c r="H159" i="6"/>
  <c r="L159" i="6"/>
  <c r="M159" i="6"/>
  <c r="E159" i="6"/>
  <c r="I159" i="6"/>
  <c r="C159" i="6"/>
  <c r="K159" i="6"/>
  <c r="G159" i="6"/>
  <c r="N196" i="6"/>
  <c r="N195" i="6"/>
  <c r="N194" i="6"/>
  <c r="N193" i="6"/>
  <c r="N192" i="6"/>
  <c r="N191" i="6"/>
  <c r="N190" i="6"/>
  <c r="N189" i="6"/>
  <c r="N188" i="6"/>
  <c r="N95" i="6" l="1"/>
  <c r="N159" i="6" s="1"/>
  <c r="M288" i="6"/>
  <c r="L288" i="6"/>
  <c r="K288" i="6"/>
  <c r="J288" i="6"/>
  <c r="I288" i="6"/>
  <c r="H288" i="6"/>
  <c r="G288" i="6"/>
  <c r="F288" i="6"/>
  <c r="E288" i="6"/>
  <c r="D288" i="6"/>
  <c r="C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M263" i="6"/>
  <c r="L263" i="6"/>
  <c r="L238" i="6" s="1"/>
  <c r="K263" i="6"/>
  <c r="J263" i="6"/>
  <c r="J238" i="6" s="1"/>
  <c r="I263" i="6"/>
  <c r="H263" i="6"/>
  <c r="H238" i="6" s="1"/>
  <c r="G263" i="6"/>
  <c r="F263" i="6"/>
  <c r="E263" i="6"/>
  <c r="D263" i="6"/>
  <c r="D238" i="6" s="1"/>
  <c r="C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39" i="6"/>
  <c r="C14" i="5"/>
  <c r="D14" i="5"/>
  <c r="E14" i="5"/>
  <c r="F14" i="5"/>
  <c r="G14" i="5"/>
  <c r="H14" i="5"/>
  <c r="I14" i="5"/>
  <c r="J14" i="5"/>
  <c r="K14" i="5"/>
  <c r="L14" i="5"/>
  <c r="M14" i="5"/>
  <c r="B14" i="5"/>
  <c r="I238" i="6" l="1"/>
  <c r="M238" i="6"/>
  <c r="C238" i="6"/>
  <c r="C290" i="6" s="1"/>
  <c r="G238" i="6"/>
  <c r="G290" i="6" s="1"/>
  <c r="K238" i="6"/>
  <c r="K290" i="6" s="1"/>
  <c r="D290" i="6"/>
  <c r="H290" i="6"/>
  <c r="F290" i="6"/>
  <c r="I290" i="6"/>
  <c r="M290" i="6"/>
  <c r="L290" i="6"/>
  <c r="E290" i="6"/>
  <c r="J290" i="6"/>
  <c r="N288" i="6"/>
  <c r="N263" i="6"/>
  <c r="N238" i="6" l="1"/>
  <c r="N290" i="6" s="1"/>
  <c r="B290" i="6"/>
  <c r="N20" i="5" l="1"/>
  <c r="N23" i="5"/>
  <c r="N187" i="6" l="1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4" i="6"/>
  <c r="N197" i="6" l="1"/>
  <c r="J233" i="6"/>
  <c r="L233" i="6"/>
  <c r="C233" i="6"/>
  <c r="E233" i="6"/>
  <c r="I233" i="6"/>
  <c r="M233" i="6"/>
  <c r="B233" i="6"/>
  <c r="G233" i="6"/>
  <c r="K233" i="6"/>
  <c r="F233" i="6"/>
  <c r="H233" i="6" l="1"/>
  <c r="N163" i="6"/>
  <c r="N233" i="6" s="1"/>
  <c r="D233" i="6"/>
  <c r="C20" i="7"/>
  <c r="C348" i="6" l="1"/>
  <c r="D348" i="6"/>
  <c r="E348" i="6"/>
  <c r="F348" i="6"/>
  <c r="G348" i="6"/>
  <c r="H348" i="6"/>
  <c r="I348" i="6"/>
  <c r="J348" i="6"/>
  <c r="K348" i="6"/>
  <c r="L348" i="6"/>
  <c r="M348" i="6"/>
  <c r="B348" i="6"/>
  <c r="N347" i="6"/>
  <c r="B321" i="6"/>
  <c r="C321" i="6"/>
  <c r="C294" i="6" s="1"/>
  <c r="D321" i="6"/>
  <c r="E321" i="6"/>
  <c r="F321" i="6"/>
  <c r="G321" i="6"/>
  <c r="H321" i="6"/>
  <c r="I321" i="6"/>
  <c r="J321" i="6"/>
  <c r="K321" i="6"/>
  <c r="L321" i="6"/>
  <c r="M321" i="6"/>
  <c r="N320" i="6"/>
  <c r="D294" i="6" l="1"/>
  <c r="M294" i="6"/>
  <c r="I294" i="6"/>
  <c r="J294" i="6"/>
  <c r="B294" i="6"/>
  <c r="L294" i="6"/>
  <c r="H294" i="6"/>
  <c r="K294" i="6"/>
  <c r="K350" i="6" s="1"/>
  <c r="G294" i="6"/>
  <c r="N19" i="7" l="1"/>
  <c r="N17" i="7"/>
  <c r="N18" i="7"/>
  <c r="C350" i="6" l="1"/>
  <c r="N22" i="5" l="1"/>
  <c r="N346" i="6" l="1"/>
  <c r="N319" i="6"/>
  <c r="M350" i="6" l="1"/>
  <c r="N345" i="6" l="1"/>
  <c r="N318" i="6"/>
  <c r="J350" i="6" l="1"/>
  <c r="G350" i="6" l="1"/>
  <c r="H350" i="6"/>
  <c r="I350" i="6"/>
  <c r="L350" i="6"/>
  <c r="F350" i="6"/>
  <c r="N342" i="6"/>
  <c r="N344" i="6"/>
  <c r="N317" i="6"/>
  <c r="N316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D12" i="5" s="1"/>
  <c r="C12" i="5" l="1"/>
  <c r="B20" i="7"/>
  <c r="B12" i="5" s="1"/>
  <c r="N13" i="5" l="1"/>
  <c r="N343" i="6" l="1"/>
  <c r="N315" i="6"/>
  <c r="N341" i="6"/>
  <c r="N314" i="6"/>
  <c r="N340" i="6" l="1"/>
  <c r="N313" i="6"/>
  <c r="N339" i="6" l="1"/>
  <c r="N312" i="6"/>
  <c r="E350" i="6" l="1"/>
  <c r="M13" i="8"/>
  <c r="L13" i="8"/>
  <c r="K13" i="8"/>
  <c r="J13" i="8"/>
  <c r="I13" i="8"/>
  <c r="H13" i="8"/>
  <c r="G13" i="8"/>
  <c r="F13" i="8"/>
  <c r="E13" i="8"/>
  <c r="D13" i="8"/>
  <c r="C13" i="8"/>
  <c r="B13" i="8"/>
  <c r="N11" i="8"/>
  <c r="N9" i="8"/>
  <c r="M397" i="6"/>
  <c r="L397" i="6"/>
  <c r="K397" i="6"/>
  <c r="J397" i="6"/>
  <c r="I397" i="6"/>
  <c r="H397" i="6"/>
  <c r="G397" i="6"/>
  <c r="F397" i="6"/>
  <c r="E397" i="6"/>
  <c r="D397" i="6"/>
  <c r="C397" i="6"/>
  <c r="B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M376" i="6"/>
  <c r="L376" i="6"/>
  <c r="L355" i="6" s="1"/>
  <c r="K376" i="6"/>
  <c r="K355" i="6" s="1"/>
  <c r="J376" i="6"/>
  <c r="I376" i="6"/>
  <c r="H376" i="6"/>
  <c r="H355" i="6" s="1"/>
  <c r="G376" i="6"/>
  <c r="G355" i="6" s="1"/>
  <c r="F376" i="6"/>
  <c r="E376" i="6"/>
  <c r="D376" i="6"/>
  <c r="D355" i="6" s="1"/>
  <c r="C376" i="6"/>
  <c r="C355" i="6" s="1"/>
  <c r="B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B448" i="6"/>
  <c r="C501" i="6"/>
  <c r="C486" i="6" s="1"/>
  <c r="D501" i="6"/>
  <c r="D486" i="6" s="1"/>
  <c r="E501" i="6"/>
  <c r="E486" i="6" s="1"/>
  <c r="F501" i="6"/>
  <c r="F486" i="6" s="1"/>
  <c r="G501" i="6"/>
  <c r="G486" i="6" s="1"/>
  <c r="H501" i="6"/>
  <c r="H486" i="6" s="1"/>
  <c r="I501" i="6"/>
  <c r="I486" i="6" s="1"/>
  <c r="J501" i="6"/>
  <c r="J486" i="6" s="1"/>
  <c r="K501" i="6"/>
  <c r="K486" i="6" s="1"/>
  <c r="L501" i="6"/>
  <c r="L486" i="6" s="1"/>
  <c r="M501" i="6"/>
  <c r="M486" i="6" s="1"/>
  <c r="B426" i="6"/>
  <c r="N295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B467" i="6"/>
  <c r="B479" i="6"/>
  <c r="C448" i="6"/>
  <c r="C426" i="6"/>
  <c r="D448" i="6"/>
  <c r="D426" i="6"/>
  <c r="E448" i="6"/>
  <c r="E426" i="6"/>
  <c r="F448" i="6"/>
  <c r="F426" i="6"/>
  <c r="G448" i="6"/>
  <c r="G426" i="6"/>
  <c r="H448" i="6"/>
  <c r="H426" i="6"/>
  <c r="I448" i="6"/>
  <c r="I426" i="6"/>
  <c r="J448" i="6"/>
  <c r="J426" i="6"/>
  <c r="K448" i="6"/>
  <c r="K426" i="6"/>
  <c r="L448" i="6"/>
  <c r="L426" i="6"/>
  <c r="M448" i="6"/>
  <c r="M426" i="6"/>
  <c r="C516" i="6"/>
  <c r="D516" i="6"/>
  <c r="E516" i="6"/>
  <c r="F516" i="6"/>
  <c r="G516" i="6"/>
  <c r="H516" i="6"/>
  <c r="I516" i="6"/>
  <c r="J516" i="6"/>
  <c r="K516" i="6"/>
  <c r="L516" i="6"/>
  <c r="M516" i="6"/>
  <c r="C467" i="6"/>
  <c r="C479" i="6"/>
  <c r="D467" i="6"/>
  <c r="D479" i="6"/>
  <c r="E467" i="6"/>
  <c r="E479" i="6"/>
  <c r="F467" i="6"/>
  <c r="F479" i="6"/>
  <c r="G467" i="6"/>
  <c r="G479" i="6"/>
  <c r="H467" i="6"/>
  <c r="H479" i="6"/>
  <c r="I467" i="6"/>
  <c r="I479" i="6"/>
  <c r="J467" i="6"/>
  <c r="J479" i="6"/>
  <c r="K467" i="6"/>
  <c r="K479" i="6"/>
  <c r="L467" i="6"/>
  <c r="L479" i="6"/>
  <c r="M467" i="6"/>
  <c r="M479" i="6"/>
  <c r="B516" i="6"/>
  <c r="B501" i="6"/>
  <c r="B486" i="6" s="1"/>
  <c r="N422" i="6"/>
  <c r="N444" i="6"/>
  <c r="N424" i="6"/>
  <c r="N423" i="6"/>
  <c r="N446" i="6"/>
  <c r="N445" i="6"/>
  <c r="N447" i="6"/>
  <c r="N421" i="6"/>
  <c r="N442" i="6"/>
  <c r="N425" i="6"/>
  <c r="N420" i="6"/>
  <c r="A3" i="5"/>
  <c r="A3" i="6"/>
  <c r="A3" i="8"/>
  <c r="N455" i="6"/>
  <c r="N405" i="6"/>
  <c r="N11" i="5"/>
  <c r="B31" i="8"/>
  <c r="C31" i="8"/>
  <c r="D31" i="8"/>
  <c r="E31" i="8"/>
  <c r="F31" i="8"/>
  <c r="G31" i="8"/>
  <c r="H31" i="8"/>
  <c r="I31" i="8"/>
  <c r="J31" i="8"/>
  <c r="K31" i="8"/>
  <c r="L31" i="8"/>
  <c r="M31" i="8"/>
  <c r="N29" i="8"/>
  <c r="N27" i="8"/>
  <c r="N441" i="6"/>
  <c r="N440" i="6"/>
  <c r="N439" i="6"/>
  <c r="N438" i="6"/>
  <c r="N419" i="6"/>
  <c r="N418" i="6"/>
  <c r="N417" i="6"/>
  <c r="N416" i="6"/>
  <c r="N437" i="6"/>
  <c r="N436" i="6"/>
  <c r="N435" i="6"/>
  <c r="N434" i="6"/>
  <c r="N433" i="6"/>
  <c r="N432" i="6"/>
  <c r="N431" i="6"/>
  <c r="N430" i="6"/>
  <c r="N429" i="6"/>
  <c r="N415" i="6"/>
  <c r="N414" i="6"/>
  <c r="N413" i="6"/>
  <c r="N412" i="6"/>
  <c r="N411" i="6"/>
  <c r="N410" i="6"/>
  <c r="N409" i="6"/>
  <c r="N408" i="6"/>
  <c r="N407" i="6"/>
  <c r="N15" i="5"/>
  <c r="N458" i="6"/>
  <c r="N459" i="6"/>
  <c r="N460" i="6"/>
  <c r="N461" i="6"/>
  <c r="N462" i="6"/>
  <c r="N463" i="6"/>
  <c r="N464" i="6"/>
  <c r="N465" i="6"/>
  <c r="N466" i="6"/>
  <c r="N470" i="6"/>
  <c r="N471" i="6"/>
  <c r="N472" i="6"/>
  <c r="N473" i="6"/>
  <c r="N474" i="6"/>
  <c r="N475" i="6"/>
  <c r="N476" i="6"/>
  <c r="N477" i="6"/>
  <c r="N478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4" i="6"/>
  <c r="N505" i="6"/>
  <c r="N506" i="6"/>
  <c r="N507" i="6"/>
  <c r="N508" i="6"/>
  <c r="N509" i="6"/>
  <c r="N510" i="6"/>
  <c r="N511" i="6"/>
  <c r="N512" i="6"/>
  <c r="N513" i="6"/>
  <c r="N514" i="6"/>
  <c r="N515" i="6"/>
  <c r="N8" i="7"/>
  <c r="N9" i="7"/>
  <c r="N10" i="7"/>
  <c r="N11" i="7"/>
  <c r="N12" i="7"/>
  <c r="N13" i="7"/>
  <c r="N15" i="7"/>
  <c r="N16" i="7"/>
  <c r="N443" i="6"/>
  <c r="N21" i="5" l="1"/>
  <c r="E355" i="6"/>
  <c r="B355" i="6"/>
  <c r="B399" i="6" s="1"/>
  <c r="H454" i="6"/>
  <c r="H481" i="6" s="1"/>
  <c r="F454" i="6"/>
  <c r="F481" i="6" s="1"/>
  <c r="H518" i="6"/>
  <c r="D518" i="6"/>
  <c r="I355" i="6"/>
  <c r="I399" i="6" s="1"/>
  <c r="M355" i="6"/>
  <c r="F355" i="6"/>
  <c r="F399" i="6" s="1"/>
  <c r="J355" i="6"/>
  <c r="J399" i="6" s="1"/>
  <c r="I454" i="6"/>
  <c r="I481" i="6" s="1"/>
  <c r="G454" i="6"/>
  <c r="G481" i="6" s="1"/>
  <c r="E454" i="6"/>
  <c r="E481" i="6" s="1"/>
  <c r="C454" i="6"/>
  <c r="C481" i="6" s="1"/>
  <c r="M518" i="6"/>
  <c r="I518" i="6"/>
  <c r="E518" i="6"/>
  <c r="D454" i="6"/>
  <c r="D481" i="6" s="1"/>
  <c r="G518" i="6"/>
  <c r="F518" i="6"/>
  <c r="J518" i="6"/>
  <c r="M454" i="6"/>
  <c r="M481" i="6" s="1"/>
  <c r="K454" i="6"/>
  <c r="K481" i="6" s="1"/>
  <c r="M404" i="6"/>
  <c r="K404" i="6"/>
  <c r="K450" i="6" s="1"/>
  <c r="I404" i="6"/>
  <c r="I450" i="6" s="1"/>
  <c r="C404" i="6"/>
  <c r="C450" i="6" s="1"/>
  <c r="N516" i="6"/>
  <c r="L454" i="6"/>
  <c r="L481" i="6" s="1"/>
  <c r="J454" i="6"/>
  <c r="J481" i="6" s="1"/>
  <c r="K518" i="6"/>
  <c r="J404" i="6"/>
  <c r="J450" i="6" s="1"/>
  <c r="H404" i="6"/>
  <c r="H450" i="6" s="1"/>
  <c r="B454" i="6"/>
  <c r="B481" i="6" s="1"/>
  <c r="N448" i="6"/>
  <c r="N348" i="6"/>
  <c r="N321" i="6"/>
  <c r="D350" i="6"/>
  <c r="N486" i="6"/>
  <c r="B518" i="6"/>
  <c r="L518" i="6"/>
  <c r="G404" i="6"/>
  <c r="G450" i="6" s="1"/>
  <c r="E404" i="6"/>
  <c r="E450" i="6" s="1"/>
  <c r="N501" i="6"/>
  <c r="C518" i="6"/>
  <c r="B404" i="6"/>
  <c r="N426" i="6"/>
  <c r="N467" i="6"/>
  <c r="M450" i="6"/>
  <c r="L404" i="6"/>
  <c r="L450" i="6" s="1"/>
  <c r="F404" i="6"/>
  <c r="F450" i="6" s="1"/>
  <c r="D404" i="6"/>
  <c r="D450" i="6" s="1"/>
  <c r="B350" i="6"/>
  <c r="H399" i="6"/>
  <c r="L399" i="6"/>
  <c r="M399" i="6"/>
  <c r="D399" i="6"/>
  <c r="K399" i="6"/>
  <c r="E399" i="6"/>
  <c r="E16" i="5" s="1"/>
  <c r="C399" i="6"/>
  <c r="N31" i="8"/>
  <c r="N397" i="6"/>
  <c r="N479" i="6"/>
  <c r="N14" i="5"/>
  <c r="N17" i="5"/>
  <c r="N13" i="8"/>
  <c r="G399" i="6"/>
  <c r="N376" i="6"/>
  <c r="N12" i="5"/>
  <c r="N20" i="7"/>
  <c r="G16" i="5" l="1"/>
  <c r="F16" i="5"/>
  <c r="M16" i="5"/>
  <c r="K16" i="5"/>
  <c r="H16" i="5"/>
  <c r="I16" i="5"/>
  <c r="L16" i="5"/>
  <c r="D16" i="5"/>
  <c r="J16" i="5"/>
  <c r="C16" i="5"/>
  <c r="N454" i="6"/>
  <c r="N481" i="6" s="1"/>
  <c r="N404" i="6"/>
  <c r="N450" i="6" s="1"/>
  <c r="N518" i="6"/>
  <c r="B450" i="6"/>
  <c r="B16" i="5" s="1"/>
  <c r="N355" i="6"/>
  <c r="N399" i="6" s="1"/>
  <c r="N294" i="6"/>
  <c r="N350" i="6" s="1"/>
  <c r="B24" i="5" l="1"/>
  <c r="C10" i="5" l="1"/>
  <c r="C24" i="5" s="1"/>
  <c r="N16" i="5"/>
  <c r="D10" i="5" l="1"/>
  <c r="D24" i="5" s="1"/>
  <c r="E24" i="5" s="1"/>
  <c r="F24" i="5" s="1"/>
  <c r="G24" i="5" l="1"/>
  <c r="H10" i="5" s="1"/>
  <c r="H24" i="5" s="1"/>
  <c r="I10" i="5" s="1"/>
  <c r="I24" i="5" l="1"/>
  <c r="J10" i="5" s="1"/>
  <c r="J24" i="5" l="1"/>
  <c r="K10" i="5" s="1"/>
  <c r="K24" i="5" l="1"/>
  <c r="L10" i="5" s="1"/>
  <c r="L24" i="5" l="1"/>
  <c r="M10" i="5" s="1"/>
  <c r="M24" i="5" l="1"/>
</calcChain>
</file>

<file path=xl/sharedStrings.xml><?xml version="1.0" encoding="utf-8"?>
<sst xmlns="http://schemas.openxmlformats.org/spreadsheetml/2006/main" count="761" uniqueCount="219">
  <si>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</si>
  <si>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</si>
  <si>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</si>
  <si>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</si>
  <si>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</si>
  <si>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</si>
  <si>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</si>
  <si>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</si>
  <si>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</si>
  <si>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</si>
  <si>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</si>
  <si>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</si>
  <si>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</si>
  <si>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</si>
  <si>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</si>
  <si>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</si>
  <si>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</si>
  <si>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Ending Balance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</si>
  <si>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</si>
  <si>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</si>
  <si>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</si>
  <si>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</si>
  <si>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</si>
  <si>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</si>
  <si>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</si>
  <si>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>Sept</t>
  </si>
  <si>
    <t>Nov</t>
  </si>
  <si>
    <t>Dec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</si>
  <si>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</si>
  <si>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</si>
  <si>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</si>
  <si>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</si>
  <si>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</si>
  <si>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</si>
  <si>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Program Implementer (PY 2004-2005)</t>
  </si>
  <si>
    <t>Program Implementer (PY 2002-2003)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</si>
  <si>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</si>
  <si>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</si>
  <si>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</si>
  <si>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</si>
  <si>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</si>
  <si>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</si>
  <si>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</si>
  <si>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</si>
  <si>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</si>
  <si>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</si>
  <si>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</si>
  <si>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</si>
  <si>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TPI American Synergy Corporation</t>
  </si>
  <si>
    <t>CA State University - Fresno</t>
  </si>
  <si>
    <t>Electric &amp; Gas Industries Association</t>
  </si>
  <si>
    <t>Energy Solutions</t>
  </si>
  <si>
    <t>Global Energy Services</t>
  </si>
  <si>
    <t>Rita Norton &amp; Associates</t>
  </si>
  <si>
    <t>(1) This section was revised per discussions with the Energy Division (11/19).  The information provided in this format will not parallel how Balancing Accounts are tracked.</t>
  </si>
  <si>
    <t>CA UWCC</t>
  </si>
  <si>
    <t>Energy Analysis Technologies</t>
  </si>
  <si>
    <t>Heschong Mahone Group, Inc</t>
  </si>
  <si>
    <t>SESCO</t>
  </si>
  <si>
    <t>ADM</t>
  </si>
  <si>
    <t>ASC</t>
  </si>
  <si>
    <t>CSU Chico</t>
  </si>
  <si>
    <t>CSU Fresno</t>
  </si>
  <si>
    <t>GES (Global Energy Services)</t>
  </si>
  <si>
    <t>Energx</t>
  </si>
  <si>
    <t>Heschong Mahone</t>
  </si>
  <si>
    <t>Energy Analysis</t>
  </si>
  <si>
    <t>ICF</t>
  </si>
  <si>
    <t>Less:  Uncoll  @ .3636%</t>
  </si>
  <si>
    <t>Quantum Energy  - CVRP</t>
  </si>
  <si>
    <t>HMG - Design for Comfort</t>
  </si>
  <si>
    <t>Cypress - Gas Cooling Upgrade Prog</t>
  </si>
  <si>
    <t>Cal-UCONS - Laundry Coin-Op Prog</t>
  </si>
  <si>
    <t xml:space="preserve">American Synergy- Mobile/Manuf Home </t>
  </si>
  <si>
    <t>Resource Action - School Target Lvng Wise</t>
  </si>
  <si>
    <t>CSG -Up/Midstream Gas Heating</t>
  </si>
  <si>
    <t>Calif Mfg Tech -VeSM Adv Plus</t>
  </si>
  <si>
    <t>Global Enrgy - Chinese Language Outreach</t>
  </si>
  <si>
    <t>PACE -  EE Ethnic Outreach Prog</t>
  </si>
  <si>
    <t>Intergy Corp - EE Kiosk Pilot</t>
  </si>
  <si>
    <t xml:space="preserve">Navigant - Calif Sustainability Alliance </t>
  </si>
  <si>
    <t>CSA - Portfolio of  the Future</t>
  </si>
  <si>
    <t xml:space="preserve">      Amortization from Prior Cycles</t>
  </si>
  <si>
    <t>Prior Period Adjustment</t>
  </si>
  <si>
    <t xml:space="preserve">Oct </t>
  </si>
  <si>
    <t xml:space="preserve">     Prior Period Adj/OBF Return</t>
  </si>
  <si>
    <t>EDC Tech Inc</t>
  </si>
  <si>
    <t>Demand Ventilation Pgm</t>
  </si>
  <si>
    <t>Energy Eff. Smart Controllers for Pools &amp; Spas</t>
  </si>
  <si>
    <t>En Vinta Corp / Energy Challenger Pgm</t>
  </si>
  <si>
    <t>Upstream HE Gas WH Rebate/HE Hot Water Dist</t>
  </si>
  <si>
    <t>Benningfield Group - Advanced Water Heater Technology</t>
  </si>
  <si>
    <t>Program Implementer (PY 2006-2008) Plus Bridge Funding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</si>
  <si>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</si>
  <si>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</si>
  <si>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</si>
  <si>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</si>
  <si>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</si>
  <si>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</si>
  <si>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</si>
  <si>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</si>
  <si>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</si>
  <si>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</si>
  <si>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</si>
  <si>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</si>
  <si>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</si>
  <si>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</si>
  <si>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</si>
  <si>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</si>
  <si>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</si>
  <si>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</si>
  <si>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</si>
  <si>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(2010 - 2012)</t>
    </r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</si>
  <si>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</si>
  <si>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</si>
  <si>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</si>
  <si>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</si>
  <si>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</si>
  <si>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</si>
  <si>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</si>
  <si>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</si>
  <si>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</si>
  <si>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</si>
  <si>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</si>
  <si>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</si>
  <si>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</si>
  <si>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</si>
  <si>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</si>
  <si>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</si>
  <si>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</si>
  <si>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</si>
  <si>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</si>
  <si>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</si>
  <si>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</si>
  <si>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</si>
  <si>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</si>
  <si>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</si>
  <si>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</si>
  <si>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</si>
  <si>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</si>
  <si>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</si>
  <si>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</si>
  <si>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</si>
  <si>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</si>
  <si>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</si>
  <si>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</si>
  <si>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</si>
  <si>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</si>
  <si>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2018 Gas PGC Funds </t>
  </si>
  <si>
    <t xml:space="preserve">2019 Gas PGC Funds </t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</si>
  <si>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</si>
  <si>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</si>
  <si>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</si>
  <si>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</si>
  <si>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</si>
  <si>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</si>
  <si>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</si>
  <si>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</si>
  <si>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</si>
  <si>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</si>
  <si>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</si>
  <si>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</si>
  <si>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</si>
  <si>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</si>
  <si>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</si>
  <si>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</si>
  <si>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</si>
  <si>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</si>
  <si>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</si>
  <si>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</si>
  <si>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</si>
  <si>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</si>
  <si>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</si>
  <si>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</si>
  <si>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</si>
  <si>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</si>
  <si>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</si>
  <si>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</si>
  <si>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</si>
  <si>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</si>
  <si>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</si>
  <si>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</si>
  <si>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</si>
  <si>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</si>
  <si>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</si>
  <si>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</si>
  <si>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</si>
  <si>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</si>
  <si>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</si>
  <si>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</si>
  <si>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</si>
  <si>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</si>
  <si>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2020 Gas PGC Funds 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</si>
  <si>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</si>
  <si>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</si>
  <si>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</si>
  <si>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</si>
  <si>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t>Calendar Year 2021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</si>
  <si>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</si>
  <si>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r>
      <t xml:space="preserve">      Incentive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</si>
  <si>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>RES-Retail Partnering</t>
  </si>
  <si>
    <t>MH Solic (manufacturing)</t>
  </si>
  <si>
    <t>(2) Incremental commitments are reflected on a monthly basis.  For program cycles prior to 2021, estimated commitments are considered encumbered funds.</t>
  </si>
  <si>
    <t>C-Best</t>
  </si>
  <si>
    <t>Small and Medium Comm EE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</si>
  <si>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</si>
  <si>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</si>
  <si>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</si>
  <si>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</si>
  <si>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</si>
  <si>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r>
      <t xml:space="preserve">     Interest Accrued</t>
    </r>
    <r>
      <rPr>
        <vertAlign val="superscript"/>
        <sz val="10"/>
        <rFont val="Arial"/>
        <family val="2"/>
      </rPr>
      <t xml:space="preserve"> </t>
    </r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</si>
  <si>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</si>
  <si>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</si>
  <si>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t>Table G-5</t>
  </si>
  <si>
    <t>COM-SW-Midstream Water Heating-Solic</t>
  </si>
  <si>
    <t>RES Single Family (Solicitation)</t>
  </si>
  <si>
    <t>RES Multi Family (Solicitation)</t>
  </si>
  <si>
    <t>Comprehensive Manufactured Home</t>
  </si>
  <si>
    <t xml:space="preserve">SoCalGas Residential Manufactured Home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</si>
</sst>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4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164" fontId="9" fillId="0" borderId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4" fillId="0" borderId="0"/>
    <xf numFmtId="0" fontId="11" fillId="0" borderId="0"/>
    <xf numFmtId="0" fontId="32" fillId="0" borderId="0"/>
    <xf numFmtId="0" fontId="12" fillId="0" borderId="0"/>
    <xf numFmtId="0" fontId="11" fillId="23" borderId="7" applyNumberFormat="0" applyFont="0" applyAlignment="0" applyProtection="0"/>
    <xf numFmtId="0" fontId="27" fillId="20" borderId="8" applyNumberFormat="0" applyAlignment="0" applyProtection="0"/>
    <xf numFmtId="4" fontId="13" fillId="24" borderId="8" applyNumberFormat="0" applyProtection="0">
      <alignment vertical="center"/>
    </xf>
    <xf numFmtId="4" fontId="13" fillId="25" borderId="8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4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43" fontId="2" fillId="0" borderId="0" xfId="29" applyNumberFormat="1" applyFont="1"/>
    <xf numFmtId="43" fontId="0" fillId="0" borderId="0" xfId="29" applyNumberFormat="1" applyFont="1"/>
    <xf numFmtId="43" fontId="6" fillId="0" borderId="0" xfId="29" applyNumberFormat="1" applyFont="1"/>
    <xf numFmtId="43" fontId="2" fillId="0" borderId="0" xfId="29" quotePrefix="1" applyNumberFormat="1" applyFont="1"/>
    <xf numFmtId="43" fontId="0" fillId="0" borderId="10" xfId="29" applyNumberFormat="1" applyFont="1" applyBorder="1"/>
    <xf numFmtId="43" fontId="0" fillId="0" borderId="11" xfId="29" applyNumberFormat="1" applyFont="1" applyBorder="1" applyAlignment="1">
      <alignment horizontal="center"/>
    </xf>
    <xf numFmtId="43" fontId="3" fillId="0" borderId="12" xfId="29" applyNumberFormat="1" applyFont="1" applyBorder="1" applyAlignment="1">
      <alignment horizontal="center"/>
    </xf>
    <xf numFmtId="43" fontId="2" fillId="0" borderId="13" xfId="29" applyNumberFormat="1" applyFont="1" applyBorder="1"/>
    <xf numFmtId="43" fontId="3" fillId="0" borderId="14" xfId="29" applyNumberFormat="1" applyFont="1" applyBorder="1" applyAlignment="1">
      <alignment horizontal="center"/>
    </xf>
    <xf numFmtId="43" fontId="3" fillId="0" borderId="15" xfId="29" applyNumberFormat="1" applyFont="1" applyFill="1" applyBorder="1" applyAlignment="1">
      <alignment horizontal="center"/>
    </xf>
    <xf numFmtId="43" fontId="2" fillId="0" borderId="16" xfId="29" applyNumberFormat="1" applyFont="1" applyBorder="1"/>
    <xf numFmtId="43" fontId="3" fillId="0" borderId="16" xfId="29" applyNumberFormat="1" applyFont="1" applyBorder="1"/>
    <xf numFmtId="43" fontId="4" fillId="0" borderId="0" xfId="29" applyNumberFormat="1" applyFont="1"/>
    <xf numFmtId="43" fontId="0" fillId="0" borderId="17" xfId="29" applyNumberFormat="1" applyFont="1" applyBorder="1"/>
    <xf numFmtId="43" fontId="0" fillId="0" borderId="16" xfId="29" applyNumberFormat="1" applyFont="1" applyBorder="1"/>
    <xf numFmtId="43" fontId="0" fillId="0" borderId="0" xfId="29" applyNumberFormat="1" applyFont="1" applyBorder="1"/>
    <xf numFmtId="43" fontId="1" fillId="0" borderId="0" xfId="29" applyNumberFormat="1"/>
    <xf numFmtId="43" fontId="4" fillId="0" borderId="16" xfId="29" applyNumberFormat="1" applyFont="1" applyBorder="1"/>
    <xf numFmtId="43" fontId="2" fillId="0" borderId="19" xfId="29" applyNumberFormat="1" applyFont="1" applyBorder="1" applyAlignment="1">
      <alignment horizontal="right"/>
    </xf>
    <xf numFmtId="43" fontId="0" fillId="0" borderId="20" xfId="29" applyNumberFormat="1" applyFont="1" applyBorder="1"/>
    <xf numFmtId="43" fontId="3" fillId="0" borderId="13" xfId="29" applyNumberFormat="1" applyFont="1" applyBorder="1"/>
    <xf numFmtId="43" fontId="7" fillId="0" borderId="16" xfId="29" applyNumberFormat="1" applyFont="1" applyBorder="1"/>
    <xf numFmtId="43" fontId="3" fillId="0" borderId="19" xfId="29" applyNumberFormat="1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43" fontId="4" fillId="0" borderId="0" xfId="29" applyFont="1"/>
    <xf numFmtId="0" fontId="10" fillId="0" borderId="0" xfId="0" applyFont="1"/>
    <xf numFmtId="0" fontId="0" fillId="0" borderId="16" xfId="0" applyBorder="1" applyAlignment="1">
      <alignment horizontal="left"/>
    </xf>
    <xf numFmtId="0" fontId="4" fillId="0" borderId="16" xfId="0" applyFont="1" applyBorder="1"/>
    <xf numFmtId="1" fontId="4" fillId="0" borderId="0" xfId="0" applyNumberFormat="1" applyFont="1" applyBorder="1" applyAlignment="1">
      <alignment horizontal="center"/>
    </xf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NumberFormat="1" applyFont="1" applyFill="1" applyBorder="1" applyAlignment="1">
      <alignment horizontal="center"/>
    </xf>
    <xf numFmtId="43" fontId="12" fillId="0" borderId="0" xfId="44" applyNumberFormat="1" applyFill="1"/>
    <xf numFmtId="43" fontId="31" fillId="0" borderId="0" xfId="29" applyFont="1"/>
    <xf numFmtId="43" fontId="31" fillId="0" borderId="0" xfId="29" applyFont="1" applyBorder="1"/>
    <xf numFmtId="0" fontId="31" fillId="0" borderId="0" xfId="0" applyFont="1" applyAlignment="1">
      <alignment horizontal="left"/>
    </xf>
    <xf numFmtId="0" fontId="31" fillId="0" borderId="0" xfId="0" applyFont="1"/>
    <xf numFmtId="165" fontId="31" fillId="0" borderId="0" xfId="29" applyNumberFormat="1" applyFont="1" applyBorder="1"/>
    <xf numFmtId="0" fontId="31" fillId="0" borderId="0" xfId="0" applyFont="1" applyAlignment="1">
      <alignment horizontal="center"/>
    </xf>
    <xf numFmtId="0" fontId="33" fillId="0" borderId="0" xfId="43" applyFont="1" applyFill="1" applyBorder="1" applyAlignment="1"/>
    <xf numFmtId="43" fontId="3" fillId="0" borderId="16" xfId="29" applyNumberFormat="1" applyFont="1" applyBorder="1" applyAlignment="1">
      <alignment horizontal="left"/>
    </xf>
    <xf numFmtId="165" fontId="3" fillId="0" borderId="0" xfId="29" applyNumberFormat="1" applyFont="1" applyBorder="1" applyAlignment="1">
      <alignment horizontal="left"/>
    </xf>
    <xf numFmtId="165" fontId="3" fillId="0" borderId="17" xfId="29" applyNumberFormat="1" applyFont="1" applyBorder="1" applyAlignment="1">
      <alignment horizontal="left"/>
    </xf>
    <xf numFmtId="166" fontId="4" fillId="0" borderId="0" xfId="0" applyNumberFormat="1" applyFont="1" applyFill="1"/>
    <xf numFmtId="165" fontId="0" fillId="0" borderId="12" xfId="29" applyNumberFormat="1" applyFont="1" applyBorder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4" fillId="0" borderId="0" xfId="43" applyFont="1" applyFill="1" applyBorder="1" applyAlignment="1"/>
    <xf numFmtId="43" fontId="1" fillId="0" borderId="16" xfId="29" applyNumberFormat="1" applyFont="1" applyBorder="1"/>
    <xf numFmtId="43" fontId="1" fillId="0" borderId="0" xfId="29" quotePrefix="1" applyFont="1"/>
    <xf numFmtId="43" fontId="1" fillId="0" borderId="18" xfId="29" applyNumberFormat="1" applyFont="1" applyBorder="1"/>
    <xf numFmtId="43" fontId="1" fillId="0" borderId="0" xfId="29" applyNumberFormat="1" applyFont="1"/>
    <xf numFmtId="43" fontId="31" fillId="0" borderId="0" xfId="0" applyNumberFormat="1" applyFont="1"/>
    <xf numFmtId="43" fontId="31" fillId="0" borderId="0" xfId="29" applyNumberFormat="1" applyFont="1" applyBorder="1"/>
    <xf numFmtId="165" fontId="0" fillId="0" borderId="0" xfId="29" applyNumberFormat="1" applyFont="1" applyFill="1"/>
    <xf numFmtId="43" fontId="0" fillId="0" borderId="0" xfId="29" applyNumberFormat="1" applyFont="1" applyFill="1"/>
    <xf numFmtId="43" fontId="0" fillId="0" borderId="0" xfId="29" applyNumberFormat="1" applyFont="1" applyFill="1" applyBorder="1"/>
    <xf numFmtId="0" fontId="36" fillId="0" borderId="0" xfId="52" applyFont="1"/>
    <xf numFmtId="43" fontId="37" fillId="0" borderId="0" xfId="30" applyFont="1" applyFill="1"/>
    <xf numFmtId="0" fontId="1" fillId="0" borderId="0" xfId="52" applyFont="1"/>
    <xf numFmtId="43" fontId="38" fillId="0" borderId="0" xfId="30" applyFont="1" applyFill="1"/>
    <xf numFmtId="43" fontId="1" fillId="0" borderId="0" xfId="52" applyNumberFormat="1" applyFont="1"/>
    <xf numFmtId="11" fontId="1" fillId="0" borderId="0" xfId="52" applyNumberFormat="1" applyFont="1"/>
    <xf numFmtId="6" fontId="2" fillId="0" borderId="0" xfId="52" quotePrefix="1" applyNumberFormat="1" applyFont="1"/>
    <xf numFmtId="0" fontId="38" fillId="0" borderId="0" xfId="52" applyFont="1"/>
    <xf numFmtId="10" fontId="37" fillId="0" borderId="0" xfId="53" applyNumberFormat="1" applyFont="1" applyFill="1"/>
    <xf numFmtId="0" fontId="1" fillId="0" borderId="10" xfId="52" applyFont="1" applyBorder="1"/>
    <xf numFmtId="43" fontId="37" fillId="0" borderId="11" xfId="30" applyFont="1" applyFill="1" applyBorder="1" applyAlignment="1">
      <alignment horizontal="center"/>
    </xf>
    <xf numFmtId="0" fontId="1" fillId="0" borderId="11" xfId="52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2" applyFont="1" applyBorder="1"/>
    <xf numFmtId="43" fontId="3" fillId="0" borderId="14" xfId="30" applyFont="1" applyFill="1" applyBorder="1" applyAlignment="1">
      <alignment horizontal="center"/>
    </xf>
    <xf numFmtId="0" fontId="3" fillId="0" borderId="14" xfId="52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2" applyFont="1" applyBorder="1"/>
    <xf numFmtId="43" fontId="3" fillId="0" borderId="0" xfId="30" applyFont="1" applyFill="1" applyBorder="1" applyAlignment="1">
      <alignment horizontal="center"/>
    </xf>
    <xf numFmtId="0" fontId="3" fillId="0" borderId="0" xfId="52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2" applyFont="1" applyBorder="1"/>
    <xf numFmtId="43" fontId="35" fillId="0" borderId="0" xfId="30" applyFont="1" applyFill="1"/>
    <xf numFmtId="43" fontId="35" fillId="0" borderId="17" xfId="30" applyFont="1" applyFill="1" applyBorder="1"/>
    <xf numFmtId="0" fontId="1" fillId="0" borderId="16" xfId="52" applyFont="1" applyBorder="1"/>
    <xf numFmtId="165" fontId="35" fillId="0" borderId="0" xfId="29" applyNumberFormat="1" applyFont="1" applyFill="1"/>
    <xf numFmtId="165" fontId="35" fillId="0" borderId="17" xfId="29" applyNumberFormat="1" applyFont="1" applyFill="1" applyBorder="1"/>
    <xf numFmtId="165" fontId="39" fillId="0" borderId="0" xfId="29" applyNumberFormat="1" applyFont="1" applyFill="1"/>
    <xf numFmtId="165" fontId="39" fillId="0" borderId="17" xfId="29" applyNumberFormat="1" applyFont="1" applyFill="1" applyBorder="1"/>
    <xf numFmtId="0" fontId="1" fillId="0" borderId="18" xfId="52" applyFont="1" applyBorder="1"/>
    <xf numFmtId="165" fontId="35" fillId="0" borderId="22" xfId="29" applyNumberFormat="1" applyFont="1" applyFill="1" applyBorder="1"/>
    <xf numFmtId="165" fontId="35" fillId="0" borderId="23" xfId="29" applyNumberFormat="1" applyFont="1" applyFill="1" applyBorder="1"/>
    <xf numFmtId="43" fontId="35" fillId="0" borderId="0" xfId="30" applyFont="1" applyFill="1" applyBorder="1"/>
    <xf numFmtId="0" fontId="40" fillId="0" borderId="0" xfId="52" applyFont="1"/>
    <xf numFmtId="0" fontId="35" fillId="0" borderId="0" xfId="0" applyFont="1" applyAlignment="1">
      <alignment horizontal="left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2" xr:uid="{2D6D2CE4-4462-44F2-B68C-D51568FFD75B}"/>
    <cellStyle name="Normal_Sheet2" xfId="43" xr:uid="{00000000-0005-0000-0000-00002B000000}"/>
    <cellStyle name="Normal_Table G-2" xfId="44" xr:uid="{00000000-0005-0000-0000-00002C000000}"/>
    <cellStyle name="Note" xfId="45" builtinId="10" customBuiltin="1"/>
    <cellStyle name="Output" xfId="46" builtinId="21" customBuiltin="1"/>
    <cellStyle name="Percent 2" xfId="53" xr:uid="{2AEBA42A-41D3-4B79-9439-53100E250608}"/>
    <cellStyle name="SAPBEXaggData" xfId="47" xr:uid="{00000000-0005-0000-0000-00002F000000}"/>
    <cellStyle name="SAPBEXstdData" xfId="48" xr:uid="{00000000-0005-0000-0000-000030000000}"/>
    <cellStyle name="Title" xfId="49" builtinId="15" customBuiltin="1"/>
    <cellStyle name="Total" xfId="50" builtinId="25" customBuiltin="1"/>
    <cellStyle name="Warning Text" xfId="5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zoomScale="110" zoomScaleNormal="110"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F19" sqref="F19"/>
    </sheetView>
  </sheetViews>
  <sheetFormatPr defaultColWidth="9.140625" defaultRowHeight="12.75" x14ac:dyDescent="0.2"/>
  <cols>
    <col min="1" max="1" width="33.42578125" style="2" customWidth="1"/>
    <col min="2" max="2" width="11.42578125" style="31" bestFit="1" customWidth="1"/>
    <col min="3" max="3" width="13.42578125" style="31" bestFit="1" customWidth="1"/>
    <col min="4" max="5" width="11.42578125" style="31" bestFit="1" customWidth="1"/>
    <col min="6" max="8" width="11.42578125" style="2" bestFit="1" customWidth="1"/>
    <col min="9" max="9" width="12.85546875" style="2" bestFit="1" customWidth="1"/>
    <col min="10" max="10" width="12.140625" style="31" bestFit="1" customWidth="1"/>
    <col min="11" max="11" width="11.42578125" style="31" bestFit="1" customWidth="1"/>
    <col min="12" max="12" width="11.42578125" style="2" bestFit="1" customWidth="1"/>
    <col min="13" max="13" width="12.85546875" style="2" bestFit="1" customWidth="1"/>
    <col min="14" max="14" width="12.85546875" style="31" bestFit="1" customWidth="1"/>
    <col min="15" max="16384" width="9.140625" style="2"/>
  </cols>
  <sheetData>
    <row r="1" spans="1:14" ht="15.75" x14ac:dyDescent="0.25">
      <c r="A1" s="1" t="s">
        <v>19</v>
      </c>
    </row>
    <row r="2" spans="1:14" ht="15.75" x14ac:dyDescent="0.25">
      <c r="A2" s="3" t="s">
        <v>44</v>
      </c>
    </row>
    <row r="3" spans="1:14" ht="15.75" x14ac:dyDescent="0.25">
      <c r="A3" s="1" t="s">
        <v>197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3"/>
      <c r="C6" s="33"/>
      <c r="D6" s="33"/>
      <c r="E6" s="33"/>
      <c r="F6" s="6"/>
      <c r="G6" s="6"/>
      <c r="H6" s="6"/>
      <c r="I6" s="6"/>
      <c r="J6" s="33"/>
      <c r="K6" s="33"/>
      <c r="L6" s="6"/>
      <c r="M6" s="6"/>
      <c r="N6" s="36" t="s">
        <v>0</v>
      </c>
    </row>
    <row r="7" spans="1:14" ht="16.5" thickBot="1" x14ac:dyDescent="0.3">
      <c r="A7" s="8" t="s">
        <v>1</v>
      </c>
      <c r="B7" s="34" t="s">
        <v>2</v>
      </c>
      <c r="C7" s="34" t="s">
        <v>3</v>
      </c>
      <c r="D7" s="34" t="s">
        <v>4</v>
      </c>
      <c r="E7" s="34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4" t="s">
        <v>10</v>
      </c>
      <c r="K7" s="34" t="s">
        <v>11</v>
      </c>
      <c r="L7" s="9" t="s">
        <v>12</v>
      </c>
      <c r="M7" s="9" t="s">
        <v>13</v>
      </c>
      <c r="N7" s="37" t="s">
        <v>14</v>
      </c>
    </row>
    <row r="8" spans="1:14" x14ac:dyDescent="0.2">
      <c r="A8" s="5"/>
      <c r="H8" s="17"/>
      <c r="I8" s="17"/>
      <c r="J8" s="48"/>
      <c r="K8" s="48"/>
      <c r="L8" s="17"/>
      <c r="M8" s="17"/>
      <c r="N8" s="38">
        <f>SUM(B8:M8)</f>
        <v>0</v>
      </c>
    </row>
    <row r="9" spans="1:14" x14ac:dyDescent="0.2">
      <c r="A9" s="18" t="s">
        <v>36</v>
      </c>
      <c r="B9" s="32">
        <v>4504069.51</v>
      </c>
      <c r="C9" s="32">
        <v>4432875.99</v>
      </c>
      <c r="D9" s="32">
        <v>3944379.82</v>
      </c>
      <c r="E9" s="32">
        <v>2885519.33</v>
      </c>
      <c r="F9" s="32">
        <v>2127677.75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8">
        <f t="shared" ref="N9:N19" si="0">SUM(B9:M9)</f>
        <v>17894522.399999999</v>
      </c>
    </row>
    <row r="10" spans="1:14" x14ac:dyDescent="0.2">
      <c r="A10" s="18" t="s">
        <v>37</v>
      </c>
      <c r="B10" s="32">
        <v>4949509.28</v>
      </c>
      <c r="C10" s="32">
        <v>5774080.0599999996</v>
      </c>
      <c r="D10" s="32">
        <v>5225425.95</v>
      </c>
      <c r="E10" s="32">
        <v>4818563.1100000003</v>
      </c>
      <c r="F10" s="32">
        <v>4272263.21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8">
        <f t="shared" si="0"/>
        <v>25039841.609999999</v>
      </c>
    </row>
    <row r="11" spans="1:14" x14ac:dyDescent="0.2">
      <c r="A11" s="18" t="s">
        <v>38</v>
      </c>
      <c r="B11" s="32">
        <v>491.53</v>
      </c>
      <c r="C11" s="32">
        <v>1569.79</v>
      </c>
      <c r="D11" s="32">
        <v>249.24</v>
      </c>
      <c r="E11" s="32">
        <v>1014.43</v>
      </c>
      <c r="F11" s="32">
        <v>1952.96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8">
        <f t="shared" si="0"/>
        <v>5277.9499999999989</v>
      </c>
    </row>
    <row r="12" spans="1:14" x14ac:dyDescent="0.2">
      <c r="A12" s="18" t="s">
        <v>39</v>
      </c>
      <c r="B12" s="32">
        <v>42435.42</v>
      </c>
      <c r="C12" s="32">
        <v>51254.49</v>
      </c>
      <c r="D12" s="32">
        <v>61254.09</v>
      </c>
      <c r="E12" s="32">
        <v>78842.53</v>
      </c>
      <c r="F12" s="32">
        <v>102406.51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8">
        <f t="shared" si="0"/>
        <v>336193.04</v>
      </c>
    </row>
    <row r="13" spans="1:14" x14ac:dyDescent="0.2">
      <c r="A13" s="18" t="s">
        <v>40</v>
      </c>
      <c r="B13" s="32">
        <v>599273.85</v>
      </c>
      <c r="C13" s="32">
        <v>795357.84</v>
      </c>
      <c r="D13" s="32">
        <v>632819.29</v>
      </c>
      <c r="E13" s="32">
        <v>790836</v>
      </c>
      <c r="F13" s="32">
        <v>732825.63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8">
        <f t="shared" si="0"/>
        <v>3551112.61</v>
      </c>
    </row>
    <row r="14" spans="1:14" x14ac:dyDescent="0.2">
      <c r="A14" s="18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8"/>
    </row>
    <row r="15" spans="1:14" x14ac:dyDescent="0.2">
      <c r="A15" s="18" t="s">
        <v>41</v>
      </c>
      <c r="B15" s="32">
        <v>1415103.34</v>
      </c>
      <c r="C15" s="32">
        <v>1431482.93</v>
      </c>
      <c r="D15" s="32">
        <v>1280583.6499999999</v>
      </c>
      <c r="E15" s="32">
        <v>943921.76</v>
      </c>
      <c r="F15" s="32">
        <v>725866.68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8">
        <f t="shared" si="0"/>
        <v>5796958.3599999994</v>
      </c>
    </row>
    <row r="16" spans="1:14" x14ac:dyDescent="0.2">
      <c r="A16" s="18" t="s">
        <v>42</v>
      </c>
      <c r="B16" s="32">
        <v>17434.47</v>
      </c>
      <c r="C16" s="32">
        <v>19257.61</v>
      </c>
      <c r="D16" s="32">
        <v>17527.990000000002</v>
      </c>
      <c r="E16" s="32">
        <v>13990.65</v>
      </c>
      <c r="F16" s="32">
        <v>11903.41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8">
        <f t="shared" si="0"/>
        <v>80114.13</v>
      </c>
    </row>
    <row r="17" spans="1:14" x14ac:dyDescent="0.2">
      <c r="A17" s="18" t="s">
        <v>43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8">
        <f t="shared" si="0"/>
        <v>0</v>
      </c>
    </row>
    <row r="18" spans="1:14" customFormat="1" x14ac:dyDescent="0.2">
      <c r="A18" s="25" t="s">
        <v>68</v>
      </c>
      <c r="B18" s="32">
        <v>-12539.49</v>
      </c>
      <c r="C18" s="32">
        <v>-12866.07</v>
      </c>
      <c r="D18" s="32">
        <v>-15274.59</v>
      </c>
      <c r="E18" s="32">
        <v>-18174.48</v>
      </c>
      <c r="F18" s="32">
        <v>-17543.359302096698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8">
        <f t="shared" si="0"/>
        <v>-76397.989302096685</v>
      </c>
    </row>
    <row r="19" spans="1:14" x14ac:dyDescent="0.2">
      <c r="A19" s="73" t="s">
        <v>134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8">
        <f t="shared" si="0"/>
        <v>0</v>
      </c>
    </row>
    <row r="20" spans="1:14" ht="16.5" thickBot="1" x14ac:dyDescent="0.3">
      <c r="A20" s="19" t="s">
        <v>15</v>
      </c>
      <c r="B20" s="35">
        <f>SUM(B8:B19)</f>
        <v>11515777.909999998</v>
      </c>
      <c r="C20" s="35">
        <f>SUM(C8:C19)</f>
        <v>12493012.639999999</v>
      </c>
      <c r="D20" s="35">
        <f>SUM(D8:D19)</f>
        <v>11146965.440000001</v>
      </c>
      <c r="E20" s="35">
        <f t="shared" ref="E20:M20" si="1">SUM(E8:E19)</f>
        <v>9514513.3300000001</v>
      </c>
      <c r="F20" s="35">
        <f t="shared" si="1"/>
        <v>7957352.7906979024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9">
        <f>SUM(B20:M20)</f>
        <v>52627622.110697895</v>
      </c>
    </row>
    <row r="21" spans="1:14" x14ac:dyDescent="0.2">
      <c r="I21" s="31"/>
    </row>
    <row r="22" spans="1:14" x14ac:dyDescent="0.2">
      <c r="A22" s="74"/>
      <c r="I22" s="31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23"/>
  <sheetViews>
    <sheetView topLeftCell="A332" zoomScaleNormal="100" workbookViewId="0">
      <selection activeCell="F295" sqref="F295"/>
    </sheetView>
  </sheetViews>
  <sheetFormatPr defaultColWidth="9.140625" defaultRowHeight="12.75" x14ac:dyDescent="0.2"/>
  <cols>
    <col min="1" max="1" width="38.42578125" style="2" customWidth="1"/>
    <col min="2" max="2" width="12.85546875" style="31" customWidth="1"/>
    <col min="3" max="3" width="11.85546875" style="31" customWidth="1"/>
    <col min="4" max="7" width="12.85546875" style="31" customWidth="1"/>
    <col min="8" max="9" width="13.5703125" style="31" customWidth="1"/>
    <col min="10" max="10" width="12.140625" style="31" bestFit="1" customWidth="1"/>
    <col min="11" max="11" width="13.5703125" style="31" bestFit="1" customWidth="1"/>
    <col min="12" max="12" width="12.42578125" style="31" bestFit="1" customWidth="1"/>
    <col min="13" max="13" width="11.85546875" style="31" bestFit="1" customWidth="1"/>
    <col min="14" max="14" width="14.5703125" style="2" bestFit="1" customWidth="1"/>
    <col min="15" max="15" width="14" style="2" customWidth="1"/>
    <col min="16" max="16" width="14" style="2" bestFit="1" customWidth="1"/>
    <col min="17" max="16384" width="9.140625" style="2"/>
  </cols>
  <sheetData>
    <row r="1" spans="1:15" ht="15.75" x14ac:dyDescent="0.25">
      <c r="A1" s="1" t="s">
        <v>20</v>
      </c>
    </row>
    <row r="2" spans="1:15" ht="15.75" x14ac:dyDescent="0.25">
      <c r="A2" s="3" t="s">
        <v>45</v>
      </c>
    </row>
    <row r="3" spans="1:15" ht="15.75" x14ac:dyDescent="0.25">
      <c r="A3" s="1" t="str">
        <f>'Table G-1'!A3</f>
        <v>Calendar Year 2021</v>
      </c>
    </row>
    <row r="4" spans="1:15" ht="16.5" thickBot="1" x14ac:dyDescent="0.3">
      <c r="A4" s="4"/>
    </row>
    <row r="5" spans="1:15" x14ac:dyDescent="0.2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7" t="s">
        <v>0</v>
      </c>
    </row>
    <row r="6" spans="1:15" ht="13.5" thickBot="1" x14ac:dyDescent="0.25">
      <c r="A6" s="21" t="s">
        <v>196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34" t="s">
        <v>13</v>
      </c>
      <c r="N6" s="10" t="s">
        <v>14</v>
      </c>
    </row>
    <row r="7" spans="1:15" x14ac:dyDescent="0.2">
      <c r="A7" s="65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53"/>
    </row>
    <row r="8" spans="1:15" x14ac:dyDescent="0.2">
      <c r="A8" s="22" t="s">
        <v>31</v>
      </c>
      <c r="B8" s="31">
        <f>2443095.03-B48-B88</f>
        <v>1363735.25</v>
      </c>
      <c r="C8" s="31">
        <f>2698318-C48-C88</f>
        <v>1586328.1999999997</v>
      </c>
      <c r="D8" s="31">
        <f>7096601-D48-D88</f>
        <v>5379034.419999999</v>
      </c>
      <c r="E8" s="31">
        <f>10815847.46-E48-E88</f>
        <v>9788860.3399999999</v>
      </c>
      <c r="F8" s="31">
        <f>7314186.33-F48-F88</f>
        <v>5179990.4000000004</v>
      </c>
      <c r="G8" s="31">
        <f t="shared" ref="G8:M8" si="0">0-G48-G88</f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14">
        <f>SUM(B8:M8)</f>
        <v>23297948.609999999</v>
      </c>
    </row>
    <row r="9" spans="1:15" x14ac:dyDescent="0.2">
      <c r="A9" s="15" t="s">
        <v>83</v>
      </c>
      <c r="N9" s="14">
        <f>SUM(B9:M9)</f>
        <v>0</v>
      </c>
    </row>
    <row r="10" spans="1:15" x14ac:dyDescent="0.2">
      <c r="A10" s="22" t="s">
        <v>30</v>
      </c>
      <c r="N10" s="14"/>
    </row>
    <row r="11" spans="1:15" ht="15" x14ac:dyDescent="0.25">
      <c r="A11" s="61" t="s">
        <v>154</v>
      </c>
      <c r="B11" s="31">
        <v>243.32</v>
      </c>
      <c r="C11" s="31">
        <v>248.03</v>
      </c>
      <c r="D11" s="31">
        <v>299.54999999999995</v>
      </c>
      <c r="E11" s="31">
        <v>341.42</v>
      </c>
      <c r="F11" s="31">
        <v>1637.4099999999996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14">
        <f t="shared" ref="N11:N47" si="1">SUM(B11:M11)</f>
        <v>2769.7299999999996</v>
      </c>
      <c r="O11"/>
    </row>
    <row r="12" spans="1:15" ht="15" x14ac:dyDescent="0.25">
      <c r="A12" s="61" t="s">
        <v>157</v>
      </c>
      <c r="B12" s="31">
        <v>36.47</v>
      </c>
      <c r="C12" s="31">
        <v>34.79</v>
      </c>
      <c r="D12" s="31">
        <v>2414.27</v>
      </c>
      <c r="E12" s="31">
        <v>4558.8100000000004</v>
      </c>
      <c r="F12" s="31">
        <v>2486.7299999999996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14">
        <f t="shared" si="1"/>
        <v>9531.07</v>
      </c>
      <c r="O12"/>
    </row>
    <row r="13" spans="1:15" ht="15" x14ac:dyDescent="0.25">
      <c r="A13" s="61" t="s">
        <v>159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14">
        <f t="shared" si="1"/>
        <v>0</v>
      </c>
      <c r="O13"/>
    </row>
    <row r="14" spans="1:15" ht="15" x14ac:dyDescent="0.25">
      <c r="A14" s="61" t="s">
        <v>160</v>
      </c>
      <c r="B14" s="31">
        <v>136.63999999999999</v>
      </c>
      <c r="C14" s="31">
        <v>134.09</v>
      </c>
      <c r="D14" s="31">
        <v>311.95999999999998</v>
      </c>
      <c r="E14" s="31">
        <v>4131.07</v>
      </c>
      <c r="F14" s="31">
        <v>1317.3700000000001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14">
        <f t="shared" si="1"/>
        <v>6031.13</v>
      </c>
      <c r="O14"/>
    </row>
    <row r="15" spans="1:15" ht="15" x14ac:dyDescent="0.25">
      <c r="A15" s="61" t="s">
        <v>161</v>
      </c>
      <c r="B15" s="31">
        <v>884.62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14">
        <f t="shared" si="1"/>
        <v>884.62</v>
      </c>
      <c r="O15"/>
    </row>
    <row r="16" spans="1:15" ht="15" x14ac:dyDescent="0.25">
      <c r="A16" s="61" t="s">
        <v>162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14">
        <f t="shared" si="1"/>
        <v>0</v>
      </c>
      <c r="O16"/>
    </row>
    <row r="17" spans="1:15" ht="15" x14ac:dyDescent="0.25">
      <c r="A17" s="61" t="s">
        <v>163</v>
      </c>
      <c r="B17" s="31">
        <v>0</v>
      </c>
      <c r="C17" s="31">
        <v>0</v>
      </c>
      <c r="D17" s="31">
        <v>0</v>
      </c>
      <c r="E17" s="31">
        <v>5578.89</v>
      </c>
      <c r="F17" s="31">
        <v>9506.25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14">
        <f t="shared" si="1"/>
        <v>15085.14</v>
      </c>
      <c r="O17"/>
    </row>
    <row r="18" spans="1:15" ht="15" x14ac:dyDescent="0.25">
      <c r="A18" s="61" t="s">
        <v>165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14">
        <f t="shared" si="1"/>
        <v>0</v>
      </c>
      <c r="O18"/>
    </row>
    <row r="19" spans="1:15" ht="17.25" customHeight="1" x14ac:dyDescent="0.25">
      <c r="A19" s="70" t="s">
        <v>168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14">
        <f t="shared" si="1"/>
        <v>0</v>
      </c>
      <c r="O19"/>
    </row>
    <row r="20" spans="1:15" ht="17.25" customHeight="1" x14ac:dyDescent="0.25">
      <c r="A20" s="70" t="s">
        <v>169</v>
      </c>
      <c r="B20" s="31">
        <v>179.58</v>
      </c>
      <c r="C20" s="31">
        <v>186.03</v>
      </c>
      <c r="D20" s="31">
        <v>238.02</v>
      </c>
      <c r="E20" s="31">
        <v>149.6</v>
      </c>
      <c r="F20" s="31">
        <v>241.8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14">
        <f t="shared" si="1"/>
        <v>995.03</v>
      </c>
      <c r="O20"/>
    </row>
    <row r="21" spans="1:15" ht="17.25" customHeight="1" x14ac:dyDescent="0.25">
      <c r="A21" s="70" t="s">
        <v>214</v>
      </c>
      <c r="E21" s="31">
        <v>15000</v>
      </c>
      <c r="N21" s="14"/>
      <c r="O21"/>
    </row>
    <row r="22" spans="1:15" ht="17.25" customHeight="1" x14ac:dyDescent="0.25">
      <c r="A22" s="70" t="s">
        <v>171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14">
        <f t="shared" si="1"/>
        <v>0</v>
      </c>
      <c r="O22"/>
    </row>
    <row r="23" spans="1:15" ht="17.25" customHeight="1" x14ac:dyDescent="0.25">
      <c r="A23" s="70" t="s">
        <v>172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14">
        <f t="shared" si="1"/>
        <v>0</v>
      </c>
      <c r="O23"/>
    </row>
    <row r="24" spans="1:15" ht="17.25" customHeight="1" x14ac:dyDescent="0.25">
      <c r="A24" s="70" t="s">
        <v>174</v>
      </c>
      <c r="B24" s="31">
        <v>2351.5500000000002</v>
      </c>
      <c r="C24" s="31">
        <v>2055.0700000000002</v>
      </c>
      <c r="D24" s="31">
        <v>2727.58</v>
      </c>
      <c r="E24" s="31">
        <v>2052.84</v>
      </c>
      <c r="F24" s="31">
        <v>2737.63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14">
        <f t="shared" si="1"/>
        <v>11924.670000000002</v>
      </c>
      <c r="O24"/>
    </row>
    <row r="25" spans="1:15" ht="15" x14ac:dyDescent="0.25">
      <c r="A25" s="70" t="s">
        <v>200</v>
      </c>
      <c r="B25" s="31">
        <v>347.01</v>
      </c>
      <c r="C25" s="31">
        <v>370.59</v>
      </c>
      <c r="D25" s="31">
        <v>513.15</v>
      </c>
      <c r="E25" s="31">
        <v>404.11</v>
      </c>
      <c r="F25" s="31">
        <v>357.31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14">
        <f t="shared" si="1"/>
        <v>1992.17</v>
      </c>
      <c r="O25"/>
    </row>
    <row r="26" spans="1:15" ht="15" x14ac:dyDescent="0.25">
      <c r="A26" s="61" t="s">
        <v>178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14">
        <f t="shared" ref="N26" si="2">SUM(B26:M26)</f>
        <v>0</v>
      </c>
      <c r="O26"/>
    </row>
    <row r="27" spans="1:15" ht="15" x14ac:dyDescent="0.25">
      <c r="A27" s="61" t="s">
        <v>179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4">
        <f t="shared" si="1"/>
        <v>0</v>
      </c>
      <c r="O27"/>
    </row>
    <row r="28" spans="1:15" ht="15" x14ac:dyDescent="0.25">
      <c r="A28" s="61" t="s">
        <v>180</v>
      </c>
      <c r="B28" s="31">
        <v>71.989999999999995</v>
      </c>
      <c r="C28" s="31">
        <v>0</v>
      </c>
      <c r="D28" s="31">
        <v>0</v>
      </c>
      <c r="E28" s="31">
        <v>374.47</v>
      </c>
      <c r="F28" s="31">
        <v>374.47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14">
        <f t="shared" si="1"/>
        <v>820.93000000000006</v>
      </c>
      <c r="O28"/>
    </row>
    <row r="29" spans="1:15" ht="15" x14ac:dyDescent="0.25">
      <c r="A29" s="61" t="s">
        <v>181</v>
      </c>
      <c r="B29" s="31">
        <v>71.989999999999995</v>
      </c>
      <c r="C29" s="31">
        <v>0</v>
      </c>
      <c r="D29" s="31">
        <v>0</v>
      </c>
      <c r="E29" s="31">
        <v>374.47</v>
      </c>
      <c r="F29" s="31">
        <v>374.47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4">
        <f t="shared" si="1"/>
        <v>820.93000000000006</v>
      </c>
      <c r="O29"/>
    </row>
    <row r="30" spans="1:15" ht="15" x14ac:dyDescent="0.25">
      <c r="A30" s="70" t="s">
        <v>215</v>
      </c>
      <c r="E30" s="31">
        <v>2401.66</v>
      </c>
      <c r="F30" s="31">
        <v>1511.48</v>
      </c>
      <c r="N30" s="14"/>
      <c r="O30"/>
    </row>
    <row r="31" spans="1:15" ht="15" x14ac:dyDescent="0.25">
      <c r="A31" s="70" t="s">
        <v>216</v>
      </c>
      <c r="E31" s="31">
        <v>1459.39</v>
      </c>
      <c r="F31" s="31">
        <v>1640.53</v>
      </c>
      <c r="N31" s="14"/>
      <c r="O31"/>
    </row>
    <row r="32" spans="1:15" ht="15" x14ac:dyDescent="0.25">
      <c r="A32" s="61" t="s">
        <v>182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14">
        <f t="shared" si="1"/>
        <v>0</v>
      </c>
      <c r="O32"/>
    </row>
    <row r="33" spans="1:15" ht="15" x14ac:dyDescent="0.25">
      <c r="A33" s="61" t="s">
        <v>183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14">
        <f t="shared" si="1"/>
        <v>0</v>
      </c>
      <c r="O33"/>
    </row>
    <row r="34" spans="1:15" ht="15" x14ac:dyDescent="0.25">
      <c r="A34" s="61" t="s">
        <v>184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14">
        <f t="shared" si="1"/>
        <v>0</v>
      </c>
      <c r="O34"/>
    </row>
    <row r="35" spans="1:15" ht="15" x14ac:dyDescent="0.25">
      <c r="A35" s="70" t="s">
        <v>186</v>
      </c>
      <c r="B35" s="31">
        <v>729.59</v>
      </c>
      <c r="C35" s="31">
        <v>778.91</v>
      </c>
      <c r="D35" s="31">
        <v>1077.77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14">
        <f t="shared" si="1"/>
        <v>2586.27</v>
      </c>
      <c r="O35"/>
    </row>
    <row r="36" spans="1:15" ht="15" x14ac:dyDescent="0.25">
      <c r="A36" s="70" t="s">
        <v>187</v>
      </c>
      <c r="B36" s="31">
        <v>1318.02</v>
      </c>
      <c r="C36" s="31">
        <v>1365.31</v>
      </c>
      <c r="D36" s="31">
        <v>1715.76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14">
        <f t="shared" si="1"/>
        <v>4399.09</v>
      </c>
      <c r="O36"/>
    </row>
    <row r="37" spans="1:15" ht="17.25" customHeight="1" x14ac:dyDescent="0.25">
      <c r="A37" s="70" t="s">
        <v>188</v>
      </c>
      <c r="B37" s="31">
        <v>546.51</v>
      </c>
      <c r="C37" s="31">
        <v>536.32000000000005</v>
      </c>
      <c r="D37" s="31">
        <v>6379.37</v>
      </c>
      <c r="E37" s="31">
        <v>-138.21</v>
      </c>
      <c r="F37" s="31">
        <v>-3786.08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14">
        <f t="shared" si="1"/>
        <v>3537.91</v>
      </c>
      <c r="O37"/>
    </row>
    <row r="38" spans="1:15" ht="17.25" customHeight="1" x14ac:dyDescent="0.25">
      <c r="A38" s="70" t="s">
        <v>189</v>
      </c>
      <c r="B38" s="31">
        <v>243.32</v>
      </c>
      <c r="C38" s="31">
        <v>248.03</v>
      </c>
      <c r="D38" s="31">
        <v>10015.31</v>
      </c>
      <c r="E38" s="31">
        <v>-452.45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14">
        <f t="shared" si="1"/>
        <v>10054.209999999999</v>
      </c>
      <c r="O38"/>
    </row>
    <row r="39" spans="1:15" ht="15" x14ac:dyDescent="0.25">
      <c r="A39" s="61" t="s">
        <v>158</v>
      </c>
      <c r="B39" s="31">
        <v>176.4</v>
      </c>
      <c r="C39" s="31">
        <v>182.73</v>
      </c>
      <c r="D39" s="31">
        <v>7456.76</v>
      </c>
      <c r="E39" s="31">
        <v>3846.28</v>
      </c>
      <c r="F39" s="31">
        <v>5022.42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14">
        <f>SUM(B39:M39)</f>
        <v>16684.59</v>
      </c>
      <c r="O39"/>
    </row>
    <row r="40" spans="1:15" ht="15" x14ac:dyDescent="0.25">
      <c r="A40" s="70" t="s">
        <v>201</v>
      </c>
      <c r="B40" s="31">
        <v>0</v>
      </c>
      <c r="C40" s="31">
        <v>0</v>
      </c>
      <c r="D40" s="31">
        <v>9353.98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8">
        <f>SUM(B40:M40)</f>
        <v>9353.98</v>
      </c>
      <c r="O40"/>
    </row>
    <row r="41" spans="1:15" ht="17.25" customHeight="1" x14ac:dyDescent="0.25">
      <c r="A41" s="70" t="s">
        <v>204</v>
      </c>
      <c r="B41" s="31">
        <v>0</v>
      </c>
      <c r="C41" s="31">
        <v>0</v>
      </c>
      <c r="D41" s="31">
        <v>0</v>
      </c>
      <c r="E41" s="31">
        <v>415.11</v>
      </c>
      <c r="F41" s="31">
        <v>4044.36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14">
        <f t="shared" ref="N41" si="3">SUM(B41:M41)</f>
        <v>4459.47</v>
      </c>
      <c r="O41"/>
    </row>
    <row r="42" spans="1:15" ht="15" x14ac:dyDescent="0.25">
      <c r="A42" s="70" t="s">
        <v>217</v>
      </c>
      <c r="B42" s="31">
        <v>0</v>
      </c>
      <c r="C42" s="31">
        <v>0</v>
      </c>
      <c r="D42" s="31">
        <v>0</v>
      </c>
      <c r="E42" s="31">
        <v>1123.4000000000001</v>
      </c>
      <c r="F42" s="31">
        <v>19875.079999999998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14">
        <f t="shared" ref="N42:N43" si="4">SUM(B42:M42)</f>
        <v>20998.48</v>
      </c>
      <c r="O42"/>
    </row>
    <row r="43" spans="1:15" ht="15" x14ac:dyDescent="0.25">
      <c r="A43" s="70" t="s">
        <v>218</v>
      </c>
      <c r="B43" s="31">
        <v>0</v>
      </c>
      <c r="C43" s="31">
        <v>0</v>
      </c>
      <c r="D43" s="31">
        <v>0</v>
      </c>
      <c r="E43" s="31">
        <v>1123.4000000000001</v>
      </c>
      <c r="F43" s="31">
        <v>2360.31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14">
        <f t="shared" si="4"/>
        <v>3483.71</v>
      </c>
      <c r="O43"/>
    </row>
    <row r="44" spans="1:15" ht="17.25" customHeight="1" x14ac:dyDescent="0.25">
      <c r="A44" s="70" t="s">
        <v>170</v>
      </c>
      <c r="B44" s="31">
        <v>0</v>
      </c>
      <c r="C44" s="31">
        <v>0</v>
      </c>
      <c r="D44" s="31">
        <v>0</v>
      </c>
      <c r="E44" s="31">
        <v>633.54</v>
      </c>
      <c r="F44" s="31">
        <v>353.35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14">
        <f>SUM(B44:M44)</f>
        <v>986.89</v>
      </c>
      <c r="O44"/>
    </row>
    <row r="45" spans="1:15" ht="17.25" customHeight="1" x14ac:dyDescent="0.25">
      <c r="A45" s="70" t="s">
        <v>203</v>
      </c>
      <c r="B45" s="31">
        <v>0</v>
      </c>
      <c r="C45" s="31">
        <v>0</v>
      </c>
      <c r="D45" s="31">
        <v>12444</v>
      </c>
      <c r="E45" s="31">
        <v>261.77</v>
      </c>
      <c r="F45" s="31">
        <v>430.26000000000005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14">
        <f t="shared" si="1"/>
        <v>13136.03</v>
      </c>
      <c r="O45"/>
    </row>
    <row r="46" spans="1:15" ht="17.25" customHeight="1" x14ac:dyDescent="0.25">
      <c r="A46" s="70" t="s">
        <v>190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14">
        <f t="shared" ref="N46" si="5">SUM(B46:M46)</f>
        <v>0</v>
      </c>
      <c r="O46"/>
    </row>
    <row r="47" spans="1:15" ht="17.25" customHeight="1" x14ac:dyDescent="0.25">
      <c r="A47" s="70" t="s">
        <v>191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14">
        <f t="shared" si="1"/>
        <v>0</v>
      </c>
      <c r="O47"/>
    </row>
    <row r="48" spans="1:15" x14ac:dyDescent="0.2">
      <c r="A48" s="15" t="s">
        <v>28</v>
      </c>
      <c r="B48" s="31">
        <f>SUM(B11:B47)</f>
        <v>7337.01</v>
      </c>
      <c r="C48" s="31">
        <f t="shared" ref="C48:E48" si="6">SUM(C11:C47)</f>
        <v>6139.8999999999987</v>
      </c>
      <c r="D48" s="31">
        <f t="shared" si="6"/>
        <v>54947.479999999996</v>
      </c>
      <c r="E48" s="31">
        <f t="shared" si="6"/>
        <v>43639.57</v>
      </c>
      <c r="F48" s="31">
        <f t="shared" ref="F48:N48" si="7">SUM(F11:F47)</f>
        <v>50485.149999999994</v>
      </c>
      <c r="G48" s="31">
        <f t="shared" si="7"/>
        <v>0</v>
      </c>
      <c r="H48" s="31">
        <f t="shared" si="7"/>
        <v>0</v>
      </c>
      <c r="I48" s="31">
        <f t="shared" si="7"/>
        <v>0</v>
      </c>
      <c r="J48" s="31">
        <f t="shared" si="7"/>
        <v>0</v>
      </c>
      <c r="K48" s="31">
        <f t="shared" si="7"/>
        <v>0</v>
      </c>
      <c r="L48" s="31">
        <f t="shared" si="7"/>
        <v>0</v>
      </c>
      <c r="M48" s="31">
        <f t="shared" si="7"/>
        <v>0</v>
      </c>
      <c r="N48" s="14">
        <f t="shared" si="7"/>
        <v>140536.04999999999</v>
      </c>
    </row>
    <row r="49" spans="1:15" x14ac:dyDescent="0.2">
      <c r="A49" s="15"/>
      <c r="N49" s="14"/>
    </row>
    <row r="50" spans="1:15" x14ac:dyDescent="0.2">
      <c r="A50" s="22" t="s">
        <v>29</v>
      </c>
      <c r="N50" s="14"/>
    </row>
    <row r="51" spans="1:15" ht="15" x14ac:dyDescent="0.25">
      <c r="A51" s="61" t="s">
        <v>154</v>
      </c>
      <c r="B51" s="31">
        <v>3580.54</v>
      </c>
      <c r="C51" s="31">
        <v>4597.1899999999996</v>
      </c>
      <c r="D51" s="31">
        <v>5181.4599999999991</v>
      </c>
      <c r="E51" s="31">
        <v>5030.42</v>
      </c>
      <c r="F51" s="31">
        <v>5467.12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8">
        <f>SUM(B51:M51)</f>
        <v>23856.73</v>
      </c>
      <c r="O51"/>
    </row>
    <row r="52" spans="1:15" ht="15" x14ac:dyDescent="0.25">
      <c r="A52" s="61" t="s">
        <v>157</v>
      </c>
      <c r="B52" s="31">
        <v>255.34</v>
      </c>
      <c r="C52" s="31">
        <v>243.6</v>
      </c>
      <c r="D52" s="31">
        <v>2576.21</v>
      </c>
      <c r="E52" s="31">
        <v>48961.760000000002</v>
      </c>
      <c r="F52" s="31">
        <v>24445.459999999995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8">
        <f t="shared" ref="N52:N87" si="8">SUM(B52:M52)</f>
        <v>76482.37</v>
      </c>
      <c r="O52"/>
    </row>
    <row r="53" spans="1:15" ht="15" x14ac:dyDescent="0.25">
      <c r="A53" s="61" t="s">
        <v>159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8">
        <f t="shared" si="8"/>
        <v>0</v>
      </c>
      <c r="O53"/>
    </row>
    <row r="54" spans="1:15" ht="15" x14ac:dyDescent="0.25">
      <c r="A54" s="61" t="s">
        <v>160</v>
      </c>
      <c r="B54" s="31">
        <v>774.22</v>
      </c>
      <c r="C54" s="31">
        <v>759.78</v>
      </c>
      <c r="D54" s="31">
        <v>3506.5299999999993</v>
      </c>
      <c r="E54" s="31">
        <v>63976.01</v>
      </c>
      <c r="F54" s="31">
        <v>19789.640000000003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8">
        <f t="shared" si="8"/>
        <v>88806.180000000008</v>
      </c>
      <c r="O54"/>
    </row>
    <row r="55" spans="1:15" ht="15" x14ac:dyDescent="0.25">
      <c r="A55" s="61" t="s">
        <v>161</v>
      </c>
      <c r="B55" s="31">
        <v>296.18</v>
      </c>
      <c r="C55" s="31">
        <v>1215.3800000000001</v>
      </c>
      <c r="D55" s="31">
        <v>303.63</v>
      </c>
      <c r="E55" s="31">
        <v>-0.01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8">
        <f t="shared" si="8"/>
        <v>1815.18</v>
      </c>
      <c r="O55"/>
    </row>
    <row r="56" spans="1:15" ht="15" x14ac:dyDescent="0.25">
      <c r="A56" s="61" t="s">
        <v>162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8">
        <f t="shared" si="8"/>
        <v>0</v>
      </c>
      <c r="O56"/>
    </row>
    <row r="57" spans="1:15" ht="15" x14ac:dyDescent="0.25">
      <c r="A57" s="61" t="s">
        <v>163</v>
      </c>
      <c r="B57" s="31">
        <v>0</v>
      </c>
      <c r="C57" s="31">
        <v>0</v>
      </c>
      <c r="D57" s="31">
        <v>0</v>
      </c>
      <c r="E57" s="31">
        <v>177024.7</v>
      </c>
      <c r="F57" s="31">
        <v>303696.11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8">
        <f t="shared" si="8"/>
        <v>480720.81</v>
      </c>
      <c r="O57"/>
    </row>
    <row r="58" spans="1:15" ht="15" x14ac:dyDescent="0.25">
      <c r="A58" s="61" t="s">
        <v>165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8">
        <f t="shared" si="8"/>
        <v>0</v>
      </c>
      <c r="O58"/>
    </row>
    <row r="59" spans="1:15" ht="15" x14ac:dyDescent="0.25">
      <c r="A59" s="61" t="s">
        <v>168</v>
      </c>
      <c r="B59" s="31">
        <v>0</v>
      </c>
      <c r="C59" s="31">
        <v>583.70000000000005</v>
      </c>
      <c r="D59" s="31">
        <v>1018.1400000000001</v>
      </c>
      <c r="E59" s="31">
        <v>952.85</v>
      </c>
      <c r="F59" s="31">
        <v>909.52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8">
        <f t="shared" si="8"/>
        <v>3464.21</v>
      </c>
      <c r="O59"/>
    </row>
    <row r="60" spans="1:15" ht="15" x14ac:dyDescent="0.25">
      <c r="A60" s="61" t="s">
        <v>169</v>
      </c>
      <c r="B60" s="31">
        <v>3412.02</v>
      </c>
      <c r="C60" s="31">
        <v>15034.45</v>
      </c>
      <c r="D60" s="31">
        <v>16022.509999999998</v>
      </c>
      <c r="E60" s="31">
        <v>14342.49</v>
      </c>
      <c r="F60" s="31">
        <v>16093.95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8">
        <f t="shared" si="8"/>
        <v>64905.42</v>
      </c>
      <c r="O60"/>
    </row>
    <row r="61" spans="1:15" ht="17.25" customHeight="1" x14ac:dyDescent="0.25">
      <c r="A61" s="70" t="s">
        <v>214</v>
      </c>
      <c r="E61" s="31">
        <v>219223.9</v>
      </c>
      <c r="F61" s="31">
        <v>80835.899999999965</v>
      </c>
      <c r="N61" s="14"/>
      <c r="O61"/>
    </row>
    <row r="62" spans="1:15" ht="15" x14ac:dyDescent="0.25">
      <c r="A62" s="70" t="s">
        <v>171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8">
        <f t="shared" si="8"/>
        <v>0</v>
      </c>
      <c r="O62" s="52"/>
    </row>
    <row r="63" spans="1:15" ht="15" x14ac:dyDescent="0.25">
      <c r="A63" s="70" t="s">
        <v>172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8">
        <f t="shared" si="8"/>
        <v>0</v>
      </c>
      <c r="O63" s="52"/>
    </row>
    <row r="64" spans="1:15" ht="15" x14ac:dyDescent="0.25">
      <c r="A64" s="70" t="s">
        <v>174</v>
      </c>
      <c r="B64" s="31">
        <v>1031275.34</v>
      </c>
      <c r="C64" s="31">
        <v>1050536.3500000001</v>
      </c>
      <c r="D64" s="31">
        <v>685738.6100000001</v>
      </c>
      <c r="E64" s="31">
        <v>79590.399999999994</v>
      </c>
      <c r="F64" s="31">
        <v>974934.72000000009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8">
        <f t="shared" si="8"/>
        <v>3822075.42</v>
      </c>
      <c r="O64" s="52"/>
    </row>
    <row r="65" spans="1:15" ht="17.25" customHeight="1" x14ac:dyDescent="0.25">
      <c r="A65" s="70" t="s">
        <v>178</v>
      </c>
      <c r="B65" s="31">
        <v>0</v>
      </c>
      <c r="C65" s="31">
        <v>0</v>
      </c>
      <c r="D65" s="31">
        <v>270750</v>
      </c>
      <c r="E65" s="31">
        <v>270750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8">
        <f t="shared" si="8"/>
        <v>541500</v>
      </c>
      <c r="O65"/>
    </row>
    <row r="66" spans="1:15" ht="15" x14ac:dyDescent="0.25">
      <c r="A66" s="70" t="s">
        <v>200</v>
      </c>
      <c r="B66" s="31">
        <v>624.63</v>
      </c>
      <c r="C66" s="31">
        <v>667.07</v>
      </c>
      <c r="D66" s="31">
        <v>102028.98</v>
      </c>
      <c r="E66" s="31">
        <v>19844.900000000001</v>
      </c>
      <c r="F66" s="31">
        <v>70200.499999999985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14">
        <f>SUM(B66:M66)</f>
        <v>193366.07999999996</v>
      </c>
      <c r="O66"/>
    </row>
    <row r="67" spans="1:15" ht="17.25" customHeight="1" x14ac:dyDescent="0.25">
      <c r="A67" s="70" t="s">
        <v>179</v>
      </c>
      <c r="B67" s="31">
        <v>0</v>
      </c>
      <c r="C67" s="31">
        <v>0</v>
      </c>
      <c r="D67" s="31">
        <v>0</v>
      </c>
      <c r="E67" s="31">
        <v>370.06</v>
      </c>
      <c r="F67" s="31">
        <v>7830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8">
        <f t="shared" si="8"/>
        <v>8200.06</v>
      </c>
      <c r="O67"/>
    </row>
    <row r="68" spans="1:15" ht="17.25" customHeight="1" x14ac:dyDescent="0.25">
      <c r="A68" s="70" t="s">
        <v>180</v>
      </c>
      <c r="B68" s="31">
        <v>614.22</v>
      </c>
      <c r="C68" s="31">
        <v>399.18</v>
      </c>
      <c r="D68" s="31">
        <v>1429.53</v>
      </c>
      <c r="E68" s="31">
        <v>-257.08999999999997</v>
      </c>
      <c r="F68" s="31">
        <v>119.21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8">
        <f t="shared" si="8"/>
        <v>2305.0500000000002</v>
      </c>
      <c r="O68"/>
    </row>
    <row r="69" spans="1:15" ht="17.25" customHeight="1" x14ac:dyDescent="0.25">
      <c r="A69" s="70" t="s">
        <v>181</v>
      </c>
      <c r="B69" s="31">
        <v>614.22</v>
      </c>
      <c r="C69" s="31">
        <v>399.18</v>
      </c>
      <c r="D69" s="31">
        <v>1429.53</v>
      </c>
      <c r="E69" s="31">
        <v>-257.08999999999997</v>
      </c>
      <c r="F69" s="31">
        <v>119.21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8">
        <f t="shared" si="8"/>
        <v>2305.0500000000002</v>
      </c>
      <c r="O69"/>
    </row>
    <row r="70" spans="1:15" ht="17.25" customHeight="1" x14ac:dyDescent="0.25">
      <c r="A70" s="70" t="s">
        <v>182</v>
      </c>
      <c r="B70" s="31">
        <v>0</v>
      </c>
      <c r="C70" s="31">
        <v>291.85000000000002</v>
      </c>
      <c r="D70" s="31">
        <v>509.08000000000004</v>
      </c>
      <c r="E70" s="31">
        <v>476.41</v>
      </c>
      <c r="F70" s="31">
        <v>454.77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8">
        <f t="shared" si="8"/>
        <v>1732.1100000000001</v>
      </c>
      <c r="O70"/>
    </row>
    <row r="71" spans="1:15" ht="17.25" customHeight="1" x14ac:dyDescent="0.25">
      <c r="A71" s="70" t="s">
        <v>183</v>
      </c>
      <c r="B71" s="31">
        <v>110.72</v>
      </c>
      <c r="C71" s="31">
        <v>105.6</v>
      </c>
      <c r="D71" s="31">
        <v>142.51999999999998</v>
      </c>
      <c r="E71" s="31">
        <v>124.25</v>
      </c>
      <c r="F71" s="31">
        <v>119.21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8">
        <f t="shared" si="8"/>
        <v>602.29999999999995</v>
      </c>
      <c r="O71"/>
    </row>
    <row r="72" spans="1:15" ht="15" x14ac:dyDescent="0.25">
      <c r="A72" s="70" t="s">
        <v>215</v>
      </c>
      <c r="E72" s="31">
        <v>9187.2999999999993</v>
      </c>
      <c r="F72" s="31">
        <v>-2873.7200000000003</v>
      </c>
      <c r="N72" s="14"/>
      <c r="O72"/>
    </row>
    <row r="73" spans="1:15" ht="15" x14ac:dyDescent="0.25">
      <c r="A73" s="70" t="s">
        <v>216</v>
      </c>
      <c r="E73" s="31">
        <v>13134.59</v>
      </c>
      <c r="F73" s="31">
        <v>14764.65</v>
      </c>
      <c r="N73" s="14"/>
      <c r="O73"/>
    </row>
    <row r="74" spans="1:15" ht="17.25" customHeight="1" x14ac:dyDescent="0.25">
      <c r="A74" s="70" t="s">
        <v>184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8">
        <f t="shared" si="8"/>
        <v>0</v>
      </c>
      <c r="O74"/>
    </row>
    <row r="75" spans="1:15" ht="15" x14ac:dyDescent="0.25">
      <c r="A75" s="61" t="s">
        <v>186</v>
      </c>
      <c r="B75" s="31">
        <v>11101.11</v>
      </c>
      <c r="C75" s="31">
        <v>7715.66</v>
      </c>
      <c r="D75" s="31">
        <v>10687.699999999999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8">
        <f t="shared" si="8"/>
        <v>29504.47</v>
      </c>
      <c r="O75"/>
    </row>
    <row r="76" spans="1:15" ht="15" x14ac:dyDescent="0.25">
      <c r="A76" s="61" t="s">
        <v>187</v>
      </c>
      <c r="B76" s="31">
        <v>11862.07</v>
      </c>
      <c r="C76" s="31">
        <v>12287.67</v>
      </c>
      <c r="D76" s="31">
        <v>15441.83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8">
        <f t="shared" si="8"/>
        <v>39591.57</v>
      </c>
      <c r="O76"/>
    </row>
    <row r="77" spans="1:15" ht="15" x14ac:dyDescent="0.25">
      <c r="A77" s="61" t="s">
        <v>188</v>
      </c>
      <c r="B77" s="31">
        <v>4029.15</v>
      </c>
      <c r="C77" s="31">
        <v>4721.32</v>
      </c>
      <c r="D77" s="31">
        <v>158313.43</v>
      </c>
      <c r="E77" s="31">
        <v>-52014.979999999989</v>
      </c>
      <c r="F77" s="31">
        <v>-37326.050000000003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8">
        <f t="shared" si="8"/>
        <v>77722.87000000001</v>
      </c>
      <c r="O77"/>
    </row>
    <row r="78" spans="1:15" ht="15" x14ac:dyDescent="0.25">
      <c r="A78" s="61" t="s">
        <v>189</v>
      </c>
      <c r="B78" s="31">
        <v>2801.13</v>
      </c>
      <c r="C78" s="31">
        <v>4333.47</v>
      </c>
      <c r="D78" s="31">
        <v>319818.76</v>
      </c>
      <c r="E78" s="31">
        <v>-11818.059999999969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8">
        <f t="shared" si="8"/>
        <v>315135.30000000005</v>
      </c>
      <c r="O78"/>
    </row>
    <row r="79" spans="1:15" ht="15" x14ac:dyDescent="0.25">
      <c r="A79" s="61" t="s">
        <v>158</v>
      </c>
      <c r="B79" s="31">
        <v>222.81</v>
      </c>
      <c r="C79" s="31">
        <v>1478.87</v>
      </c>
      <c r="D79" s="31">
        <v>44599.340000000004</v>
      </c>
      <c r="E79" s="31">
        <v>57137.37</v>
      </c>
      <c r="F79" s="31">
        <v>82172.240000000005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8">
        <f>SUM(B79:M79)</f>
        <v>185610.63</v>
      </c>
      <c r="O79"/>
    </row>
    <row r="80" spans="1:15" ht="15" x14ac:dyDescent="0.25">
      <c r="A80" s="70" t="s">
        <v>201</v>
      </c>
      <c r="B80" s="31">
        <v>449.07</v>
      </c>
      <c r="C80" s="31">
        <v>479.58</v>
      </c>
      <c r="D80" s="31">
        <v>663.31</v>
      </c>
      <c r="E80" s="31">
        <v>-219.97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8">
        <f>SUM(B80:M80)</f>
        <v>1371.99</v>
      </c>
      <c r="O80"/>
    </row>
    <row r="81" spans="1:15" ht="17.25" customHeight="1" x14ac:dyDescent="0.25">
      <c r="A81" s="70" t="s">
        <v>204</v>
      </c>
      <c r="B81" s="31">
        <v>0</v>
      </c>
      <c r="C81" s="31">
        <v>0</v>
      </c>
      <c r="D81" s="31">
        <v>10458</v>
      </c>
      <c r="E81" s="31">
        <v>21213</v>
      </c>
      <c r="F81" s="31">
        <v>38789.69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14">
        <f t="shared" ref="N81:N85" si="9">SUM(B81:M81)</f>
        <v>70460.69</v>
      </c>
      <c r="O81"/>
    </row>
    <row r="82" spans="1:15" ht="15" x14ac:dyDescent="0.25">
      <c r="A82" s="70" t="s">
        <v>217</v>
      </c>
      <c r="B82" s="31">
        <v>0</v>
      </c>
      <c r="C82" s="31">
        <v>0</v>
      </c>
      <c r="D82" s="31">
        <v>0</v>
      </c>
      <c r="E82" s="31">
        <v>518.29</v>
      </c>
      <c r="F82" s="31">
        <v>451020.27999999997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14">
        <f t="shared" si="9"/>
        <v>451538.56999999995</v>
      </c>
      <c r="O82"/>
    </row>
    <row r="83" spans="1:15" ht="15" x14ac:dyDescent="0.25">
      <c r="A83" s="70" t="s">
        <v>218</v>
      </c>
      <c r="B83" s="31">
        <v>0</v>
      </c>
      <c r="C83" s="31">
        <v>0</v>
      </c>
      <c r="D83" s="31">
        <v>0</v>
      </c>
      <c r="E83" s="31">
        <v>518.29</v>
      </c>
      <c r="F83" s="31">
        <v>22425.729999999996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14">
        <f t="shared" si="9"/>
        <v>22944.019999999997</v>
      </c>
      <c r="O83"/>
    </row>
    <row r="84" spans="1:15" ht="15" x14ac:dyDescent="0.25">
      <c r="A84" s="61" t="s">
        <v>170</v>
      </c>
      <c r="B84" s="31">
        <v>0</v>
      </c>
      <c r="C84" s="31">
        <v>0</v>
      </c>
      <c r="D84" s="31">
        <v>0</v>
      </c>
      <c r="E84" s="31">
        <v>9270.3799999999992</v>
      </c>
      <c r="F84" s="31">
        <v>4991.8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8">
        <f>SUM(B84:M84)</f>
        <v>14262.18</v>
      </c>
      <c r="O84"/>
    </row>
    <row r="85" spans="1:15" ht="17.25" customHeight="1" x14ac:dyDescent="0.25">
      <c r="A85" s="70" t="s">
        <v>203</v>
      </c>
      <c r="B85" s="31">
        <v>0</v>
      </c>
      <c r="C85" s="31">
        <v>0</v>
      </c>
      <c r="D85" s="31">
        <v>12000</v>
      </c>
      <c r="E85" s="31">
        <v>36267.380000000005</v>
      </c>
      <c r="F85" s="31">
        <v>4730.84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14">
        <f t="shared" si="9"/>
        <v>52998.22</v>
      </c>
      <c r="O85"/>
    </row>
    <row r="86" spans="1:15" ht="15" x14ac:dyDescent="0.25">
      <c r="A86" s="61" t="s">
        <v>190</v>
      </c>
      <c r="B86" s="31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8">
        <f t="shared" si="8"/>
        <v>0</v>
      </c>
      <c r="O86"/>
    </row>
    <row r="87" spans="1:15" ht="15" x14ac:dyDescent="0.25">
      <c r="A87" s="61" t="s">
        <v>191</v>
      </c>
      <c r="B87" s="31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8">
        <f t="shared" si="8"/>
        <v>0</v>
      </c>
      <c r="O87"/>
    </row>
    <row r="88" spans="1:15" x14ac:dyDescent="0.2">
      <c r="A88" s="15" t="s">
        <v>28</v>
      </c>
      <c r="B88" s="31">
        <f t="shared" ref="B88:N88" si="10">SUM(B51:B87)</f>
        <v>1072022.77</v>
      </c>
      <c r="C88" s="31">
        <f t="shared" si="10"/>
        <v>1105849.9000000004</v>
      </c>
      <c r="D88" s="31">
        <f t="shared" si="10"/>
        <v>1662619.1000000003</v>
      </c>
      <c r="E88" s="31">
        <f t="shared" si="10"/>
        <v>983347.5500000004</v>
      </c>
      <c r="F88" s="31">
        <f t="shared" si="10"/>
        <v>2083710.7799999998</v>
      </c>
      <c r="G88" s="31">
        <f t="shared" si="10"/>
        <v>0</v>
      </c>
      <c r="H88" s="31">
        <f t="shared" si="10"/>
        <v>0</v>
      </c>
      <c r="I88" s="31">
        <f t="shared" si="10"/>
        <v>0</v>
      </c>
      <c r="J88" s="31">
        <f t="shared" si="10"/>
        <v>0</v>
      </c>
      <c r="K88" s="31">
        <f t="shared" si="10"/>
        <v>0</v>
      </c>
      <c r="L88" s="31">
        <f t="shared" si="10"/>
        <v>0</v>
      </c>
      <c r="M88" s="31">
        <f t="shared" si="10"/>
        <v>0</v>
      </c>
      <c r="N88" s="38">
        <f t="shared" si="10"/>
        <v>6573277.4799999995</v>
      </c>
    </row>
    <row r="89" spans="1:15" x14ac:dyDescent="0.2">
      <c r="A89" s="15"/>
      <c r="N89" s="14"/>
    </row>
    <row r="90" spans="1:15" ht="16.5" thickBot="1" x14ac:dyDescent="0.3">
      <c r="A90" s="19" t="s">
        <v>15</v>
      </c>
      <c r="B90" s="35">
        <f>+B88+B48+B8</f>
        <v>2443095.0300000003</v>
      </c>
      <c r="C90" s="35">
        <f t="shared" ref="C90:E90" si="11">+C88+C48+C8</f>
        <v>2698318</v>
      </c>
      <c r="D90" s="35">
        <f t="shared" si="11"/>
        <v>7096600.9999999991</v>
      </c>
      <c r="E90" s="35">
        <f t="shared" si="11"/>
        <v>10815847.460000001</v>
      </c>
      <c r="F90" s="35">
        <f t="shared" ref="F90:M90" si="12">+F88+F48+F8</f>
        <v>7314186.3300000001</v>
      </c>
      <c r="G90" s="35">
        <f t="shared" si="12"/>
        <v>0</v>
      </c>
      <c r="H90" s="35">
        <f t="shared" si="12"/>
        <v>0</v>
      </c>
      <c r="I90" s="35">
        <f t="shared" si="12"/>
        <v>0</v>
      </c>
      <c r="J90" s="35">
        <f t="shared" si="12"/>
        <v>0</v>
      </c>
      <c r="K90" s="35">
        <f t="shared" si="12"/>
        <v>0</v>
      </c>
      <c r="L90" s="35">
        <f t="shared" si="12"/>
        <v>0</v>
      </c>
      <c r="M90" s="35">
        <f t="shared" si="12"/>
        <v>0</v>
      </c>
      <c r="N90" s="20">
        <f>+N88+N9+N48+N8</f>
        <v>30011762.140000001</v>
      </c>
    </row>
    <row r="91" spans="1:15" ht="16.5" thickBot="1" x14ac:dyDescent="0.3">
      <c r="A91" s="4"/>
    </row>
    <row r="92" spans="1:15" x14ac:dyDescent="0.2">
      <c r="A92" s="5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7" t="s">
        <v>0</v>
      </c>
    </row>
    <row r="93" spans="1:15" ht="13.5" thickBot="1" x14ac:dyDescent="0.25">
      <c r="A93" s="21" t="s">
        <v>185</v>
      </c>
      <c r="B93" s="34" t="s">
        <v>2</v>
      </c>
      <c r="C93" s="34" t="s">
        <v>3</v>
      </c>
      <c r="D93" s="34" t="s">
        <v>4</v>
      </c>
      <c r="E93" s="34" t="s">
        <v>5</v>
      </c>
      <c r="F93" s="34" t="s">
        <v>6</v>
      </c>
      <c r="G93" s="34" t="s">
        <v>7</v>
      </c>
      <c r="H93" s="34" t="s">
        <v>8</v>
      </c>
      <c r="I93" s="34" t="s">
        <v>9</v>
      </c>
      <c r="J93" s="34" t="s">
        <v>10</v>
      </c>
      <c r="K93" s="34" t="s">
        <v>11</v>
      </c>
      <c r="L93" s="34" t="s">
        <v>12</v>
      </c>
      <c r="M93" s="34" t="s">
        <v>13</v>
      </c>
      <c r="N93" s="10" t="s">
        <v>14</v>
      </c>
    </row>
    <row r="94" spans="1:15" x14ac:dyDescent="0.2">
      <c r="A94" s="65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53"/>
    </row>
    <row r="95" spans="1:15" x14ac:dyDescent="0.2">
      <c r="A95" s="22" t="s">
        <v>31</v>
      </c>
      <c r="B95" s="31">
        <f>-3859637.05-B126-B157</f>
        <v>2396483.12</v>
      </c>
      <c r="C95" s="31">
        <f>2137645-C126-C157</f>
        <v>-1406540.2200000002</v>
      </c>
      <c r="D95" s="31">
        <f>2878094-D126-D157</f>
        <v>496232.03000000026</v>
      </c>
      <c r="E95" s="31">
        <f>-2422779.02-E126-E157</f>
        <v>-1884028.26</v>
      </c>
      <c r="F95" s="31">
        <f>822480.2-F126-F157</f>
        <v>842977.30999999982</v>
      </c>
      <c r="G95" s="31">
        <f t="shared" ref="G95:M95" si="13">0-G126-G157</f>
        <v>0</v>
      </c>
      <c r="H95" s="31">
        <f t="shared" si="13"/>
        <v>0</v>
      </c>
      <c r="I95" s="31">
        <f t="shared" si="13"/>
        <v>0</v>
      </c>
      <c r="J95" s="31">
        <f t="shared" si="13"/>
        <v>0</v>
      </c>
      <c r="K95" s="31">
        <f t="shared" si="13"/>
        <v>0</v>
      </c>
      <c r="L95" s="31">
        <f t="shared" si="13"/>
        <v>0</v>
      </c>
      <c r="M95" s="31">
        <f t="shared" si="13"/>
        <v>0</v>
      </c>
      <c r="N95" s="14">
        <f>SUM(B95:M95)</f>
        <v>445123.98</v>
      </c>
    </row>
    <row r="96" spans="1:15" x14ac:dyDescent="0.2">
      <c r="A96" s="15" t="s">
        <v>83</v>
      </c>
      <c r="N96" s="14">
        <f>SUM(B96:M96)</f>
        <v>0</v>
      </c>
    </row>
    <row r="97" spans="1:15" x14ac:dyDescent="0.2">
      <c r="A97" s="22" t="s">
        <v>30</v>
      </c>
      <c r="N97" s="14"/>
    </row>
    <row r="98" spans="1:15" ht="15" x14ac:dyDescent="0.25">
      <c r="A98" s="61" t="s">
        <v>154</v>
      </c>
      <c r="B98" s="31">
        <v>-1.9699999999999989</v>
      </c>
      <c r="C98" s="31">
        <v>0</v>
      </c>
      <c r="D98" s="31">
        <v>3980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14">
        <f t="shared" ref="N98:N123" si="14">SUM(B98:M98)</f>
        <v>3978.03</v>
      </c>
      <c r="O98"/>
    </row>
    <row r="99" spans="1:15" ht="15" x14ac:dyDescent="0.25">
      <c r="A99" s="61" t="s">
        <v>157</v>
      </c>
      <c r="B99" s="31">
        <v>-42.420000000000051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14">
        <f t="shared" ref="N99:N119" si="15">SUM(B99:M99)</f>
        <v>-42.420000000000051</v>
      </c>
      <c r="O99"/>
    </row>
    <row r="100" spans="1:15" ht="15" x14ac:dyDescent="0.25">
      <c r="A100" s="61" t="s">
        <v>158</v>
      </c>
      <c r="B100" s="31">
        <v>0.15999999999999837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14">
        <f t="shared" si="15"/>
        <v>0.15999999999999837</v>
      </c>
      <c r="O100"/>
    </row>
    <row r="101" spans="1:15" ht="15" x14ac:dyDescent="0.25">
      <c r="A101" s="61" t="s">
        <v>159</v>
      </c>
      <c r="B101" s="31">
        <v>-43571.929999999993</v>
      </c>
      <c r="C101" s="31">
        <v>33665.54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14">
        <f t="shared" si="15"/>
        <v>-9906.3899999999921</v>
      </c>
      <c r="O101"/>
    </row>
    <row r="102" spans="1:15" ht="15" x14ac:dyDescent="0.25">
      <c r="A102" s="61" t="s">
        <v>160</v>
      </c>
      <c r="B102" s="31">
        <v>-563.28000000000009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14">
        <f t="shared" si="15"/>
        <v>-563.28000000000009</v>
      </c>
      <c r="O102"/>
    </row>
    <row r="103" spans="1:15" ht="15" x14ac:dyDescent="0.25">
      <c r="A103" s="61" t="s">
        <v>161</v>
      </c>
      <c r="B103" s="31">
        <v>-5058.42</v>
      </c>
      <c r="C103" s="31">
        <v>-177957.89</v>
      </c>
      <c r="D103" s="31">
        <v>-192524.22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14">
        <f t="shared" si="15"/>
        <v>-375540.53</v>
      </c>
      <c r="O103"/>
    </row>
    <row r="104" spans="1:15" ht="15" x14ac:dyDescent="0.25">
      <c r="A104" s="61" t="s">
        <v>162</v>
      </c>
      <c r="B104" s="31">
        <v>-564.42000000000007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14">
        <f t="shared" si="15"/>
        <v>-564.42000000000007</v>
      </c>
      <c r="O104"/>
    </row>
    <row r="105" spans="1:15" ht="15" x14ac:dyDescent="0.25">
      <c r="A105" s="61" t="s">
        <v>163</v>
      </c>
      <c r="B105" s="31">
        <v>6485.1100000000006</v>
      </c>
      <c r="C105" s="31">
        <v>55522.99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14">
        <f t="shared" si="15"/>
        <v>62008.1</v>
      </c>
      <c r="O105"/>
    </row>
    <row r="106" spans="1:15" ht="15" x14ac:dyDescent="0.25">
      <c r="A106" s="61" t="s">
        <v>165</v>
      </c>
      <c r="B106" s="31">
        <v>-35675.71</v>
      </c>
      <c r="C106" s="31">
        <v>0</v>
      </c>
      <c r="D106" s="31">
        <v>33388.22</v>
      </c>
      <c r="E106" s="31">
        <v>-94.33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14">
        <f t="shared" si="15"/>
        <v>-2381.8199999999979</v>
      </c>
      <c r="O106"/>
    </row>
    <row r="107" spans="1:15" ht="17.25" customHeight="1" x14ac:dyDescent="0.25">
      <c r="A107" s="70" t="s">
        <v>168</v>
      </c>
      <c r="B107" s="31">
        <v>-49.24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14">
        <f t="shared" si="15"/>
        <v>-49.24</v>
      </c>
      <c r="O107"/>
    </row>
    <row r="108" spans="1:15" ht="17.25" customHeight="1" x14ac:dyDescent="0.25">
      <c r="A108" s="70" t="s">
        <v>169</v>
      </c>
      <c r="B108" s="31">
        <v>-4.8600000000000003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14">
        <f t="shared" si="15"/>
        <v>-4.8600000000000003</v>
      </c>
      <c r="O108"/>
    </row>
    <row r="109" spans="1:15" ht="17.25" customHeight="1" x14ac:dyDescent="0.25">
      <c r="A109" s="70" t="s">
        <v>170</v>
      </c>
      <c r="B109" s="31">
        <v>-35456.5</v>
      </c>
      <c r="C109" s="31">
        <v>0</v>
      </c>
      <c r="D109" s="31">
        <v>28084.879999999997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14">
        <f t="shared" si="15"/>
        <v>-7371.6200000000026</v>
      </c>
      <c r="O109"/>
    </row>
    <row r="110" spans="1:15" ht="17.25" customHeight="1" x14ac:dyDescent="0.25">
      <c r="A110" s="70" t="s">
        <v>171</v>
      </c>
      <c r="B110" s="31">
        <v>-8.009999999999998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14">
        <f t="shared" si="15"/>
        <v>-8.009999999999998</v>
      </c>
      <c r="O110"/>
    </row>
    <row r="111" spans="1:15" ht="17.25" customHeight="1" x14ac:dyDescent="0.25">
      <c r="A111" s="70" t="s">
        <v>172</v>
      </c>
      <c r="B111" s="31">
        <v>0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14">
        <f t="shared" si="15"/>
        <v>0</v>
      </c>
      <c r="O111"/>
    </row>
    <row r="112" spans="1:15" ht="17.25" customHeight="1" x14ac:dyDescent="0.25">
      <c r="A112" s="70" t="s">
        <v>174</v>
      </c>
      <c r="B112" s="31">
        <v>-353.33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14">
        <f t="shared" si="15"/>
        <v>-353.33</v>
      </c>
      <c r="O112"/>
    </row>
    <row r="113" spans="1:15" ht="15" x14ac:dyDescent="0.25">
      <c r="A113" s="61" t="s">
        <v>178</v>
      </c>
      <c r="B113" s="31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14">
        <f t="shared" si="15"/>
        <v>0</v>
      </c>
      <c r="O113"/>
    </row>
    <row r="114" spans="1:15" ht="15" x14ac:dyDescent="0.25">
      <c r="A114" s="61" t="s">
        <v>179</v>
      </c>
      <c r="B114" s="31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14">
        <f t="shared" si="15"/>
        <v>0</v>
      </c>
      <c r="O114"/>
    </row>
    <row r="115" spans="1:15" ht="15" x14ac:dyDescent="0.25">
      <c r="A115" s="61" t="s">
        <v>180</v>
      </c>
      <c r="B115" s="31">
        <v>0.03</v>
      </c>
      <c r="C115" s="31">
        <v>-10000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14">
        <f t="shared" si="15"/>
        <v>-9999.9699999999993</v>
      </c>
      <c r="O115"/>
    </row>
    <row r="116" spans="1:15" ht="15" x14ac:dyDescent="0.25">
      <c r="A116" s="61" t="s">
        <v>181</v>
      </c>
      <c r="B116" s="31">
        <v>0.03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14">
        <f t="shared" si="15"/>
        <v>0.03</v>
      </c>
      <c r="O116"/>
    </row>
    <row r="117" spans="1:15" ht="15" x14ac:dyDescent="0.25">
      <c r="A117" s="61" t="s">
        <v>182</v>
      </c>
      <c r="B117" s="31">
        <v>0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14">
        <f t="shared" si="15"/>
        <v>0</v>
      </c>
      <c r="O117"/>
    </row>
    <row r="118" spans="1:15" ht="15" x14ac:dyDescent="0.25">
      <c r="A118" s="61" t="s">
        <v>183</v>
      </c>
      <c r="B118" s="31">
        <v>0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14">
        <f t="shared" si="15"/>
        <v>0</v>
      </c>
      <c r="O118"/>
    </row>
    <row r="119" spans="1:15" ht="15" x14ac:dyDescent="0.25">
      <c r="A119" s="61" t="s">
        <v>184</v>
      </c>
      <c r="B119" s="31">
        <v>0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14">
        <f t="shared" si="15"/>
        <v>0</v>
      </c>
      <c r="O119"/>
    </row>
    <row r="120" spans="1:15" ht="15" x14ac:dyDescent="0.25">
      <c r="A120" s="70" t="s">
        <v>186</v>
      </c>
      <c r="B120" s="31">
        <v>3620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14">
        <f t="shared" si="14"/>
        <v>3620</v>
      </c>
      <c r="O120"/>
    </row>
    <row r="121" spans="1:15" ht="15" x14ac:dyDescent="0.25">
      <c r="A121" s="70" t="s">
        <v>187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14">
        <f t="shared" si="14"/>
        <v>0</v>
      </c>
      <c r="O121"/>
    </row>
    <row r="122" spans="1:15" ht="17.25" customHeight="1" x14ac:dyDescent="0.25">
      <c r="A122" s="70" t="s">
        <v>188</v>
      </c>
      <c r="B122" s="31">
        <v>-15767.24</v>
      </c>
      <c r="C122" s="31">
        <v>12279.24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14">
        <f t="shared" si="14"/>
        <v>-3488</v>
      </c>
      <c r="O122"/>
    </row>
    <row r="123" spans="1:15" ht="17.25" customHeight="1" x14ac:dyDescent="0.25">
      <c r="A123" s="70" t="s">
        <v>189</v>
      </c>
      <c r="B123" s="31">
        <v>0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14">
        <f t="shared" si="14"/>
        <v>0</v>
      </c>
      <c r="O123"/>
    </row>
    <row r="124" spans="1:15" ht="17.25" customHeight="1" x14ac:dyDescent="0.25">
      <c r="A124" s="70" t="s">
        <v>190</v>
      </c>
      <c r="B124" s="31">
        <v>0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14">
        <f t="shared" ref="N124:N125" si="16">SUM(B124:M124)</f>
        <v>0</v>
      </c>
      <c r="O124"/>
    </row>
    <row r="125" spans="1:15" ht="17.25" customHeight="1" x14ac:dyDescent="0.25">
      <c r="A125" s="70" t="s">
        <v>191</v>
      </c>
      <c r="B125" s="31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14">
        <f t="shared" si="16"/>
        <v>0</v>
      </c>
      <c r="O125"/>
    </row>
    <row r="126" spans="1:15" x14ac:dyDescent="0.2">
      <c r="A126" s="15" t="s">
        <v>28</v>
      </c>
      <c r="B126" s="31">
        <f>SUM(B98:B125)</f>
        <v>-127012</v>
      </c>
      <c r="C126" s="31">
        <f t="shared" ref="C126:M126" si="17">SUM(C98:C125)</f>
        <v>-86490.12000000001</v>
      </c>
      <c r="D126" s="31">
        <f>SUM(D98:D125)</f>
        <v>-127071.12</v>
      </c>
      <c r="E126" s="31">
        <f>SUM(E98:E125)</f>
        <v>-94.33</v>
      </c>
      <c r="F126" s="31">
        <f t="shared" si="17"/>
        <v>0</v>
      </c>
      <c r="G126" s="31">
        <f>SUM(G98:G125)</f>
        <v>0</v>
      </c>
      <c r="H126" s="31">
        <f t="shared" si="17"/>
        <v>0</v>
      </c>
      <c r="I126" s="31">
        <f t="shared" si="17"/>
        <v>0</v>
      </c>
      <c r="J126" s="31">
        <f t="shared" si="17"/>
        <v>0</v>
      </c>
      <c r="K126" s="31">
        <f t="shared" si="17"/>
        <v>0</v>
      </c>
      <c r="L126" s="31">
        <f t="shared" si="17"/>
        <v>0</v>
      </c>
      <c r="M126" s="31">
        <f t="shared" si="17"/>
        <v>0</v>
      </c>
      <c r="N126" s="14">
        <f>SUM(N98:N125)</f>
        <v>-340667.56999999995</v>
      </c>
    </row>
    <row r="127" spans="1:15" x14ac:dyDescent="0.2">
      <c r="A127" s="15"/>
      <c r="N127" s="14"/>
    </row>
    <row r="128" spans="1:15" x14ac:dyDescent="0.2">
      <c r="A128" s="22" t="s">
        <v>29</v>
      </c>
      <c r="N128" s="14"/>
    </row>
    <row r="129" spans="1:15" ht="15" x14ac:dyDescent="0.25">
      <c r="A129" s="61" t="s">
        <v>154</v>
      </c>
      <c r="B129" s="31">
        <v>-51453.950000000004</v>
      </c>
      <c r="C129" s="31">
        <v>-149.75</v>
      </c>
      <c r="D129" s="31">
        <v>81512.780000000013</v>
      </c>
      <c r="E129" s="31">
        <v>32.47</v>
      </c>
      <c r="F129" s="31">
        <v>32.47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8">
        <f>SUM(B129:M129)</f>
        <v>29974.020000000011</v>
      </c>
      <c r="O129"/>
    </row>
    <row r="130" spans="1:15" ht="15" x14ac:dyDescent="0.25">
      <c r="A130" s="61" t="s">
        <v>157</v>
      </c>
      <c r="B130" s="31">
        <v>-166.4700000000004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8">
        <f t="shared" ref="N130:N156" si="18">SUM(B130:M130)</f>
        <v>-166.4700000000004</v>
      </c>
      <c r="O130"/>
    </row>
    <row r="131" spans="1:15" ht="15" x14ac:dyDescent="0.25">
      <c r="A131" s="61" t="s">
        <v>158</v>
      </c>
      <c r="B131" s="31">
        <v>6.2800000000000296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8">
        <f t="shared" si="18"/>
        <v>6.2800000000000296</v>
      </c>
      <c r="O131"/>
    </row>
    <row r="132" spans="1:15" ht="15" x14ac:dyDescent="0.25">
      <c r="A132" s="61" t="s">
        <v>159</v>
      </c>
      <c r="B132" s="31">
        <v>-696735.18</v>
      </c>
      <c r="C132" s="31">
        <v>650979.31000000006</v>
      </c>
      <c r="D132" s="31">
        <v>-90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8">
        <f t="shared" si="18"/>
        <v>-45845.869999999995</v>
      </c>
      <c r="O132"/>
    </row>
    <row r="133" spans="1:15" ht="15" x14ac:dyDescent="0.25">
      <c r="A133" s="61" t="s">
        <v>160</v>
      </c>
      <c r="B133" s="31">
        <v>-8876.9499999999989</v>
      </c>
      <c r="C133" s="31">
        <v>49.68</v>
      </c>
      <c r="D133" s="31">
        <v>19.920000000000002</v>
      </c>
      <c r="E133" s="31">
        <v>32.47</v>
      </c>
      <c r="F133" s="31">
        <v>32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8">
        <f t="shared" si="18"/>
        <v>-8742.8799999999992</v>
      </c>
      <c r="O133"/>
    </row>
    <row r="134" spans="1:15" ht="15" x14ac:dyDescent="0.25">
      <c r="A134" s="61" t="s">
        <v>161</v>
      </c>
      <c r="B134" s="31">
        <v>126208.11</v>
      </c>
      <c r="C134" s="31">
        <v>-2465</v>
      </c>
      <c r="D134" s="31">
        <v>192583.53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8">
        <f t="shared" si="18"/>
        <v>316326.64</v>
      </c>
      <c r="O134"/>
    </row>
    <row r="135" spans="1:15" ht="15" x14ac:dyDescent="0.25">
      <c r="A135" s="61" t="s">
        <v>162</v>
      </c>
      <c r="B135" s="31">
        <v>30201.910000000003</v>
      </c>
      <c r="C135" s="31">
        <v>2658.74</v>
      </c>
      <c r="D135" s="31">
        <v>7976.0000000000009</v>
      </c>
      <c r="E135" s="31">
        <v>1066.68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8">
        <f t="shared" si="18"/>
        <v>41903.33</v>
      </c>
      <c r="O135"/>
    </row>
    <row r="136" spans="1:15" ht="15" x14ac:dyDescent="0.25">
      <c r="A136" s="61" t="s">
        <v>163</v>
      </c>
      <c r="B136" s="31">
        <v>-2716912.56</v>
      </c>
      <c r="C136" s="31">
        <v>2477940.77</v>
      </c>
      <c r="D136" s="31">
        <v>220677.08</v>
      </c>
      <c r="E136" s="31">
        <v>-220677.08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8">
        <f t="shared" si="18"/>
        <v>-238971.79000000004</v>
      </c>
      <c r="O136"/>
    </row>
    <row r="137" spans="1:15" ht="15" x14ac:dyDescent="0.25">
      <c r="A137" s="61" t="s">
        <v>165</v>
      </c>
      <c r="B137" s="31">
        <v>-1153154.7999999998</v>
      </c>
      <c r="C137" s="31">
        <v>805.42</v>
      </c>
      <c r="D137" s="31">
        <v>1076325.01</v>
      </c>
      <c r="E137" s="31">
        <v>-3029.02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8">
        <f t="shared" si="18"/>
        <v>-79053.389999999883</v>
      </c>
      <c r="O137"/>
    </row>
    <row r="138" spans="1:15" ht="15" x14ac:dyDescent="0.25">
      <c r="A138" s="61" t="s">
        <v>168</v>
      </c>
      <c r="B138" s="31">
        <v>-147.70000000000002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8">
        <f t="shared" si="18"/>
        <v>-147.70000000000002</v>
      </c>
      <c r="O138"/>
    </row>
    <row r="139" spans="1:15" ht="15" x14ac:dyDescent="0.25">
      <c r="A139" s="61" t="s">
        <v>169</v>
      </c>
      <c r="B139" s="31">
        <v>2576.56</v>
      </c>
      <c r="C139" s="31">
        <v>-53.38</v>
      </c>
      <c r="D139" s="31">
        <v>11500</v>
      </c>
      <c r="E139" s="31">
        <v>-11500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8">
        <f t="shared" si="18"/>
        <v>2523.1800000000003</v>
      </c>
      <c r="O139"/>
    </row>
    <row r="140" spans="1:15" ht="15" x14ac:dyDescent="0.25">
      <c r="A140" s="61" t="s">
        <v>170</v>
      </c>
      <c r="B140" s="31">
        <v>-1146427.2899999998</v>
      </c>
      <c r="C140" s="31">
        <v>0</v>
      </c>
      <c r="D140" s="31">
        <v>905829.74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8">
        <f t="shared" si="18"/>
        <v>-240597.54999999981</v>
      </c>
      <c r="O140"/>
    </row>
    <row r="141" spans="1:15" ht="15" x14ac:dyDescent="0.25">
      <c r="A141" s="70" t="s">
        <v>171</v>
      </c>
      <c r="B141" s="31">
        <v>-415662.72000000003</v>
      </c>
      <c r="C141" s="31">
        <v>397583.11</v>
      </c>
      <c r="D141" s="31">
        <v>208.55999999999767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8">
        <f t="shared" si="18"/>
        <v>-17871.050000000047</v>
      </c>
      <c r="O141" s="52"/>
    </row>
    <row r="142" spans="1:15" ht="15" x14ac:dyDescent="0.25">
      <c r="A142" s="70" t="s">
        <v>172</v>
      </c>
      <c r="B142" s="31">
        <v>0</v>
      </c>
      <c r="C142" s="31">
        <v>0</v>
      </c>
      <c r="D142" s="31">
        <v>1258.3699999999997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8">
        <f t="shared" si="18"/>
        <v>1258.3699999999997</v>
      </c>
      <c r="O142" s="52"/>
    </row>
    <row r="143" spans="1:15" ht="15" x14ac:dyDescent="0.25">
      <c r="A143" s="70" t="s">
        <v>174</v>
      </c>
      <c r="B143" s="31">
        <v>-3759.02</v>
      </c>
      <c r="C143" s="31">
        <v>2125.7399999999998</v>
      </c>
      <c r="D143" s="31">
        <v>1658.1000000000931</v>
      </c>
      <c r="E143" s="31">
        <v>1703.37</v>
      </c>
      <c r="F143" s="31">
        <v>-4865.9299999999994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8">
        <f t="shared" si="18"/>
        <v>-3137.7399999999066</v>
      </c>
      <c r="O143" s="52"/>
    </row>
    <row r="144" spans="1:15" ht="17.25" customHeight="1" x14ac:dyDescent="0.25">
      <c r="A144" s="70" t="s">
        <v>178</v>
      </c>
      <c r="B144" s="31">
        <v>0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8">
        <f t="shared" si="18"/>
        <v>0</v>
      </c>
      <c r="O144"/>
    </row>
    <row r="145" spans="1:15" ht="17.25" customHeight="1" x14ac:dyDescent="0.25">
      <c r="A145" s="70" t="s">
        <v>179</v>
      </c>
      <c r="B145" s="31">
        <v>-42.65</v>
      </c>
      <c r="C145" s="31">
        <v>-2201.0500000000002</v>
      </c>
      <c r="D145" s="31">
        <v>0</v>
      </c>
      <c r="E145" s="31">
        <v>-310833.32</v>
      </c>
      <c r="F145" s="31">
        <v>-15695.649999999907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8">
        <f t="shared" si="18"/>
        <v>-328772.66999999993</v>
      </c>
      <c r="O145"/>
    </row>
    <row r="146" spans="1:15" ht="17.25" customHeight="1" x14ac:dyDescent="0.25">
      <c r="A146" s="70" t="s">
        <v>180</v>
      </c>
      <c r="B146" s="31">
        <v>90.1</v>
      </c>
      <c r="C146" s="31">
        <v>7161.95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8">
        <f t="shared" si="18"/>
        <v>7252.05</v>
      </c>
      <c r="O146"/>
    </row>
    <row r="147" spans="1:15" ht="17.25" customHeight="1" x14ac:dyDescent="0.25">
      <c r="A147" s="70" t="s">
        <v>181</v>
      </c>
      <c r="B147" s="31">
        <v>87.66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8">
        <f t="shared" si="18"/>
        <v>87.66</v>
      </c>
      <c r="O147"/>
    </row>
    <row r="148" spans="1:15" ht="17.25" customHeight="1" x14ac:dyDescent="0.25">
      <c r="A148" s="70" t="s">
        <v>182</v>
      </c>
      <c r="B148" s="31">
        <v>119.22</v>
      </c>
      <c r="C148" s="31">
        <v>404.63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8">
        <f t="shared" si="18"/>
        <v>523.85</v>
      </c>
      <c r="O148"/>
    </row>
    <row r="149" spans="1:15" ht="17.25" customHeight="1" x14ac:dyDescent="0.25">
      <c r="A149" s="70" t="s">
        <v>183</v>
      </c>
      <c r="B149" s="31">
        <v>0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8">
        <f t="shared" si="18"/>
        <v>0</v>
      </c>
      <c r="O149"/>
    </row>
    <row r="150" spans="1:15" ht="17.25" customHeight="1" x14ac:dyDescent="0.25">
      <c r="A150" s="70" t="s">
        <v>184</v>
      </c>
      <c r="B150" s="31">
        <v>0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8">
        <f t="shared" si="18"/>
        <v>0</v>
      </c>
      <c r="O150"/>
    </row>
    <row r="151" spans="1:15" ht="15" x14ac:dyDescent="0.25">
      <c r="A151" s="61" t="s">
        <v>186</v>
      </c>
      <c r="B151" s="31">
        <v>17925</v>
      </c>
      <c r="C151" s="31">
        <v>0</v>
      </c>
      <c r="D151" s="31">
        <v>9474</v>
      </c>
      <c r="E151" s="31">
        <v>4548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8">
        <f t="shared" si="18"/>
        <v>31947</v>
      </c>
      <c r="O151"/>
    </row>
    <row r="152" spans="1:15" ht="15" x14ac:dyDescent="0.25">
      <c r="A152" s="61" t="s">
        <v>187</v>
      </c>
      <c r="B152" s="31">
        <v>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8">
        <f t="shared" si="18"/>
        <v>0</v>
      </c>
      <c r="O152"/>
    </row>
    <row r="153" spans="1:15" ht="15" x14ac:dyDescent="0.25">
      <c r="A153" s="61" t="s">
        <v>188</v>
      </c>
      <c r="B153" s="31">
        <v>-112983.72</v>
      </c>
      <c r="C153" s="31">
        <v>95835.17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8">
        <f t="shared" si="18"/>
        <v>-17148.550000000003</v>
      </c>
      <c r="O153"/>
    </row>
    <row r="154" spans="1:15" ht="15" x14ac:dyDescent="0.25">
      <c r="A154" s="61" t="s">
        <v>189</v>
      </c>
      <c r="B154" s="31">
        <v>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8">
        <f t="shared" si="18"/>
        <v>0</v>
      </c>
      <c r="O154"/>
    </row>
    <row r="155" spans="1:15" ht="15" x14ac:dyDescent="0.25">
      <c r="A155" s="61" t="s">
        <v>190</v>
      </c>
      <c r="B155" s="31">
        <v>0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8">
        <f t="shared" si="18"/>
        <v>0</v>
      </c>
      <c r="O155"/>
    </row>
    <row r="156" spans="1:15" ht="15" x14ac:dyDescent="0.25">
      <c r="A156" s="61" t="s">
        <v>191</v>
      </c>
      <c r="B156" s="31">
        <v>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8">
        <f t="shared" si="18"/>
        <v>0</v>
      </c>
      <c r="O156"/>
    </row>
    <row r="157" spans="1:15" x14ac:dyDescent="0.2">
      <c r="A157" s="15" t="s">
        <v>28</v>
      </c>
      <c r="B157" s="31">
        <f>SUM(B129:B156)</f>
        <v>-6129108.1699999999</v>
      </c>
      <c r="C157" s="31">
        <f>SUM(C129:C156)</f>
        <v>3630675.3400000003</v>
      </c>
      <c r="D157" s="31">
        <f t="shared" ref="D157:M157" si="19">SUM(D129:D156)</f>
        <v>2508933.09</v>
      </c>
      <c r="E157" s="31">
        <f t="shared" si="19"/>
        <v>-538656.42999999993</v>
      </c>
      <c r="F157" s="31">
        <f>SUM(F129:F156)</f>
        <v>-20497.109999999906</v>
      </c>
      <c r="G157" s="31">
        <f t="shared" si="19"/>
        <v>0</v>
      </c>
      <c r="H157" s="31">
        <f t="shared" si="19"/>
        <v>0</v>
      </c>
      <c r="I157" s="31">
        <f t="shared" si="19"/>
        <v>0</v>
      </c>
      <c r="J157" s="31">
        <f t="shared" si="19"/>
        <v>0</v>
      </c>
      <c r="K157" s="31">
        <f t="shared" si="19"/>
        <v>0</v>
      </c>
      <c r="L157" s="31">
        <f t="shared" si="19"/>
        <v>0</v>
      </c>
      <c r="M157" s="31">
        <f t="shared" si="19"/>
        <v>0</v>
      </c>
      <c r="N157" s="31">
        <f>SUM(N129:N156)</f>
        <v>-548653.27999999956</v>
      </c>
    </row>
    <row r="158" spans="1:15" x14ac:dyDescent="0.2">
      <c r="A158" s="15"/>
      <c r="N158" s="14"/>
    </row>
    <row r="159" spans="1:15" ht="16.5" thickBot="1" x14ac:dyDescent="0.3">
      <c r="A159" s="19" t="s">
        <v>15</v>
      </c>
      <c r="B159" s="35">
        <f>+B157+B126+B95</f>
        <v>-3859637.05</v>
      </c>
      <c r="C159" s="35">
        <f t="shared" ref="C159:M159" si="20">+C157+C126+C95</f>
        <v>2137645</v>
      </c>
      <c r="D159" s="35">
        <f t="shared" si="20"/>
        <v>2878094</v>
      </c>
      <c r="E159" s="35">
        <f t="shared" si="20"/>
        <v>-2422779.02</v>
      </c>
      <c r="F159" s="35">
        <f>+F157+F126+F95</f>
        <v>822480.2</v>
      </c>
      <c r="G159" s="35">
        <f t="shared" si="20"/>
        <v>0</v>
      </c>
      <c r="H159" s="35">
        <f t="shared" si="20"/>
        <v>0</v>
      </c>
      <c r="I159" s="35">
        <f t="shared" si="20"/>
        <v>0</v>
      </c>
      <c r="J159" s="35">
        <f t="shared" si="20"/>
        <v>0</v>
      </c>
      <c r="K159" s="35">
        <f t="shared" si="20"/>
        <v>0</v>
      </c>
      <c r="L159" s="35">
        <f t="shared" si="20"/>
        <v>0</v>
      </c>
      <c r="M159" s="35">
        <f t="shared" si="20"/>
        <v>0</v>
      </c>
      <c r="N159" s="20">
        <f>+N157+N96+N126+N95</f>
        <v>-444196.86999999953</v>
      </c>
    </row>
    <row r="160" spans="1:15" x14ac:dyDescent="0.2">
      <c r="A160" s="5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7" t="s">
        <v>0</v>
      </c>
    </row>
    <row r="161" spans="1:15" ht="13.5" thickBot="1" x14ac:dyDescent="0.25">
      <c r="A161" s="21" t="s">
        <v>152</v>
      </c>
      <c r="B161" s="34" t="s">
        <v>2</v>
      </c>
      <c r="C161" s="34" t="s">
        <v>3</v>
      </c>
      <c r="D161" s="34" t="s">
        <v>4</v>
      </c>
      <c r="E161" s="34" t="s">
        <v>5</v>
      </c>
      <c r="F161" s="34" t="s">
        <v>6</v>
      </c>
      <c r="G161" s="34" t="s">
        <v>7</v>
      </c>
      <c r="H161" s="34" t="s">
        <v>8</v>
      </c>
      <c r="I161" s="34" t="s">
        <v>9</v>
      </c>
      <c r="J161" s="34" t="s">
        <v>10</v>
      </c>
      <c r="K161" s="34" t="s">
        <v>11</v>
      </c>
      <c r="L161" s="34" t="s">
        <v>12</v>
      </c>
      <c r="M161" s="34" t="s">
        <v>13</v>
      </c>
      <c r="N161" s="10" t="s">
        <v>14</v>
      </c>
    </row>
    <row r="162" spans="1:15" x14ac:dyDescent="0.2">
      <c r="A162" s="65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53"/>
    </row>
    <row r="163" spans="1:15" x14ac:dyDescent="0.2">
      <c r="A163" s="22" t="s">
        <v>31</v>
      </c>
      <c r="B163" s="31">
        <f>77881.42-B197-B231</f>
        <v>77881.42</v>
      </c>
      <c r="C163" s="31">
        <f>2269102-C197-C231</f>
        <v>2212413</v>
      </c>
      <c r="D163" s="31">
        <f>248672-D197-D231</f>
        <v>236198</v>
      </c>
      <c r="E163" s="31">
        <f>-977595.92-E197-E231</f>
        <v>-977595.92</v>
      </c>
      <c r="F163" s="31">
        <f>13977.67-F197-F231</f>
        <v>23616.67</v>
      </c>
      <c r="G163" s="31">
        <f t="shared" ref="G163:M163" si="21">0-G197-G231</f>
        <v>0</v>
      </c>
      <c r="H163" s="31">
        <f t="shared" si="21"/>
        <v>0</v>
      </c>
      <c r="I163" s="31">
        <f t="shared" si="21"/>
        <v>0</v>
      </c>
      <c r="J163" s="31">
        <f t="shared" si="21"/>
        <v>0</v>
      </c>
      <c r="K163" s="31">
        <f t="shared" si="21"/>
        <v>0</v>
      </c>
      <c r="L163" s="31">
        <f t="shared" si="21"/>
        <v>0</v>
      </c>
      <c r="M163" s="31">
        <f t="shared" si="21"/>
        <v>0</v>
      </c>
      <c r="N163" s="14">
        <f>SUM(B163:M163)</f>
        <v>1572513.17</v>
      </c>
    </row>
    <row r="164" spans="1:15" x14ac:dyDescent="0.2">
      <c r="A164" s="15" t="s">
        <v>83</v>
      </c>
      <c r="N164" s="14">
        <f>SUM(B164:M164)</f>
        <v>0</v>
      </c>
    </row>
    <row r="165" spans="1:15" x14ac:dyDescent="0.2">
      <c r="A165" s="22" t="s">
        <v>30</v>
      </c>
      <c r="N165" s="14"/>
    </row>
    <row r="166" spans="1:15" ht="15" x14ac:dyDescent="0.25">
      <c r="A166" s="61" t="s">
        <v>154</v>
      </c>
      <c r="B166" s="31">
        <v>0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14">
        <f>SUM(B166:M166)</f>
        <v>0</v>
      </c>
      <c r="O166"/>
    </row>
    <row r="167" spans="1:15" ht="15" x14ac:dyDescent="0.25">
      <c r="A167" s="61" t="s">
        <v>155</v>
      </c>
      <c r="B167" s="31">
        <v>0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14">
        <f t="shared" ref="N167:N181" si="22">SUM(B167:M167)</f>
        <v>0</v>
      </c>
      <c r="O167"/>
    </row>
    <row r="168" spans="1:15" ht="15" x14ac:dyDescent="0.25">
      <c r="A168" s="61" t="s">
        <v>156</v>
      </c>
      <c r="B168" s="31">
        <v>0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14">
        <f t="shared" si="22"/>
        <v>0</v>
      </c>
      <c r="O168"/>
    </row>
    <row r="169" spans="1:15" ht="15" x14ac:dyDescent="0.25">
      <c r="A169" s="61" t="s">
        <v>157</v>
      </c>
      <c r="B169" s="31">
        <v>0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14">
        <f t="shared" si="22"/>
        <v>0</v>
      </c>
      <c r="O169"/>
    </row>
    <row r="170" spans="1:15" ht="15" x14ac:dyDescent="0.25">
      <c r="A170" s="61" t="s">
        <v>158</v>
      </c>
      <c r="B170" s="31">
        <v>0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14">
        <f t="shared" si="22"/>
        <v>0</v>
      </c>
      <c r="O170"/>
    </row>
    <row r="171" spans="1:15" ht="15" x14ac:dyDescent="0.25">
      <c r="A171" s="61" t="s">
        <v>159</v>
      </c>
      <c r="B171" s="31">
        <v>0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14">
        <f t="shared" si="22"/>
        <v>0</v>
      </c>
      <c r="O171"/>
    </row>
    <row r="172" spans="1:15" ht="15" x14ac:dyDescent="0.25">
      <c r="A172" s="61" t="s">
        <v>160</v>
      </c>
      <c r="B172" s="31">
        <v>0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14">
        <f t="shared" si="22"/>
        <v>0</v>
      </c>
      <c r="O172"/>
    </row>
    <row r="173" spans="1:15" ht="15" x14ac:dyDescent="0.25">
      <c r="A173" s="61" t="s">
        <v>161</v>
      </c>
      <c r="B173" s="31">
        <v>0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14">
        <f t="shared" si="22"/>
        <v>0</v>
      </c>
      <c r="O173"/>
    </row>
    <row r="174" spans="1:15" ht="15" x14ac:dyDescent="0.25">
      <c r="A174" s="61" t="s">
        <v>162</v>
      </c>
      <c r="B174" s="31">
        <v>0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14">
        <f t="shared" si="22"/>
        <v>0</v>
      </c>
      <c r="O174"/>
    </row>
    <row r="175" spans="1:15" ht="15" x14ac:dyDescent="0.25">
      <c r="A175" s="61" t="s">
        <v>163</v>
      </c>
      <c r="B175" s="31">
        <v>0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14">
        <f t="shared" si="22"/>
        <v>0</v>
      </c>
      <c r="O175"/>
    </row>
    <row r="176" spans="1:15" ht="15" x14ac:dyDescent="0.25">
      <c r="A176" s="61" t="s">
        <v>164</v>
      </c>
      <c r="B176" s="31">
        <v>0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14">
        <f t="shared" si="22"/>
        <v>0</v>
      </c>
      <c r="O176"/>
    </row>
    <row r="177" spans="1:15" ht="15" x14ac:dyDescent="0.25">
      <c r="A177" s="61" t="s">
        <v>165</v>
      </c>
      <c r="B177" s="31">
        <v>0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14">
        <f t="shared" si="22"/>
        <v>0</v>
      </c>
      <c r="O177"/>
    </row>
    <row r="178" spans="1:15" ht="17.25" customHeight="1" x14ac:dyDescent="0.25">
      <c r="A178" s="70" t="s">
        <v>166</v>
      </c>
      <c r="B178" s="31">
        <v>0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14">
        <f t="shared" si="22"/>
        <v>0</v>
      </c>
      <c r="O178"/>
    </row>
    <row r="179" spans="1:15" ht="17.25" customHeight="1" x14ac:dyDescent="0.25">
      <c r="A179" s="70" t="s">
        <v>167</v>
      </c>
      <c r="B179" s="31">
        <v>0</v>
      </c>
      <c r="C179" s="31">
        <v>12000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14">
        <f t="shared" si="22"/>
        <v>12000</v>
      </c>
      <c r="O179"/>
    </row>
    <row r="180" spans="1:15" ht="17.25" customHeight="1" x14ac:dyDescent="0.25">
      <c r="A180" s="70" t="s">
        <v>168</v>
      </c>
      <c r="B180" s="31">
        <v>0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14">
        <f t="shared" si="22"/>
        <v>0</v>
      </c>
      <c r="O180"/>
    </row>
    <row r="181" spans="1:15" ht="17.25" customHeight="1" x14ac:dyDescent="0.25">
      <c r="A181" s="70" t="s">
        <v>169</v>
      </c>
      <c r="B181" s="31">
        <v>0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14">
        <f t="shared" si="22"/>
        <v>0</v>
      </c>
      <c r="O181"/>
    </row>
    <row r="182" spans="1:15" ht="17.25" customHeight="1" x14ac:dyDescent="0.25">
      <c r="A182" s="70" t="s">
        <v>170</v>
      </c>
      <c r="B182" s="31">
        <v>0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14">
        <f>SUM(B182:M182)</f>
        <v>0</v>
      </c>
      <c r="O182"/>
    </row>
    <row r="183" spans="1:15" ht="17.25" customHeight="1" x14ac:dyDescent="0.25">
      <c r="A183" s="70" t="s">
        <v>171</v>
      </c>
      <c r="B183" s="31">
        <v>0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14">
        <f t="shared" ref="N183:N196" si="23">SUM(B183:M183)</f>
        <v>0</v>
      </c>
      <c r="O183"/>
    </row>
    <row r="184" spans="1:15" ht="17.25" customHeight="1" x14ac:dyDescent="0.25">
      <c r="A184" s="70" t="s">
        <v>172</v>
      </c>
      <c r="B184" s="31">
        <v>0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14">
        <f t="shared" si="23"/>
        <v>0</v>
      </c>
      <c r="O184"/>
    </row>
    <row r="185" spans="1:15" ht="17.25" customHeight="1" x14ac:dyDescent="0.25">
      <c r="A185" s="70" t="s">
        <v>173</v>
      </c>
      <c r="B185" s="31">
        <v>0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14">
        <f t="shared" si="23"/>
        <v>0</v>
      </c>
      <c r="O185"/>
    </row>
    <row r="186" spans="1:15" ht="17.25" customHeight="1" x14ac:dyDescent="0.25">
      <c r="A186" s="70" t="s">
        <v>174</v>
      </c>
      <c r="B186" s="31">
        <v>0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14">
        <f t="shared" si="23"/>
        <v>0</v>
      </c>
      <c r="O186"/>
    </row>
    <row r="187" spans="1:15" ht="17.25" customHeight="1" x14ac:dyDescent="0.25">
      <c r="A187" s="70" t="s">
        <v>175</v>
      </c>
      <c r="B187" s="31">
        <v>0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14">
        <f t="shared" si="23"/>
        <v>0</v>
      </c>
      <c r="O187"/>
    </row>
    <row r="188" spans="1:15" ht="15" x14ac:dyDescent="0.25">
      <c r="A188" s="61" t="s">
        <v>176</v>
      </c>
      <c r="B188" s="31">
        <v>0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14">
        <f t="shared" si="23"/>
        <v>0</v>
      </c>
      <c r="O188"/>
    </row>
    <row r="189" spans="1:15" ht="15" x14ac:dyDescent="0.25">
      <c r="A189" s="61" t="s">
        <v>177</v>
      </c>
      <c r="B189" s="31">
        <v>0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14">
        <f t="shared" si="23"/>
        <v>0</v>
      </c>
      <c r="O189"/>
    </row>
    <row r="190" spans="1:15" ht="15" x14ac:dyDescent="0.25">
      <c r="A190" s="61" t="s">
        <v>178</v>
      </c>
      <c r="B190" s="31">
        <v>0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14">
        <f t="shared" si="23"/>
        <v>0</v>
      </c>
      <c r="O190"/>
    </row>
    <row r="191" spans="1:15" ht="15" x14ac:dyDescent="0.25">
      <c r="A191" s="61" t="s">
        <v>179</v>
      </c>
      <c r="B191" s="31">
        <v>0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14">
        <f t="shared" si="23"/>
        <v>0</v>
      </c>
      <c r="O191"/>
    </row>
    <row r="192" spans="1:15" ht="15" x14ac:dyDescent="0.25">
      <c r="A192" s="61" t="s">
        <v>180</v>
      </c>
      <c r="B192" s="31">
        <v>0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14">
        <f t="shared" si="23"/>
        <v>0</v>
      </c>
      <c r="O192"/>
    </row>
    <row r="193" spans="1:15" ht="15" x14ac:dyDescent="0.25">
      <c r="A193" s="61" t="s">
        <v>181</v>
      </c>
      <c r="B193" s="31">
        <v>0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14">
        <f t="shared" si="23"/>
        <v>0</v>
      </c>
      <c r="O193"/>
    </row>
    <row r="194" spans="1:15" ht="15" x14ac:dyDescent="0.25">
      <c r="A194" s="61" t="s">
        <v>182</v>
      </c>
      <c r="B194" s="31">
        <v>0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14">
        <f t="shared" si="23"/>
        <v>0</v>
      </c>
      <c r="O194"/>
    </row>
    <row r="195" spans="1:15" ht="15" x14ac:dyDescent="0.25">
      <c r="A195" s="61" t="s">
        <v>183</v>
      </c>
      <c r="B195" s="31">
        <v>0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14">
        <f t="shared" si="23"/>
        <v>0</v>
      </c>
      <c r="O195"/>
    </row>
    <row r="196" spans="1:15" ht="15" x14ac:dyDescent="0.25">
      <c r="A196" s="61" t="s">
        <v>184</v>
      </c>
      <c r="B196" s="31">
        <v>0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14">
        <f t="shared" si="23"/>
        <v>0</v>
      </c>
      <c r="O196"/>
    </row>
    <row r="197" spans="1:15" x14ac:dyDescent="0.2">
      <c r="A197" s="15" t="s">
        <v>28</v>
      </c>
      <c r="B197" s="31">
        <f>SUM(B166:B196)</f>
        <v>0</v>
      </c>
      <c r="C197" s="31">
        <f>SUM(C166:C196)</f>
        <v>12000</v>
      </c>
      <c r="D197" s="31">
        <f t="shared" ref="D197:M197" si="24">SUM(D166:D196)</f>
        <v>0</v>
      </c>
      <c r="E197" s="31">
        <f t="shared" si="24"/>
        <v>0</v>
      </c>
      <c r="F197" s="31">
        <f t="shared" si="24"/>
        <v>0</v>
      </c>
      <c r="G197" s="31">
        <f t="shared" si="24"/>
        <v>0</v>
      </c>
      <c r="H197" s="31">
        <f t="shared" si="24"/>
        <v>0</v>
      </c>
      <c r="I197" s="31">
        <f t="shared" si="24"/>
        <v>0</v>
      </c>
      <c r="J197" s="31">
        <f t="shared" si="24"/>
        <v>0</v>
      </c>
      <c r="K197" s="31">
        <f t="shared" si="24"/>
        <v>0</v>
      </c>
      <c r="L197" s="31">
        <f t="shared" si="24"/>
        <v>0</v>
      </c>
      <c r="M197" s="31">
        <f t="shared" si="24"/>
        <v>0</v>
      </c>
      <c r="N197" s="14">
        <f>SUM(N166:N196)</f>
        <v>12000</v>
      </c>
    </row>
    <row r="198" spans="1:15" x14ac:dyDescent="0.2">
      <c r="A198" s="15"/>
      <c r="N198" s="14"/>
    </row>
    <row r="199" spans="1:15" x14ac:dyDescent="0.2">
      <c r="A199" s="22" t="s">
        <v>29</v>
      </c>
      <c r="N199" s="14"/>
    </row>
    <row r="200" spans="1:15" ht="15" x14ac:dyDescent="0.25">
      <c r="A200" s="61" t="s">
        <v>154</v>
      </c>
      <c r="B200" s="31">
        <v>0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14">
        <f>SUM(B200:M200)</f>
        <v>0</v>
      </c>
      <c r="O200"/>
    </row>
    <row r="201" spans="1:15" ht="15" x14ac:dyDescent="0.25">
      <c r="A201" s="61" t="s">
        <v>155</v>
      </c>
      <c r="B201" s="31">
        <v>0</v>
      </c>
      <c r="C201" s="31"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14">
        <f t="shared" ref="N201:N231" si="25">SUM(B201:M201)</f>
        <v>0</v>
      </c>
      <c r="O201"/>
    </row>
    <row r="202" spans="1:15" ht="15" x14ac:dyDescent="0.25">
      <c r="A202" s="61" t="s">
        <v>156</v>
      </c>
      <c r="B202" s="31">
        <v>0</v>
      </c>
      <c r="C202" s="31">
        <v>0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14">
        <f t="shared" si="25"/>
        <v>0</v>
      </c>
      <c r="O202"/>
    </row>
    <row r="203" spans="1:15" ht="15" x14ac:dyDescent="0.25">
      <c r="A203" s="61" t="s">
        <v>157</v>
      </c>
      <c r="B203" s="31">
        <v>0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14">
        <f t="shared" si="25"/>
        <v>0</v>
      </c>
      <c r="O203"/>
    </row>
    <row r="204" spans="1:15" ht="15" x14ac:dyDescent="0.25">
      <c r="A204" s="61" t="s">
        <v>158</v>
      </c>
      <c r="B204" s="31">
        <v>0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14">
        <f t="shared" si="25"/>
        <v>0</v>
      </c>
      <c r="O204"/>
    </row>
    <row r="205" spans="1:15" ht="15" x14ac:dyDescent="0.25">
      <c r="A205" s="61" t="s">
        <v>159</v>
      </c>
      <c r="B205" s="31">
        <v>0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14">
        <f t="shared" si="25"/>
        <v>0</v>
      </c>
      <c r="O205"/>
    </row>
    <row r="206" spans="1:15" ht="15" x14ac:dyDescent="0.25">
      <c r="A206" s="61" t="s">
        <v>160</v>
      </c>
      <c r="B206" s="31">
        <v>0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14">
        <f t="shared" si="25"/>
        <v>0</v>
      </c>
      <c r="O206"/>
    </row>
    <row r="207" spans="1:15" ht="15" x14ac:dyDescent="0.25">
      <c r="A207" s="61" t="s">
        <v>161</v>
      </c>
      <c r="B207" s="31">
        <v>0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14">
        <f t="shared" si="25"/>
        <v>0</v>
      </c>
      <c r="O207"/>
    </row>
    <row r="208" spans="1:15" ht="15" x14ac:dyDescent="0.25">
      <c r="A208" s="61" t="s">
        <v>162</v>
      </c>
      <c r="B208" s="31">
        <v>0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14">
        <f t="shared" si="25"/>
        <v>0</v>
      </c>
      <c r="O208"/>
    </row>
    <row r="209" spans="1:15" ht="15" x14ac:dyDescent="0.25">
      <c r="A209" s="61" t="s">
        <v>163</v>
      </c>
      <c r="B209" s="31">
        <v>0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14">
        <f t="shared" si="25"/>
        <v>0</v>
      </c>
      <c r="O209"/>
    </row>
    <row r="210" spans="1:15" ht="15" x14ac:dyDescent="0.25">
      <c r="A210" s="61" t="s">
        <v>164</v>
      </c>
      <c r="B210" s="31">
        <v>0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14">
        <f t="shared" si="25"/>
        <v>0</v>
      </c>
      <c r="O210"/>
    </row>
    <row r="211" spans="1:15" ht="15" x14ac:dyDescent="0.25">
      <c r="A211" s="61" t="s">
        <v>165</v>
      </c>
      <c r="B211" s="31">
        <v>0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14">
        <f t="shared" si="25"/>
        <v>0</v>
      </c>
      <c r="O211"/>
    </row>
    <row r="212" spans="1:15" ht="15" x14ac:dyDescent="0.25">
      <c r="A212" s="70" t="s">
        <v>166</v>
      </c>
      <c r="B212" s="31">
        <v>0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14">
        <f t="shared" si="25"/>
        <v>0</v>
      </c>
      <c r="O212" s="52"/>
    </row>
    <row r="213" spans="1:15" ht="15" x14ac:dyDescent="0.25">
      <c r="A213" s="70" t="s">
        <v>167</v>
      </c>
      <c r="B213" s="31">
        <v>0</v>
      </c>
      <c r="C213" s="31">
        <v>44689</v>
      </c>
      <c r="D213" s="31">
        <v>12474</v>
      </c>
      <c r="E213" s="31">
        <v>0</v>
      </c>
      <c r="F213" s="31">
        <v>-9639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14">
        <f t="shared" si="25"/>
        <v>47524</v>
      </c>
      <c r="O213" s="52"/>
    </row>
    <row r="214" spans="1:15" ht="15" x14ac:dyDescent="0.25">
      <c r="A214" s="70" t="s">
        <v>168</v>
      </c>
      <c r="B214" s="31">
        <v>0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14">
        <f t="shared" si="25"/>
        <v>0</v>
      </c>
      <c r="O214" s="52"/>
    </row>
    <row r="215" spans="1:15" ht="17.25" customHeight="1" x14ac:dyDescent="0.25">
      <c r="A215" s="70" t="s">
        <v>169</v>
      </c>
      <c r="B215" s="31">
        <v>0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14">
        <f t="shared" si="25"/>
        <v>0</v>
      </c>
      <c r="O215"/>
    </row>
    <row r="216" spans="1:15" ht="17.25" customHeight="1" x14ac:dyDescent="0.25">
      <c r="A216" s="70" t="s">
        <v>170</v>
      </c>
      <c r="B216" s="31">
        <v>0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14">
        <f t="shared" si="25"/>
        <v>0</v>
      </c>
      <c r="O216"/>
    </row>
    <row r="217" spans="1:15" ht="17.25" customHeight="1" x14ac:dyDescent="0.25">
      <c r="A217" s="70" t="s">
        <v>171</v>
      </c>
      <c r="B217" s="31">
        <v>0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14">
        <f t="shared" si="25"/>
        <v>0</v>
      </c>
      <c r="O217"/>
    </row>
    <row r="218" spans="1:15" ht="17.25" customHeight="1" x14ac:dyDescent="0.25">
      <c r="A218" s="70" t="s">
        <v>172</v>
      </c>
      <c r="B218" s="31">
        <v>0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14">
        <f t="shared" si="25"/>
        <v>0</v>
      </c>
      <c r="O218"/>
    </row>
    <row r="219" spans="1:15" ht="17.25" customHeight="1" x14ac:dyDescent="0.25">
      <c r="A219" s="70" t="s">
        <v>173</v>
      </c>
      <c r="B219" s="31">
        <v>0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14">
        <f t="shared" si="25"/>
        <v>0</v>
      </c>
      <c r="O219"/>
    </row>
    <row r="220" spans="1:15" ht="17.25" customHeight="1" x14ac:dyDescent="0.25">
      <c r="A220" s="70" t="s">
        <v>174</v>
      </c>
      <c r="B220" s="31">
        <v>0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14">
        <f t="shared" si="25"/>
        <v>0</v>
      </c>
      <c r="O220"/>
    </row>
    <row r="221" spans="1:15" ht="17.25" customHeight="1" x14ac:dyDescent="0.25">
      <c r="A221" s="70" t="s">
        <v>175</v>
      </c>
      <c r="B221" s="31">
        <v>0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14">
        <f t="shared" si="25"/>
        <v>0</v>
      </c>
      <c r="O221"/>
    </row>
    <row r="222" spans="1:15" ht="15" x14ac:dyDescent="0.25">
      <c r="A222" s="61" t="s">
        <v>176</v>
      </c>
      <c r="B222" s="31">
        <v>0</v>
      </c>
      <c r="C222" s="31">
        <v>0</v>
      </c>
      <c r="D222" s="31">
        <v>0</v>
      </c>
      <c r="E222" s="31">
        <v>0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14">
        <f t="shared" si="25"/>
        <v>0</v>
      </c>
      <c r="O222"/>
    </row>
    <row r="223" spans="1:15" ht="15" x14ac:dyDescent="0.25">
      <c r="A223" s="61" t="s">
        <v>177</v>
      </c>
      <c r="B223" s="31">
        <v>0</v>
      </c>
      <c r="C223" s="31">
        <v>0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14">
        <f t="shared" si="25"/>
        <v>0</v>
      </c>
      <c r="O223"/>
    </row>
    <row r="224" spans="1:15" ht="15" x14ac:dyDescent="0.25">
      <c r="A224" s="61" t="s">
        <v>178</v>
      </c>
      <c r="B224" s="31">
        <v>0</v>
      </c>
      <c r="C224" s="31">
        <v>0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14">
        <f t="shared" si="25"/>
        <v>0</v>
      </c>
      <c r="O224"/>
    </row>
    <row r="225" spans="1:15" ht="15" x14ac:dyDescent="0.25">
      <c r="A225" s="61" t="s">
        <v>179</v>
      </c>
      <c r="B225" s="31">
        <v>0</v>
      </c>
      <c r="C225" s="31">
        <v>0</v>
      </c>
      <c r="D225" s="31">
        <v>0</v>
      </c>
      <c r="E225" s="31">
        <v>0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14">
        <f t="shared" si="25"/>
        <v>0</v>
      </c>
      <c r="O225"/>
    </row>
    <row r="226" spans="1:15" ht="15" x14ac:dyDescent="0.25">
      <c r="A226" s="61" t="s">
        <v>180</v>
      </c>
      <c r="B226" s="31">
        <v>0</v>
      </c>
      <c r="C226" s="31">
        <v>0</v>
      </c>
      <c r="D226" s="31">
        <v>0</v>
      </c>
      <c r="E226" s="31">
        <v>0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14">
        <f t="shared" si="25"/>
        <v>0</v>
      </c>
      <c r="O226"/>
    </row>
    <row r="227" spans="1:15" ht="15" x14ac:dyDescent="0.25">
      <c r="A227" s="61" t="s">
        <v>181</v>
      </c>
      <c r="B227" s="31">
        <v>0</v>
      </c>
      <c r="C227" s="31">
        <v>0</v>
      </c>
      <c r="D227" s="31">
        <v>0</v>
      </c>
      <c r="E227" s="31">
        <v>0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14">
        <f t="shared" si="25"/>
        <v>0</v>
      </c>
      <c r="O227"/>
    </row>
    <row r="228" spans="1:15" ht="15" x14ac:dyDescent="0.25">
      <c r="A228" s="61" t="s">
        <v>182</v>
      </c>
      <c r="B228" s="31">
        <v>0</v>
      </c>
      <c r="C228" s="31">
        <v>0</v>
      </c>
      <c r="D228" s="31">
        <v>0</v>
      </c>
      <c r="E228" s="31">
        <v>0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14">
        <f t="shared" si="25"/>
        <v>0</v>
      </c>
      <c r="O228"/>
    </row>
    <row r="229" spans="1:15" ht="15" x14ac:dyDescent="0.25">
      <c r="A229" s="61" t="s">
        <v>183</v>
      </c>
      <c r="B229" s="31">
        <v>0</v>
      </c>
      <c r="C229" s="31">
        <v>0</v>
      </c>
      <c r="D229" s="31">
        <v>0</v>
      </c>
      <c r="E229" s="31">
        <v>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14">
        <f t="shared" si="25"/>
        <v>0</v>
      </c>
      <c r="O229"/>
    </row>
    <row r="230" spans="1:15" ht="15" x14ac:dyDescent="0.25">
      <c r="A230" s="61" t="s">
        <v>184</v>
      </c>
      <c r="B230" s="31">
        <v>0</v>
      </c>
      <c r="C230" s="31">
        <v>0</v>
      </c>
      <c r="D230" s="31">
        <v>0</v>
      </c>
      <c r="E230" s="31">
        <v>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14">
        <f t="shared" si="25"/>
        <v>0</v>
      </c>
      <c r="O230"/>
    </row>
    <row r="231" spans="1:15" x14ac:dyDescent="0.2">
      <c r="A231" s="15" t="s">
        <v>28</v>
      </c>
      <c r="B231" s="31">
        <f>SUM(B200:B230)</f>
        <v>0</v>
      </c>
      <c r="C231" s="31">
        <f t="shared" ref="C231:M231" si="26">SUM(C200:C230)</f>
        <v>44689</v>
      </c>
      <c r="D231" s="31">
        <f t="shared" si="26"/>
        <v>12474</v>
      </c>
      <c r="E231" s="31">
        <f t="shared" si="26"/>
        <v>0</v>
      </c>
      <c r="F231" s="31">
        <f t="shared" si="26"/>
        <v>-9639</v>
      </c>
      <c r="G231" s="31">
        <f t="shared" si="26"/>
        <v>0</v>
      </c>
      <c r="H231" s="31">
        <f t="shared" si="26"/>
        <v>0</v>
      </c>
      <c r="I231" s="31">
        <f t="shared" si="26"/>
        <v>0</v>
      </c>
      <c r="J231" s="31">
        <f t="shared" si="26"/>
        <v>0</v>
      </c>
      <c r="K231" s="31">
        <f t="shared" si="26"/>
        <v>0</v>
      </c>
      <c r="L231" s="31">
        <f t="shared" si="26"/>
        <v>0</v>
      </c>
      <c r="M231" s="31">
        <f t="shared" si="26"/>
        <v>0</v>
      </c>
      <c r="N231" s="14">
        <f t="shared" si="25"/>
        <v>47524</v>
      </c>
    </row>
    <row r="232" spans="1:15" x14ac:dyDescent="0.2">
      <c r="A232" s="15"/>
      <c r="N232" s="14"/>
    </row>
    <row r="233" spans="1:15" ht="16.5" thickBot="1" x14ac:dyDescent="0.3">
      <c r="A233" s="19" t="s">
        <v>15</v>
      </c>
      <c r="B233" s="35">
        <f t="shared" ref="B233:M233" si="27">+B231+B197+B163</f>
        <v>77881.42</v>
      </c>
      <c r="C233" s="35">
        <f t="shared" si="27"/>
        <v>2269102</v>
      </c>
      <c r="D233" s="35">
        <f t="shared" si="27"/>
        <v>248672</v>
      </c>
      <c r="E233" s="35">
        <f t="shared" si="27"/>
        <v>-977595.92</v>
      </c>
      <c r="F233" s="35">
        <f t="shared" si="27"/>
        <v>13977.669999999998</v>
      </c>
      <c r="G233" s="35">
        <f t="shared" si="27"/>
        <v>0</v>
      </c>
      <c r="H233" s="35">
        <f t="shared" si="27"/>
        <v>0</v>
      </c>
      <c r="I233" s="35">
        <f t="shared" si="27"/>
        <v>0</v>
      </c>
      <c r="J233" s="35">
        <f t="shared" si="27"/>
        <v>0</v>
      </c>
      <c r="K233" s="35">
        <f t="shared" si="27"/>
        <v>0</v>
      </c>
      <c r="L233" s="35">
        <f t="shared" si="27"/>
        <v>0</v>
      </c>
      <c r="M233" s="35">
        <f t="shared" si="27"/>
        <v>0</v>
      </c>
      <c r="N233" s="20">
        <f>+N231+N164+N197+N163</f>
        <v>1632037.17</v>
      </c>
    </row>
    <row r="234" spans="1:15" ht="16.5" thickBot="1" x14ac:dyDescent="0.3">
      <c r="A234" s="4"/>
    </row>
    <row r="235" spans="1:15" x14ac:dyDescent="0.2">
      <c r="A235" s="5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7" t="s">
        <v>0</v>
      </c>
    </row>
    <row r="236" spans="1:15" ht="13.5" thickBot="1" x14ac:dyDescent="0.25">
      <c r="A236" s="21" t="s">
        <v>146</v>
      </c>
      <c r="B236" s="34" t="s">
        <v>2</v>
      </c>
      <c r="C236" s="34" t="s">
        <v>3</v>
      </c>
      <c r="D236" s="34" t="s">
        <v>4</v>
      </c>
      <c r="E236" s="34" t="s">
        <v>5</v>
      </c>
      <c r="F236" s="34" t="s">
        <v>6</v>
      </c>
      <c r="G236" s="34" t="s">
        <v>7</v>
      </c>
      <c r="H236" s="34" t="s">
        <v>8</v>
      </c>
      <c r="I236" s="34" t="s">
        <v>9</v>
      </c>
      <c r="J236" s="34" t="s">
        <v>10</v>
      </c>
      <c r="K236" s="34" t="s">
        <v>11</v>
      </c>
      <c r="L236" s="34" t="s">
        <v>12</v>
      </c>
      <c r="M236" s="34" t="s">
        <v>13</v>
      </c>
      <c r="N236" s="10" t="s">
        <v>14</v>
      </c>
    </row>
    <row r="237" spans="1:15" x14ac:dyDescent="0.2">
      <c r="A237" s="65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53"/>
    </row>
    <row r="238" spans="1:15" x14ac:dyDescent="0.2">
      <c r="A238" s="22" t="s">
        <v>31</v>
      </c>
      <c r="B238" s="31">
        <f>1666.53-B263-B288</f>
        <v>1666.53</v>
      </c>
      <c r="C238" s="31">
        <f>17809-C263-C288</f>
        <v>17809</v>
      </c>
      <c r="D238" s="31">
        <f>207400-D263-D288</f>
        <v>207400</v>
      </c>
      <c r="E238" s="31">
        <f>-15162.75-E263-E288</f>
        <v>-15162.75</v>
      </c>
      <c r="F238" s="31">
        <f>29709.86-F263-F288</f>
        <v>29709.86</v>
      </c>
      <c r="G238" s="31">
        <f t="shared" ref="G238:M238" si="28">0-G263-G288</f>
        <v>0</v>
      </c>
      <c r="H238" s="31">
        <f t="shared" si="28"/>
        <v>0</v>
      </c>
      <c r="I238" s="31">
        <f t="shared" si="28"/>
        <v>0</v>
      </c>
      <c r="J238" s="31">
        <f t="shared" si="28"/>
        <v>0</v>
      </c>
      <c r="K238" s="31">
        <f t="shared" si="28"/>
        <v>0</v>
      </c>
      <c r="L238" s="31">
        <f t="shared" si="28"/>
        <v>0</v>
      </c>
      <c r="M238" s="31">
        <f t="shared" si="28"/>
        <v>0</v>
      </c>
      <c r="N238" s="14">
        <f>SUM(B238:M238)</f>
        <v>241422.64</v>
      </c>
    </row>
    <row r="239" spans="1:15" x14ac:dyDescent="0.2">
      <c r="A239" s="15" t="s">
        <v>83</v>
      </c>
      <c r="N239" s="14">
        <f>SUM(B239:M239)</f>
        <v>0</v>
      </c>
    </row>
    <row r="240" spans="1:15" x14ac:dyDescent="0.2">
      <c r="A240" s="22" t="s">
        <v>30</v>
      </c>
      <c r="N240" s="14"/>
    </row>
    <row r="241" spans="1:15" ht="15" x14ac:dyDescent="0.25">
      <c r="A241" s="61" t="s">
        <v>114</v>
      </c>
      <c r="B241" s="31">
        <v>0</v>
      </c>
      <c r="C241" s="31">
        <v>0</v>
      </c>
      <c r="D241" s="31">
        <v>0</v>
      </c>
      <c r="E241" s="31">
        <v>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14">
        <f t="shared" ref="N241:N256" si="29">SUM(B241:M241)</f>
        <v>0</v>
      </c>
      <c r="O241"/>
    </row>
    <row r="242" spans="1:15" ht="15" x14ac:dyDescent="0.25">
      <c r="A242" s="61" t="s">
        <v>115</v>
      </c>
      <c r="B242" s="31">
        <v>0</v>
      </c>
      <c r="C242" s="31">
        <v>0</v>
      </c>
      <c r="D242" s="31">
        <v>0</v>
      </c>
      <c r="E242" s="31">
        <v>0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14">
        <f t="shared" si="29"/>
        <v>0</v>
      </c>
      <c r="O242"/>
    </row>
    <row r="243" spans="1:15" ht="15" x14ac:dyDescent="0.25">
      <c r="A243" s="61" t="s">
        <v>116</v>
      </c>
      <c r="B243" s="31">
        <v>0</v>
      </c>
      <c r="C243" s="31">
        <v>0</v>
      </c>
      <c r="D243" s="31">
        <v>0</v>
      </c>
      <c r="E243" s="31">
        <v>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14">
        <f t="shared" si="29"/>
        <v>0</v>
      </c>
      <c r="O243"/>
    </row>
    <row r="244" spans="1:15" ht="15" x14ac:dyDescent="0.25">
      <c r="A244" s="61" t="s">
        <v>117</v>
      </c>
      <c r="B244" s="31">
        <v>0</v>
      </c>
      <c r="C244" s="31">
        <v>0</v>
      </c>
      <c r="D244" s="31">
        <v>0</v>
      </c>
      <c r="E244" s="31">
        <v>0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14">
        <f t="shared" si="29"/>
        <v>0</v>
      </c>
      <c r="O244"/>
    </row>
    <row r="245" spans="1:15" ht="15" x14ac:dyDescent="0.25">
      <c r="A245" s="61" t="s">
        <v>118</v>
      </c>
      <c r="B245" s="31">
        <v>0</v>
      </c>
      <c r="C245" s="31">
        <v>0</v>
      </c>
      <c r="D245" s="31">
        <v>0</v>
      </c>
      <c r="E245" s="31">
        <v>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14">
        <f t="shared" si="29"/>
        <v>0</v>
      </c>
      <c r="O245"/>
    </row>
    <row r="246" spans="1:15" ht="15" x14ac:dyDescent="0.25">
      <c r="A246" s="61" t="s">
        <v>119</v>
      </c>
      <c r="B246" s="31">
        <v>0</v>
      </c>
      <c r="C246" s="31">
        <v>0</v>
      </c>
      <c r="D246" s="31">
        <v>0</v>
      </c>
      <c r="E246" s="31">
        <v>0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14">
        <f t="shared" si="29"/>
        <v>0</v>
      </c>
      <c r="O246"/>
    </row>
    <row r="247" spans="1:15" ht="15" x14ac:dyDescent="0.25">
      <c r="A247" s="61" t="s">
        <v>120</v>
      </c>
      <c r="B247" s="31">
        <v>0</v>
      </c>
      <c r="C247" s="31">
        <v>0</v>
      </c>
      <c r="D247" s="31">
        <v>0</v>
      </c>
      <c r="E247" s="31">
        <v>0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14">
        <f t="shared" si="29"/>
        <v>0</v>
      </c>
      <c r="O247"/>
    </row>
    <row r="248" spans="1:15" ht="15" x14ac:dyDescent="0.25">
      <c r="A248" s="61" t="s">
        <v>121</v>
      </c>
      <c r="B248" s="31">
        <v>0</v>
      </c>
      <c r="C248" s="31">
        <v>0</v>
      </c>
      <c r="D248" s="31">
        <v>0</v>
      </c>
      <c r="E248" s="31">
        <v>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14">
        <f t="shared" si="29"/>
        <v>0</v>
      </c>
      <c r="O248"/>
    </row>
    <row r="249" spans="1:15" ht="15" x14ac:dyDescent="0.25">
      <c r="A249" s="61" t="s">
        <v>122</v>
      </c>
      <c r="B249" s="31">
        <v>0</v>
      </c>
      <c r="C249" s="31">
        <v>0</v>
      </c>
      <c r="D249" s="31">
        <v>0</v>
      </c>
      <c r="E249" s="31">
        <v>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14">
        <f t="shared" si="29"/>
        <v>0</v>
      </c>
      <c r="O249"/>
    </row>
    <row r="250" spans="1:15" ht="15" x14ac:dyDescent="0.25">
      <c r="A250" s="61" t="s">
        <v>124</v>
      </c>
      <c r="B250" s="31">
        <v>0</v>
      </c>
      <c r="C250" s="31">
        <v>0</v>
      </c>
      <c r="D250" s="31">
        <v>0</v>
      </c>
      <c r="E250" s="31">
        <v>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14">
        <f t="shared" si="29"/>
        <v>0</v>
      </c>
      <c r="O250"/>
    </row>
    <row r="251" spans="1:15" ht="15" x14ac:dyDescent="0.25">
      <c r="A251" s="61" t="s">
        <v>125</v>
      </c>
      <c r="B251" s="31">
        <v>0</v>
      </c>
      <c r="C251" s="31">
        <v>0</v>
      </c>
      <c r="D251" s="31">
        <v>0</v>
      </c>
      <c r="E251" s="31">
        <v>0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14">
        <f t="shared" si="29"/>
        <v>0</v>
      </c>
      <c r="O251"/>
    </row>
    <row r="252" spans="1:15" ht="15" x14ac:dyDescent="0.25">
      <c r="A252" s="61" t="s">
        <v>126</v>
      </c>
      <c r="B252" s="31">
        <v>0</v>
      </c>
      <c r="C252" s="31">
        <v>0</v>
      </c>
      <c r="D252" s="31">
        <v>0</v>
      </c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14">
        <f t="shared" si="29"/>
        <v>0</v>
      </c>
      <c r="O252"/>
    </row>
    <row r="253" spans="1:15" ht="17.25" customHeight="1" x14ac:dyDescent="0.25">
      <c r="A253" s="70" t="s">
        <v>127</v>
      </c>
      <c r="B253" s="31">
        <v>0</v>
      </c>
      <c r="C253" s="31">
        <v>0</v>
      </c>
      <c r="D253" s="31">
        <v>0</v>
      </c>
      <c r="E253" s="31">
        <v>0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14">
        <f t="shared" si="29"/>
        <v>0</v>
      </c>
      <c r="O253"/>
    </row>
    <row r="254" spans="1:15" ht="17.25" customHeight="1" x14ac:dyDescent="0.25">
      <c r="A254" s="70" t="s">
        <v>129</v>
      </c>
      <c r="B254" s="31">
        <v>0</v>
      </c>
      <c r="C254" s="31">
        <v>0</v>
      </c>
      <c r="D254" s="31">
        <v>0</v>
      </c>
      <c r="E254" s="31">
        <v>0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14">
        <f t="shared" si="29"/>
        <v>0</v>
      </c>
      <c r="O254"/>
    </row>
    <row r="255" spans="1:15" ht="17.25" customHeight="1" x14ac:dyDescent="0.25">
      <c r="A255" s="70" t="s">
        <v>130</v>
      </c>
      <c r="B255" s="31">
        <v>0</v>
      </c>
      <c r="C255" s="31">
        <v>0</v>
      </c>
      <c r="D255" s="31">
        <v>0</v>
      </c>
      <c r="E255" s="31">
        <v>0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14">
        <f t="shared" si="29"/>
        <v>0</v>
      </c>
      <c r="O255"/>
    </row>
    <row r="256" spans="1:15" ht="17.25" customHeight="1" x14ac:dyDescent="0.25">
      <c r="A256" s="70" t="s">
        <v>131</v>
      </c>
      <c r="B256" s="31">
        <v>0</v>
      </c>
      <c r="C256" s="31">
        <v>0</v>
      </c>
      <c r="D256" s="31">
        <v>0</v>
      </c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14">
        <f t="shared" si="29"/>
        <v>0</v>
      </c>
      <c r="O256"/>
    </row>
    <row r="257" spans="1:15" ht="17.25" customHeight="1" x14ac:dyDescent="0.25">
      <c r="A257" s="70" t="s">
        <v>137</v>
      </c>
      <c r="B257" s="31">
        <v>0</v>
      </c>
      <c r="C257" s="31">
        <v>0</v>
      </c>
      <c r="D257" s="31">
        <v>0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14">
        <f>SUM(B257:M257)</f>
        <v>0</v>
      </c>
      <c r="O257"/>
    </row>
    <row r="258" spans="1:15" ht="17.25" customHeight="1" x14ac:dyDescent="0.25">
      <c r="A258" s="70" t="s">
        <v>132</v>
      </c>
      <c r="B258" s="31">
        <v>0</v>
      </c>
      <c r="C258" s="31">
        <v>0</v>
      </c>
      <c r="D258" s="31">
        <v>0</v>
      </c>
      <c r="E258" s="31">
        <v>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14">
        <f t="shared" ref="N258:N262" si="30">SUM(B258:M258)</f>
        <v>0</v>
      </c>
      <c r="O258"/>
    </row>
    <row r="259" spans="1:15" ht="17.25" customHeight="1" x14ac:dyDescent="0.25">
      <c r="A259" s="70" t="s">
        <v>136</v>
      </c>
      <c r="B259" s="31">
        <v>0</v>
      </c>
      <c r="C259" s="31">
        <v>0</v>
      </c>
      <c r="D259" s="31">
        <v>0</v>
      </c>
      <c r="E259" s="31">
        <v>0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14">
        <f t="shared" si="30"/>
        <v>0</v>
      </c>
      <c r="O259"/>
    </row>
    <row r="260" spans="1:15" ht="17.25" customHeight="1" x14ac:dyDescent="0.25">
      <c r="A260" s="70" t="s">
        <v>138</v>
      </c>
      <c r="B260" s="31">
        <v>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14">
        <f t="shared" si="30"/>
        <v>0</v>
      </c>
      <c r="O260"/>
    </row>
    <row r="261" spans="1:15" ht="17.25" customHeight="1" x14ac:dyDescent="0.25">
      <c r="A261" s="70" t="s">
        <v>139</v>
      </c>
      <c r="B261" s="31">
        <v>0</v>
      </c>
      <c r="C261" s="31">
        <v>0</v>
      </c>
      <c r="D261" s="31">
        <v>0</v>
      </c>
      <c r="E261" s="31">
        <v>0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14">
        <f t="shared" si="30"/>
        <v>0</v>
      </c>
      <c r="O261"/>
    </row>
    <row r="262" spans="1:15" ht="17.25" customHeight="1" x14ac:dyDescent="0.25">
      <c r="A262" s="70" t="s">
        <v>141</v>
      </c>
      <c r="B262" s="31">
        <v>0</v>
      </c>
      <c r="C262" s="31">
        <v>0</v>
      </c>
      <c r="D262" s="31">
        <v>0</v>
      </c>
      <c r="E262" s="31">
        <v>0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14">
        <f t="shared" si="30"/>
        <v>0</v>
      </c>
      <c r="O262"/>
    </row>
    <row r="263" spans="1:15" x14ac:dyDescent="0.2">
      <c r="A263" s="15" t="s">
        <v>28</v>
      </c>
      <c r="B263" s="31">
        <f>SUM(B241:B262)</f>
        <v>0</v>
      </c>
      <c r="C263" s="31">
        <f t="shared" ref="C263:N263" si="31">SUM(C241:C262)</f>
        <v>0</v>
      </c>
      <c r="D263" s="31">
        <f t="shared" si="31"/>
        <v>0</v>
      </c>
      <c r="E263" s="31">
        <f t="shared" si="31"/>
        <v>0</v>
      </c>
      <c r="F263" s="31">
        <f t="shared" si="31"/>
        <v>0</v>
      </c>
      <c r="G263" s="31">
        <f t="shared" si="31"/>
        <v>0</v>
      </c>
      <c r="H263" s="31">
        <f t="shared" si="31"/>
        <v>0</v>
      </c>
      <c r="I263" s="31">
        <f t="shared" si="31"/>
        <v>0</v>
      </c>
      <c r="J263" s="31">
        <f t="shared" si="31"/>
        <v>0</v>
      </c>
      <c r="K263" s="31">
        <f t="shared" si="31"/>
        <v>0</v>
      </c>
      <c r="L263" s="31">
        <f t="shared" si="31"/>
        <v>0</v>
      </c>
      <c r="M263" s="31">
        <f t="shared" si="31"/>
        <v>0</v>
      </c>
      <c r="N263" s="14">
        <f t="shared" si="31"/>
        <v>0</v>
      </c>
    </row>
    <row r="264" spans="1:15" x14ac:dyDescent="0.2">
      <c r="A264" s="15"/>
      <c r="N264" s="14"/>
    </row>
    <row r="265" spans="1:15" x14ac:dyDescent="0.2">
      <c r="A265" s="22" t="s">
        <v>29</v>
      </c>
      <c r="N265" s="14"/>
    </row>
    <row r="266" spans="1:15" ht="15" x14ac:dyDescent="0.25">
      <c r="A266" s="61" t="s">
        <v>114</v>
      </c>
      <c r="B266" s="31">
        <v>0</v>
      </c>
      <c r="C266" s="31">
        <v>0</v>
      </c>
      <c r="D266" s="31">
        <v>0</v>
      </c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14">
        <f t="shared" ref="N266:N280" si="32">SUM(B266:M266)</f>
        <v>0</v>
      </c>
      <c r="O266"/>
    </row>
    <row r="267" spans="1:15" ht="15" x14ac:dyDescent="0.25">
      <c r="A267" s="61" t="s">
        <v>115</v>
      </c>
      <c r="B267" s="31">
        <v>0</v>
      </c>
      <c r="C267" s="31">
        <v>0</v>
      </c>
      <c r="D267" s="31">
        <v>0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14">
        <f t="shared" si="32"/>
        <v>0</v>
      </c>
      <c r="O267"/>
    </row>
    <row r="268" spans="1:15" ht="15" x14ac:dyDescent="0.25">
      <c r="A268" s="61" t="s">
        <v>116</v>
      </c>
      <c r="B268" s="31">
        <v>0</v>
      </c>
      <c r="C268" s="31">
        <v>0</v>
      </c>
      <c r="D268" s="31">
        <v>0</v>
      </c>
      <c r="E268" s="31">
        <v>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14">
        <f t="shared" si="32"/>
        <v>0</v>
      </c>
      <c r="O268"/>
    </row>
    <row r="269" spans="1:15" ht="15" x14ac:dyDescent="0.25">
      <c r="A269" s="61" t="s">
        <v>117</v>
      </c>
      <c r="B269" s="31">
        <v>0</v>
      </c>
      <c r="C269" s="31">
        <v>0</v>
      </c>
      <c r="D269" s="31">
        <v>0</v>
      </c>
      <c r="E269" s="31">
        <v>0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14">
        <f t="shared" si="32"/>
        <v>0</v>
      </c>
      <c r="O269"/>
    </row>
    <row r="270" spans="1:15" ht="15" x14ac:dyDescent="0.25">
      <c r="A270" s="61" t="s">
        <v>118</v>
      </c>
      <c r="B270" s="31">
        <v>0</v>
      </c>
      <c r="C270" s="31">
        <v>0</v>
      </c>
      <c r="D270" s="31">
        <v>0</v>
      </c>
      <c r="E270" s="31">
        <v>0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14">
        <f t="shared" si="32"/>
        <v>0</v>
      </c>
      <c r="O270"/>
    </row>
    <row r="271" spans="1:15" ht="15" x14ac:dyDescent="0.25">
      <c r="A271" s="61" t="s">
        <v>119</v>
      </c>
      <c r="B271" s="31">
        <v>0</v>
      </c>
      <c r="C271" s="31">
        <v>0</v>
      </c>
      <c r="D271" s="31">
        <v>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14">
        <f t="shared" si="32"/>
        <v>0</v>
      </c>
      <c r="O271"/>
    </row>
    <row r="272" spans="1:15" ht="15" x14ac:dyDescent="0.25">
      <c r="A272" s="61" t="s">
        <v>120</v>
      </c>
      <c r="B272" s="31">
        <v>0</v>
      </c>
      <c r="C272" s="31">
        <v>0</v>
      </c>
      <c r="D272" s="31">
        <v>0</v>
      </c>
      <c r="E272" s="31">
        <v>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14">
        <f t="shared" si="32"/>
        <v>0</v>
      </c>
      <c r="O272"/>
    </row>
    <row r="273" spans="1:15" ht="15" x14ac:dyDescent="0.25">
      <c r="A273" s="61" t="s">
        <v>121</v>
      </c>
      <c r="B273" s="31">
        <v>0</v>
      </c>
      <c r="C273" s="31">
        <v>0</v>
      </c>
      <c r="D273" s="31">
        <v>0</v>
      </c>
      <c r="E273" s="31">
        <v>0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14">
        <f t="shared" si="32"/>
        <v>0</v>
      </c>
      <c r="O273"/>
    </row>
    <row r="274" spans="1:15" ht="15" x14ac:dyDescent="0.25">
      <c r="A274" s="61" t="s">
        <v>122</v>
      </c>
      <c r="B274" s="31">
        <v>0</v>
      </c>
      <c r="C274" s="31">
        <v>0</v>
      </c>
      <c r="D274" s="31">
        <v>0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14">
        <f t="shared" si="32"/>
        <v>0</v>
      </c>
      <c r="O274"/>
    </row>
    <row r="275" spans="1:15" ht="15" x14ac:dyDescent="0.25">
      <c r="A275" s="61" t="s">
        <v>124</v>
      </c>
      <c r="B275" s="31">
        <v>0</v>
      </c>
      <c r="C275" s="31">
        <v>0</v>
      </c>
      <c r="D275" s="31">
        <v>0</v>
      </c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14">
        <f t="shared" si="32"/>
        <v>0</v>
      </c>
      <c r="O275"/>
    </row>
    <row r="276" spans="1:15" ht="15" x14ac:dyDescent="0.25">
      <c r="A276" s="61" t="s">
        <v>125</v>
      </c>
      <c r="B276" s="31">
        <v>0</v>
      </c>
      <c r="C276" s="31">
        <v>0</v>
      </c>
      <c r="D276" s="31">
        <v>0</v>
      </c>
      <c r="E276" s="31">
        <v>0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14">
        <f t="shared" si="32"/>
        <v>0</v>
      </c>
      <c r="O276"/>
    </row>
    <row r="277" spans="1:15" ht="15" x14ac:dyDescent="0.25">
      <c r="A277" s="61" t="s">
        <v>126</v>
      </c>
      <c r="B277" s="31">
        <v>0</v>
      </c>
      <c r="C277" s="31">
        <v>0</v>
      </c>
      <c r="D277" s="31">
        <v>0</v>
      </c>
      <c r="E277" s="31">
        <v>0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14">
        <f t="shared" si="32"/>
        <v>0</v>
      </c>
      <c r="O277"/>
    </row>
    <row r="278" spans="1:15" ht="15" x14ac:dyDescent="0.25">
      <c r="A278" s="70" t="s">
        <v>127</v>
      </c>
      <c r="B278" s="31">
        <v>0</v>
      </c>
      <c r="C278" s="31">
        <v>0</v>
      </c>
      <c r="D278" s="31">
        <v>0</v>
      </c>
      <c r="E278" s="31">
        <v>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14">
        <f t="shared" si="32"/>
        <v>0</v>
      </c>
      <c r="O278" s="52"/>
    </row>
    <row r="279" spans="1:15" ht="15" x14ac:dyDescent="0.25">
      <c r="A279" s="70" t="s">
        <v>129</v>
      </c>
      <c r="B279" s="31">
        <v>0</v>
      </c>
      <c r="C279" s="31">
        <v>0</v>
      </c>
      <c r="D279" s="31">
        <v>0</v>
      </c>
      <c r="E279" s="31">
        <v>0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14">
        <f t="shared" si="32"/>
        <v>0</v>
      </c>
      <c r="O279" s="52"/>
    </row>
    <row r="280" spans="1:15" ht="15" x14ac:dyDescent="0.25">
      <c r="A280" s="70" t="s">
        <v>130</v>
      </c>
      <c r="B280" s="31">
        <v>0</v>
      </c>
      <c r="C280" s="31">
        <v>0</v>
      </c>
      <c r="D280" s="31">
        <v>0</v>
      </c>
      <c r="E280" s="31">
        <v>0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14">
        <f t="shared" si="32"/>
        <v>0</v>
      </c>
      <c r="O280" s="52"/>
    </row>
    <row r="281" spans="1:15" ht="17.25" customHeight="1" x14ac:dyDescent="0.25">
      <c r="A281" s="70" t="s">
        <v>131</v>
      </c>
      <c r="B281" s="31">
        <v>0</v>
      </c>
      <c r="C281" s="31">
        <v>0</v>
      </c>
      <c r="D281" s="31">
        <v>0</v>
      </c>
      <c r="E281" s="31">
        <v>0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0</v>
      </c>
      <c r="L281" s="31">
        <v>0</v>
      </c>
      <c r="M281" s="31">
        <v>0</v>
      </c>
      <c r="N281" s="14">
        <f>SUM(B281:M281)</f>
        <v>0</v>
      </c>
      <c r="O281"/>
    </row>
    <row r="282" spans="1:15" ht="17.25" customHeight="1" x14ac:dyDescent="0.25">
      <c r="A282" s="70" t="s">
        <v>137</v>
      </c>
      <c r="B282" s="31">
        <v>0</v>
      </c>
      <c r="C282" s="31">
        <v>0</v>
      </c>
      <c r="D282" s="31">
        <v>0</v>
      </c>
      <c r="E282" s="31">
        <v>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0</v>
      </c>
      <c r="L282" s="31">
        <v>0</v>
      </c>
      <c r="M282" s="31">
        <v>0</v>
      </c>
      <c r="N282" s="14">
        <f>SUM(B282:M282)</f>
        <v>0</v>
      </c>
      <c r="O282"/>
    </row>
    <row r="283" spans="1:15" ht="17.25" customHeight="1" x14ac:dyDescent="0.25">
      <c r="A283" s="70" t="s">
        <v>132</v>
      </c>
      <c r="B283" s="31">
        <v>0</v>
      </c>
      <c r="C283" s="31">
        <v>0</v>
      </c>
      <c r="D283" s="31">
        <v>0</v>
      </c>
      <c r="E283" s="31">
        <v>0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14">
        <f>SUM(B283:M283)</f>
        <v>0</v>
      </c>
      <c r="O283"/>
    </row>
    <row r="284" spans="1:15" ht="17.25" customHeight="1" x14ac:dyDescent="0.25">
      <c r="A284" s="70" t="s">
        <v>136</v>
      </c>
      <c r="B284" s="31">
        <v>0</v>
      </c>
      <c r="C284" s="31">
        <v>0</v>
      </c>
      <c r="D284" s="31">
        <v>0</v>
      </c>
      <c r="E284" s="31">
        <v>0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14">
        <f t="shared" ref="N284:N287" si="33">SUM(B284:M284)</f>
        <v>0</v>
      </c>
      <c r="O284"/>
    </row>
    <row r="285" spans="1:15" ht="17.25" customHeight="1" x14ac:dyDescent="0.25">
      <c r="A285" s="70" t="s">
        <v>138</v>
      </c>
      <c r="B285" s="31">
        <v>0</v>
      </c>
      <c r="C285" s="31">
        <v>0</v>
      </c>
      <c r="D285" s="31">
        <v>0</v>
      </c>
      <c r="E285" s="31">
        <v>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14">
        <f t="shared" si="33"/>
        <v>0</v>
      </c>
      <c r="O285"/>
    </row>
    <row r="286" spans="1:15" ht="17.25" customHeight="1" x14ac:dyDescent="0.25">
      <c r="A286" s="70" t="s">
        <v>139</v>
      </c>
      <c r="B286" s="31">
        <v>0</v>
      </c>
      <c r="C286" s="31">
        <v>0</v>
      </c>
      <c r="D286" s="31">
        <v>0</v>
      </c>
      <c r="E286" s="31">
        <v>0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0</v>
      </c>
      <c r="L286" s="31">
        <v>0</v>
      </c>
      <c r="M286" s="31">
        <v>0</v>
      </c>
      <c r="N286" s="14">
        <f t="shared" si="33"/>
        <v>0</v>
      </c>
      <c r="O286"/>
    </row>
    <row r="287" spans="1:15" ht="17.25" customHeight="1" x14ac:dyDescent="0.25">
      <c r="A287" s="70" t="s">
        <v>141</v>
      </c>
      <c r="B287" s="31">
        <v>0</v>
      </c>
      <c r="C287" s="31">
        <v>0</v>
      </c>
      <c r="D287" s="31">
        <v>0</v>
      </c>
      <c r="E287" s="31">
        <v>0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0</v>
      </c>
      <c r="L287" s="31">
        <v>0</v>
      </c>
      <c r="M287" s="31">
        <v>0</v>
      </c>
      <c r="N287" s="14">
        <f t="shared" si="33"/>
        <v>0</v>
      </c>
      <c r="O287"/>
    </row>
    <row r="288" spans="1:15" x14ac:dyDescent="0.2">
      <c r="A288" s="15" t="s">
        <v>28</v>
      </c>
      <c r="B288" s="31">
        <f>SUM(B266:B287)</f>
        <v>0</v>
      </c>
      <c r="C288" s="31">
        <f t="shared" ref="C288:N288" si="34">SUM(C266:C287)</f>
        <v>0</v>
      </c>
      <c r="D288" s="31">
        <f t="shared" si="34"/>
        <v>0</v>
      </c>
      <c r="E288" s="31">
        <f t="shared" si="34"/>
        <v>0</v>
      </c>
      <c r="F288" s="31">
        <f t="shared" si="34"/>
        <v>0</v>
      </c>
      <c r="G288" s="31">
        <f t="shared" si="34"/>
        <v>0</v>
      </c>
      <c r="H288" s="31">
        <f t="shared" si="34"/>
        <v>0</v>
      </c>
      <c r="I288" s="31">
        <f t="shared" si="34"/>
        <v>0</v>
      </c>
      <c r="J288" s="31">
        <f t="shared" si="34"/>
        <v>0</v>
      </c>
      <c r="K288" s="31">
        <f t="shared" si="34"/>
        <v>0</v>
      </c>
      <c r="L288" s="31">
        <f t="shared" si="34"/>
        <v>0</v>
      </c>
      <c r="M288" s="31">
        <f t="shared" si="34"/>
        <v>0</v>
      </c>
      <c r="N288" s="14">
        <f t="shared" si="34"/>
        <v>0</v>
      </c>
    </row>
    <row r="289" spans="1:15" x14ac:dyDescent="0.2">
      <c r="A289" s="15"/>
      <c r="N289" s="14"/>
    </row>
    <row r="290" spans="1:15" ht="16.5" thickBot="1" x14ac:dyDescent="0.3">
      <c r="A290" s="19" t="s">
        <v>15</v>
      </c>
      <c r="B290" s="35">
        <f t="shared" ref="B290:M290" si="35">+B288+B263+B238</f>
        <v>1666.53</v>
      </c>
      <c r="C290" s="35">
        <f t="shared" si="35"/>
        <v>17809</v>
      </c>
      <c r="D290" s="35">
        <f t="shared" si="35"/>
        <v>207400</v>
      </c>
      <c r="E290" s="35">
        <f t="shared" si="35"/>
        <v>-15162.75</v>
      </c>
      <c r="F290" s="35">
        <f t="shared" si="35"/>
        <v>29709.86</v>
      </c>
      <c r="G290" s="35">
        <f t="shared" si="35"/>
        <v>0</v>
      </c>
      <c r="H290" s="35">
        <f t="shared" si="35"/>
        <v>0</v>
      </c>
      <c r="I290" s="35">
        <f t="shared" si="35"/>
        <v>0</v>
      </c>
      <c r="J290" s="35">
        <f t="shared" si="35"/>
        <v>0</v>
      </c>
      <c r="K290" s="35">
        <f t="shared" si="35"/>
        <v>0</v>
      </c>
      <c r="L290" s="35">
        <f t="shared" si="35"/>
        <v>0</v>
      </c>
      <c r="M290" s="35">
        <f t="shared" si="35"/>
        <v>0</v>
      </c>
      <c r="N290" s="20">
        <f>+N288+N239+N263+N238</f>
        <v>241422.64</v>
      </c>
    </row>
    <row r="291" spans="1:15" x14ac:dyDescent="0.2">
      <c r="A291" s="5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7" t="s">
        <v>0</v>
      </c>
    </row>
    <row r="292" spans="1:15" ht="13.5" thickBot="1" x14ac:dyDescent="0.25">
      <c r="A292" s="21" t="s">
        <v>145</v>
      </c>
      <c r="B292" s="34" t="s">
        <v>2</v>
      </c>
      <c r="C292" s="34" t="s">
        <v>3</v>
      </c>
      <c r="D292" s="34" t="s">
        <v>4</v>
      </c>
      <c r="E292" s="34" t="s">
        <v>5</v>
      </c>
      <c r="F292" s="34" t="s">
        <v>6</v>
      </c>
      <c r="G292" s="34" t="s">
        <v>7</v>
      </c>
      <c r="H292" s="34" t="s">
        <v>8</v>
      </c>
      <c r="I292" s="34" t="s">
        <v>9</v>
      </c>
      <c r="J292" s="34" t="s">
        <v>10</v>
      </c>
      <c r="K292" s="34" t="s">
        <v>11</v>
      </c>
      <c r="L292" s="34" t="s">
        <v>12</v>
      </c>
      <c r="M292" s="34" t="s">
        <v>13</v>
      </c>
      <c r="N292" s="10" t="s">
        <v>14</v>
      </c>
    </row>
    <row r="293" spans="1:15" x14ac:dyDescent="0.2">
      <c r="A293" s="65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53"/>
    </row>
    <row r="294" spans="1:15" x14ac:dyDescent="0.2">
      <c r="A294" s="22" t="s">
        <v>31</v>
      </c>
      <c r="B294" s="31">
        <f>-173620.51-B321-B348</f>
        <v>-173620.51</v>
      </c>
      <c r="C294" s="31">
        <f>443039-C321-C348</f>
        <v>443039</v>
      </c>
      <c r="D294" s="31">
        <f>233801-D321-D348</f>
        <v>233801</v>
      </c>
      <c r="E294" s="31">
        <f>199662.04-E321-E348</f>
        <v>199662.04</v>
      </c>
      <c r="F294" s="31">
        <f>114405.38-F321-F348</f>
        <v>114405.38</v>
      </c>
      <c r="G294" s="31">
        <f t="shared" ref="G294:M294" si="36">0-G321-G348</f>
        <v>0</v>
      </c>
      <c r="H294" s="31">
        <f t="shared" si="36"/>
        <v>0</v>
      </c>
      <c r="I294" s="31">
        <f t="shared" si="36"/>
        <v>0</v>
      </c>
      <c r="J294" s="31">
        <f t="shared" si="36"/>
        <v>0</v>
      </c>
      <c r="K294" s="31">
        <f t="shared" si="36"/>
        <v>0</v>
      </c>
      <c r="L294" s="31">
        <f t="shared" si="36"/>
        <v>0</v>
      </c>
      <c r="M294" s="31">
        <f t="shared" si="36"/>
        <v>0</v>
      </c>
      <c r="N294" s="14">
        <f>SUM(B294:M294)</f>
        <v>817286.91</v>
      </c>
    </row>
    <row r="295" spans="1:15" x14ac:dyDescent="0.2">
      <c r="A295" s="15" t="s">
        <v>83</v>
      </c>
      <c r="N295" s="14">
        <f>SUM(B295:M295)</f>
        <v>0</v>
      </c>
    </row>
    <row r="296" spans="1:15" x14ac:dyDescent="0.2">
      <c r="A296" s="22" t="s">
        <v>30</v>
      </c>
      <c r="N296" s="14"/>
    </row>
    <row r="297" spans="1:15" ht="15" x14ac:dyDescent="0.25">
      <c r="A297" s="61" t="s">
        <v>113</v>
      </c>
      <c r="B297" s="31">
        <v>0</v>
      </c>
      <c r="C297" s="31">
        <v>0</v>
      </c>
      <c r="D297" s="31">
        <v>0</v>
      </c>
      <c r="E297" s="31">
        <v>0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14">
        <f t="shared" ref="N297:N310" si="37">SUM(B297:M297)</f>
        <v>0</v>
      </c>
      <c r="O297"/>
    </row>
    <row r="298" spans="1:15" ht="15" x14ac:dyDescent="0.25">
      <c r="A298" s="61" t="s">
        <v>114</v>
      </c>
      <c r="B298" s="31">
        <v>0</v>
      </c>
      <c r="C298" s="31">
        <v>0</v>
      </c>
      <c r="D298" s="31">
        <v>0</v>
      </c>
      <c r="E298" s="31">
        <v>0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14">
        <f t="shared" si="37"/>
        <v>0</v>
      </c>
      <c r="O298"/>
    </row>
    <row r="299" spans="1:15" ht="15" x14ac:dyDescent="0.25">
      <c r="A299" s="61" t="s">
        <v>115</v>
      </c>
      <c r="B299" s="31">
        <v>0</v>
      </c>
      <c r="C299" s="31">
        <v>0</v>
      </c>
      <c r="D299" s="31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14">
        <f t="shared" si="37"/>
        <v>0</v>
      </c>
      <c r="O299"/>
    </row>
    <row r="300" spans="1:15" ht="15" x14ac:dyDescent="0.25">
      <c r="A300" s="61" t="s">
        <v>116</v>
      </c>
      <c r="B300" s="31">
        <v>0</v>
      </c>
      <c r="C300" s="31">
        <v>0</v>
      </c>
      <c r="D300" s="31">
        <v>0</v>
      </c>
      <c r="E300" s="31">
        <v>0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14">
        <f t="shared" si="37"/>
        <v>0</v>
      </c>
      <c r="O300"/>
    </row>
    <row r="301" spans="1:15" ht="15" x14ac:dyDescent="0.25">
      <c r="A301" s="61" t="s">
        <v>117</v>
      </c>
      <c r="B301" s="31">
        <v>0</v>
      </c>
      <c r="C301" s="31">
        <v>0</v>
      </c>
      <c r="D301" s="31">
        <v>0</v>
      </c>
      <c r="E301" s="31">
        <v>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14">
        <f t="shared" si="37"/>
        <v>0</v>
      </c>
      <c r="O301"/>
    </row>
    <row r="302" spans="1:15" ht="15" x14ac:dyDescent="0.25">
      <c r="A302" s="61" t="s">
        <v>118</v>
      </c>
      <c r="B302" s="31">
        <v>0</v>
      </c>
      <c r="C302" s="31">
        <v>0</v>
      </c>
      <c r="D302" s="31">
        <v>0</v>
      </c>
      <c r="E302" s="31">
        <v>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14">
        <f t="shared" si="37"/>
        <v>0</v>
      </c>
      <c r="O302"/>
    </row>
    <row r="303" spans="1:15" ht="15" x14ac:dyDescent="0.25">
      <c r="A303" s="61" t="s">
        <v>119</v>
      </c>
      <c r="B303" s="31">
        <v>0</v>
      </c>
      <c r="C303" s="31">
        <v>0</v>
      </c>
      <c r="D303" s="31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14">
        <f t="shared" si="37"/>
        <v>0</v>
      </c>
      <c r="O303"/>
    </row>
    <row r="304" spans="1:15" ht="15" x14ac:dyDescent="0.25">
      <c r="A304" s="61" t="s">
        <v>120</v>
      </c>
      <c r="B304" s="31">
        <v>0</v>
      </c>
      <c r="C304" s="31">
        <v>0</v>
      </c>
      <c r="D304" s="31">
        <v>0</v>
      </c>
      <c r="E304" s="31">
        <v>0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14">
        <f t="shared" si="37"/>
        <v>0</v>
      </c>
      <c r="O304"/>
    </row>
    <row r="305" spans="1:15" ht="15" x14ac:dyDescent="0.25">
      <c r="A305" s="61" t="s">
        <v>121</v>
      </c>
      <c r="B305" s="31">
        <v>0</v>
      </c>
      <c r="C305" s="31">
        <v>0</v>
      </c>
      <c r="D305" s="31">
        <v>0</v>
      </c>
      <c r="E305" s="31">
        <v>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14">
        <f t="shared" si="37"/>
        <v>0</v>
      </c>
      <c r="O305"/>
    </row>
    <row r="306" spans="1:15" ht="15" x14ac:dyDescent="0.25">
      <c r="A306" s="61" t="s">
        <v>122</v>
      </c>
      <c r="B306" s="31">
        <v>0</v>
      </c>
      <c r="C306" s="31">
        <v>0</v>
      </c>
      <c r="D306" s="31">
        <v>0</v>
      </c>
      <c r="E306" s="31">
        <v>0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14">
        <f t="shared" si="37"/>
        <v>0</v>
      </c>
      <c r="O306"/>
    </row>
    <row r="307" spans="1:15" ht="15" x14ac:dyDescent="0.25">
      <c r="A307" s="61" t="s">
        <v>123</v>
      </c>
      <c r="B307" s="31">
        <v>0</v>
      </c>
      <c r="C307" s="31">
        <v>0</v>
      </c>
      <c r="D307" s="31">
        <v>0</v>
      </c>
      <c r="E307" s="31">
        <v>0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14">
        <f t="shared" si="37"/>
        <v>0</v>
      </c>
      <c r="O307"/>
    </row>
    <row r="308" spans="1:15" ht="15" x14ac:dyDescent="0.25">
      <c r="A308" s="61" t="s">
        <v>124</v>
      </c>
      <c r="B308" s="31">
        <v>0</v>
      </c>
      <c r="C308" s="31">
        <v>0</v>
      </c>
      <c r="D308" s="31">
        <v>0</v>
      </c>
      <c r="E308" s="31">
        <v>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14">
        <f t="shared" si="37"/>
        <v>0</v>
      </c>
      <c r="O308"/>
    </row>
    <row r="309" spans="1:15" ht="15" x14ac:dyDescent="0.25">
      <c r="A309" s="61" t="s">
        <v>125</v>
      </c>
      <c r="B309" s="31">
        <v>0</v>
      </c>
      <c r="C309" s="31">
        <v>0</v>
      </c>
      <c r="D309" s="31">
        <v>0</v>
      </c>
      <c r="E309" s="31">
        <v>0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14">
        <f t="shared" si="37"/>
        <v>0</v>
      </c>
      <c r="O309"/>
    </row>
    <row r="310" spans="1:15" ht="15" x14ac:dyDescent="0.25">
      <c r="A310" s="61" t="s">
        <v>126</v>
      </c>
      <c r="B310" s="31">
        <v>0</v>
      </c>
      <c r="C310" s="31">
        <v>0</v>
      </c>
      <c r="D310" s="31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14">
        <f t="shared" si="37"/>
        <v>0</v>
      </c>
      <c r="O310"/>
    </row>
    <row r="311" spans="1:15" ht="17.25" customHeight="1" x14ac:dyDescent="0.25">
      <c r="A311" s="70" t="s">
        <v>127</v>
      </c>
      <c r="B311" s="31">
        <v>0</v>
      </c>
      <c r="C311" s="31">
        <v>0</v>
      </c>
      <c r="D311" s="31">
        <v>0</v>
      </c>
      <c r="E311" s="31">
        <v>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14">
        <f t="shared" ref="N311:N314" si="38">SUM(B311:M311)</f>
        <v>0</v>
      </c>
      <c r="O311"/>
    </row>
    <row r="312" spans="1:15" ht="17.25" customHeight="1" x14ac:dyDescent="0.25">
      <c r="A312" s="70" t="s">
        <v>129</v>
      </c>
      <c r="B312" s="31">
        <v>0</v>
      </c>
      <c r="C312" s="31">
        <v>0</v>
      </c>
      <c r="D312" s="31">
        <v>0</v>
      </c>
      <c r="E312" s="31">
        <v>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14">
        <f t="shared" si="38"/>
        <v>0</v>
      </c>
      <c r="O312"/>
    </row>
    <row r="313" spans="1:15" ht="17.25" customHeight="1" x14ac:dyDescent="0.25">
      <c r="A313" s="70" t="s">
        <v>130</v>
      </c>
      <c r="B313" s="31">
        <v>0</v>
      </c>
      <c r="C313" s="31">
        <v>0</v>
      </c>
      <c r="D313" s="31">
        <v>0</v>
      </c>
      <c r="E313" s="31">
        <v>0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14">
        <f t="shared" si="38"/>
        <v>0</v>
      </c>
      <c r="O313"/>
    </row>
    <row r="314" spans="1:15" ht="17.25" customHeight="1" x14ac:dyDescent="0.25">
      <c r="A314" s="70" t="s">
        <v>131</v>
      </c>
      <c r="B314" s="31">
        <v>0</v>
      </c>
      <c r="C314" s="31">
        <v>0</v>
      </c>
      <c r="D314" s="31">
        <v>0</v>
      </c>
      <c r="E314" s="31">
        <v>0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14">
        <f t="shared" si="38"/>
        <v>0</v>
      </c>
      <c r="O314"/>
    </row>
    <row r="315" spans="1:15" ht="17.25" customHeight="1" x14ac:dyDescent="0.25">
      <c r="A315" s="70" t="s">
        <v>137</v>
      </c>
      <c r="B315" s="31">
        <v>0</v>
      </c>
      <c r="C315" s="31">
        <v>0</v>
      </c>
      <c r="D315" s="31">
        <v>0</v>
      </c>
      <c r="E315" s="31">
        <v>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14">
        <f>SUM(B315:M315)</f>
        <v>0</v>
      </c>
      <c r="O315"/>
    </row>
    <row r="316" spans="1:15" ht="17.25" customHeight="1" x14ac:dyDescent="0.25">
      <c r="A316" s="70" t="s">
        <v>132</v>
      </c>
      <c r="B316" s="31">
        <v>0</v>
      </c>
      <c r="C316" s="31">
        <v>0</v>
      </c>
      <c r="D316" s="31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14">
        <f t="shared" ref="N316:N317" si="39">SUM(B316:M316)</f>
        <v>0</v>
      </c>
      <c r="O316"/>
    </row>
    <row r="317" spans="1:15" ht="17.25" customHeight="1" x14ac:dyDescent="0.25">
      <c r="A317" s="70" t="s">
        <v>136</v>
      </c>
      <c r="B317" s="31">
        <v>0</v>
      </c>
      <c r="C317" s="31">
        <v>0</v>
      </c>
      <c r="D317" s="31">
        <v>0</v>
      </c>
      <c r="E317" s="31">
        <v>0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14">
        <f t="shared" si="39"/>
        <v>0</v>
      </c>
      <c r="O317"/>
    </row>
    <row r="318" spans="1:15" ht="17.25" customHeight="1" x14ac:dyDescent="0.25">
      <c r="A318" s="70" t="s">
        <v>138</v>
      </c>
      <c r="B318" s="31">
        <v>0</v>
      </c>
      <c r="C318" s="31">
        <v>0</v>
      </c>
      <c r="D318" s="31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14">
        <f t="shared" ref="N318" si="40">SUM(B318:M318)</f>
        <v>0</v>
      </c>
      <c r="O318"/>
    </row>
    <row r="319" spans="1:15" ht="17.25" customHeight="1" x14ac:dyDescent="0.25">
      <c r="A319" s="70" t="s">
        <v>139</v>
      </c>
      <c r="B319" s="31">
        <v>0</v>
      </c>
      <c r="C319" s="31">
        <v>0</v>
      </c>
      <c r="D319" s="31">
        <v>0</v>
      </c>
      <c r="E319" s="31">
        <v>0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14">
        <f t="shared" ref="N319" si="41">SUM(B319:M319)</f>
        <v>0</v>
      </c>
      <c r="O319"/>
    </row>
    <row r="320" spans="1:15" ht="17.25" customHeight="1" x14ac:dyDescent="0.25">
      <c r="A320" s="70" t="s">
        <v>140</v>
      </c>
      <c r="B320" s="31">
        <v>0</v>
      </c>
      <c r="C320" s="31">
        <v>0</v>
      </c>
      <c r="D320" s="31">
        <v>0</v>
      </c>
      <c r="E320" s="31">
        <v>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14">
        <f t="shared" ref="N320" si="42">SUM(B320:M320)</f>
        <v>0</v>
      </c>
      <c r="O320"/>
    </row>
    <row r="321" spans="1:15" x14ac:dyDescent="0.2">
      <c r="A321" s="15" t="s">
        <v>28</v>
      </c>
      <c r="B321" s="31">
        <f t="shared" ref="B321:N321" si="43">SUM(B297:B320)</f>
        <v>0</v>
      </c>
      <c r="C321" s="31">
        <f t="shared" si="43"/>
        <v>0</v>
      </c>
      <c r="D321" s="31">
        <f t="shared" si="43"/>
        <v>0</v>
      </c>
      <c r="E321" s="31">
        <f t="shared" si="43"/>
        <v>0</v>
      </c>
      <c r="F321" s="31">
        <f t="shared" si="43"/>
        <v>0</v>
      </c>
      <c r="G321" s="31">
        <f t="shared" si="43"/>
        <v>0</v>
      </c>
      <c r="H321" s="31">
        <f t="shared" si="43"/>
        <v>0</v>
      </c>
      <c r="I321" s="31">
        <f t="shared" si="43"/>
        <v>0</v>
      </c>
      <c r="J321" s="31">
        <f t="shared" si="43"/>
        <v>0</v>
      </c>
      <c r="K321" s="31">
        <f t="shared" si="43"/>
        <v>0</v>
      </c>
      <c r="L321" s="31">
        <f t="shared" si="43"/>
        <v>0</v>
      </c>
      <c r="M321" s="31">
        <f t="shared" si="43"/>
        <v>0</v>
      </c>
      <c r="N321" s="14">
        <f t="shared" si="43"/>
        <v>0</v>
      </c>
    </row>
    <row r="322" spans="1:15" x14ac:dyDescent="0.2">
      <c r="A322" s="15"/>
      <c r="N322" s="14"/>
    </row>
    <row r="323" spans="1:15" x14ac:dyDescent="0.2">
      <c r="A323" s="22" t="s">
        <v>29</v>
      </c>
      <c r="N323" s="14"/>
    </row>
    <row r="324" spans="1:15" ht="15" x14ac:dyDescent="0.25">
      <c r="A324" s="61" t="s">
        <v>113</v>
      </c>
      <c r="B324" s="31">
        <v>0</v>
      </c>
      <c r="C324" s="31">
        <v>0</v>
      </c>
      <c r="D324" s="31">
        <v>0</v>
      </c>
      <c r="E324" s="31">
        <v>0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14">
        <f t="shared" ref="N324:N338" si="44">SUM(B324:M324)</f>
        <v>0</v>
      </c>
      <c r="O324"/>
    </row>
    <row r="325" spans="1:15" ht="15" x14ac:dyDescent="0.25">
      <c r="A325" s="61" t="s">
        <v>114</v>
      </c>
      <c r="B325" s="31">
        <v>0</v>
      </c>
      <c r="C325" s="31">
        <v>0</v>
      </c>
      <c r="D325" s="31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14">
        <f t="shared" si="44"/>
        <v>0</v>
      </c>
      <c r="O325"/>
    </row>
    <row r="326" spans="1:15" ht="15" x14ac:dyDescent="0.25">
      <c r="A326" s="61" t="s">
        <v>115</v>
      </c>
      <c r="B326" s="31">
        <v>0</v>
      </c>
      <c r="C326" s="31">
        <v>0</v>
      </c>
      <c r="D326" s="31">
        <v>0</v>
      </c>
      <c r="E326" s="31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14">
        <f t="shared" si="44"/>
        <v>0</v>
      </c>
      <c r="O326"/>
    </row>
    <row r="327" spans="1:15" ht="15" x14ac:dyDescent="0.25">
      <c r="A327" s="61" t="s">
        <v>116</v>
      </c>
      <c r="B327" s="31">
        <v>0</v>
      </c>
      <c r="C327" s="31">
        <v>0</v>
      </c>
      <c r="D327" s="31">
        <v>0</v>
      </c>
      <c r="E327" s="31">
        <v>0</v>
      </c>
      <c r="F327" s="31">
        <v>0</v>
      </c>
      <c r="G327" s="31">
        <v>0</v>
      </c>
      <c r="H327" s="31">
        <v>0</v>
      </c>
      <c r="I327" s="31">
        <v>0</v>
      </c>
      <c r="J327" s="31">
        <v>0</v>
      </c>
      <c r="K327" s="31">
        <v>0</v>
      </c>
      <c r="L327" s="31">
        <v>0</v>
      </c>
      <c r="M327" s="31">
        <v>0</v>
      </c>
      <c r="N327" s="14">
        <f t="shared" si="44"/>
        <v>0</v>
      </c>
      <c r="O327"/>
    </row>
    <row r="328" spans="1:15" ht="15" x14ac:dyDescent="0.25">
      <c r="A328" s="61" t="s">
        <v>117</v>
      </c>
      <c r="B328" s="31">
        <v>0</v>
      </c>
      <c r="C328" s="31">
        <v>0</v>
      </c>
      <c r="D328" s="31">
        <v>0</v>
      </c>
      <c r="E328" s="31">
        <v>0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14">
        <f t="shared" si="44"/>
        <v>0</v>
      </c>
      <c r="O328"/>
    </row>
    <row r="329" spans="1:15" ht="15" x14ac:dyDescent="0.25">
      <c r="A329" s="61" t="s">
        <v>118</v>
      </c>
      <c r="B329" s="31">
        <v>0</v>
      </c>
      <c r="C329" s="31">
        <v>0</v>
      </c>
      <c r="D329" s="31">
        <v>0</v>
      </c>
      <c r="E329" s="31">
        <v>0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14">
        <f t="shared" si="44"/>
        <v>0</v>
      </c>
      <c r="O329"/>
    </row>
    <row r="330" spans="1:15" ht="15" x14ac:dyDescent="0.25">
      <c r="A330" s="61" t="s">
        <v>119</v>
      </c>
      <c r="B330" s="31">
        <v>0</v>
      </c>
      <c r="C330" s="31">
        <v>0</v>
      </c>
      <c r="D330" s="31">
        <v>0</v>
      </c>
      <c r="E330" s="31">
        <v>0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14">
        <f t="shared" si="44"/>
        <v>0</v>
      </c>
      <c r="O330"/>
    </row>
    <row r="331" spans="1:15" ht="15" x14ac:dyDescent="0.25">
      <c r="A331" s="61" t="s">
        <v>120</v>
      </c>
      <c r="B331" s="31">
        <v>0</v>
      </c>
      <c r="C331" s="31">
        <v>0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14">
        <f t="shared" si="44"/>
        <v>0</v>
      </c>
      <c r="O331"/>
    </row>
    <row r="332" spans="1:15" ht="15" x14ac:dyDescent="0.25">
      <c r="A332" s="61" t="s">
        <v>121</v>
      </c>
      <c r="B332" s="31">
        <v>0</v>
      </c>
      <c r="C332" s="31">
        <v>0</v>
      </c>
      <c r="D332" s="31">
        <v>0</v>
      </c>
      <c r="E332" s="31">
        <v>0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14">
        <f t="shared" si="44"/>
        <v>0</v>
      </c>
      <c r="O332"/>
    </row>
    <row r="333" spans="1:15" ht="15" x14ac:dyDescent="0.25">
      <c r="A333" s="61" t="s">
        <v>122</v>
      </c>
      <c r="B333" s="31">
        <v>0</v>
      </c>
      <c r="C333" s="31">
        <v>0</v>
      </c>
      <c r="D333" s="31">
        <v>0</v>
      </c>
      <c r="E333" s="31">
        <v>0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14">
        <f t="shared" si="44"/>
        <v>0</v>
      </c>
      <c r="O333"/>
    </row>
    <row r="334" spans="1:15" ht="15" x14ac:dyDescent="0.25">
      <c r="A334" s="61" t="s">
        <v>123</v>
      </c>
      <c r="B334" s="31">
        <v>0</v>
      </c>
      <c r="C334" s="31">
        <v>0</v>
      </c>
      <c r="D334" s="31">
        <v>0</v>
      </c>
      <c r="E334" s="31">
        <v>0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14">
        <f t="shared" si="44"/>
        <v>0</v>
      </c>
      <c r="O334"/>
    </row>
    <row r="335" spans="1:15" ht="15" x14ac:dyDescent="0.25">
      <c r="A335" s="61" t="s">
        <v>124</v>
      </c>
      <c r="B335" s="31">
        <v>0</v>
      </c>
      <c r="C335" s="31">
        <v>0</v>
      </c>
      <c r="D335" s="31">
        <v>0</v>
      </c>
      <c r="E335" s="31">
        <v>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14">
        <f t="shared" si="44"/>
        <v>0</v>
      </c>
      <c r="O335"/>
    </row>
    <row r="336" spans="1:15" ht="15" x14ac:dyDescent="0.25">
      <c r="A336" s="61" t="s">
        <v>125</v>
      </c>
      <c r="B336" s="31">
        <v>0</v>
      </c>
      <c r="C336" s="31">
        <v>0</v>
      </c>
      <c r="D336" s="31">
        <v>0</v>
      </c>
      <c r="E336" s="31">
        <v>0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14">
        <f t="shared" si="44"/>
        <v>0</v>
      </c>
      <c r="O336"/>
    </row>
    <row r="337" spans="1:15" ht="15" x14ac:dyDescent="0.25">
      <c r="A337" s="61" t="s">
        <v>126</v>
      </c>
      <c r="B337" s="31">
        <v>0</v>
      </c>
      <c r="C337" s="31">
        <v>0</v>
      </c>
      <c r="D337" s="31">
        <v>0</v>
      </c>
      <c r="E337" s="31">
        <v>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14">
        <f t="shared" si="44"/>
        <v>0</v>
      </c>
      <c r="O337"/>
    </row>
    <row r="338" spans="1:15" ht="15" x14ac:dyDescent="0.25">
      <c r="A338" s="70" t="s">
        <v>127</v>
      </c>
      <c r="B338" s="31">
        <v>0</v>
      </c>
      <c r="C338" s="31">
        <v>0</v>
      </c>
      <c r="D338" s="31">
        <v>0</v>
      </c>
      <c r="E338" s="31">
        <v>0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14">
        <f t="shared" si="44"/>
        <v>0</v>
      </c>
      <c r="O338" s="52"/>
    </row>
    <row r="339" spans="1:15" ht="15" x14ac:dyDescent="0.25">
      <c r="A339" s="70" t="s">
        <v>129</v>
      </c>
      <c r="B339" s="31">
        <v>0</v>
      </c>
      <c r="C339" s="31">
        <v>0</v>
      </c>
      <c r="D339" s="31">
        <v>0</v>
      </c>
      <c r="E339" s="31">
        <v>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14">
        <f t="shared" ref="N339" si="45">SUM(B339:M339)</f>
        <v>0</v>
      </c>
      <c r="O339" s="52"/>
    </row>
    <row r="340" spans="1:15" ht="15" x14ac:dyDescent="0.25">
      <c r="A340" s="70" t="s">
        <v>130</v>
      </c>
      <c r="B340" s="31">
        <v>0</v>
      </c>
      <c r="C340" s="31">
        <v>0</v>
      </c>
      <c r="D340" s="31">
        <v>0</v>
      </c>
      <c r="E340" s="31">
        <v>0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14">
        <f t="shared" ref="N340" si="46">SUM(B340:M340)</f>
        <v>0</v>
      </c>
      <c r="O340" s="52"/>
    </row>
    <row r="341" spans="1:15" ht="17.25" customHeight="1" x14ac:dyDescent="0.25">
      <c r="A341" s="70" t="s">
        <v>131</v>
      </c>
      <c r="B341" s="31">
        <v>0</v>
      </c>
      <c r="C341" s="31">
        <v>0</v>
      </c>
      <c r="D341" s="31">
        <v>0</v>
      </c>
      <c r="E341" s="31">
        <v>0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14">
        <f>SUM(B341:M341)</f>
        <v>0</v>
      </c>
      <c r="O341"/>
    </row>
    <row r="342" spans="1:15" ht="17.25" customHeight="1" x14ac:dyDescent="0.25">
      <c r="A342" s="70" t="s">
        <v>137</v>
      </c>
      <c r="B342" s="31">
        <v>0</v>
      </c>
      <c r="C342" s="31">
        <v>0</v>
      </c>
      <c r="D342" s="31">
        <v>0</v>
      </c>
      <c r="E342" s="31">
        <v>0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14">
        <f>SUM(B342:M342)</f>
        <v>0</v>
      </c>
      <c r="O342"/>
    </row>
    <row r="343" spans="1:15" ht="17.25" customHeight="1" x14ac:dyDescent="0.25">
      <c r="A343" s="70" t="s">
        <v>132</v>
      </c>
      <c r="B343" s="31">
        <v>0</v>
      </c>
      <c r="C343" s="31">
        <v>0</v>
      </c>
      <c r="D343" s="31">
        <v>0</v>
      </c>
      <c r="E343" s="31">
        <v>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14">
        <f>SUM(B343:M343)</f>
        <v>0</v>
      </c>
      <c r="O343"/>
    </row>
    <row r="344" spans="1:15" ht="17.25" customHeight="1" x14ac:dyDescent="0.25">
      <c r="A344" s="70" t="s">
        <v>136</v>
      </c>
      <c r="B344" s="31">
        <v>0</v>
      </c>
      <c r="C344" s="31">
        <v>0</v>
      </c>
      <c r="D344" s="31">
        <v>0</v>
      </c>
      <c r="E344" s="31">
        <v>0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14">
        <f t="shared" ref="N344" si="47">SUM(B344:M344)</f>
        <v>0</v>
      </c>
      <c r="O344"/>
    </row>
    <row r="345" spans="1:15" ht="17.25" customHeight="1" x14ac:dyDescent="0.25">
      <c r="A345" s="70" t="s">
        <v>138</v>
      </c>
      <c r="B345" s="31">
        <v>0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14">
        <f t="shared" ref="N345:N347" si="48">SUM(B345:M345)</f>
        <v>0</v>
      </c>
      <c r="O345"/>
    </row>
    <row r="346" spans="1:15" ht="17.25" customHeight="1" x14ac:dyDescent="0.25">
      <c r="A346" s="70" t="s">
        <v>139</v>
      </c>
      <c r="B346" s="31">
        <v>0</v>
      </c>
      <c r="C346" s="31">
        <v>0</v>
      </c>
      <c r="D346" s="31">
        <v>0</v>
      </c>
      <c r="E346" s="31">
        <v>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14">
        <f t="shared" si="48"/>
        <v>0</v>
      </c>
      <c r="O346"/>
    </row>
    <row r="347" spans="1:15" ht="17.25" customHeight="1" x14ac:dyDescent="0.25">
      <c r="A347" s="70" t="s">
        <v>141</v>
      </c>
      <c r="B347" s="31">
        <v>0</v>
      </c>
      <c r="C347" s="31">
        <v>0</v>
      </c>
      <c r="D347" s="31">
        <v>0</v>
      </c>
      <c r="E347" s="31">
        <v>0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14">
        <f t="shared" si="48"/>
        <v>0</v>
      </c>
      <c r="O347"/>
    </row>
    <row r="348" spans="1:15" x14ac:dyDescent="0.2">
      <c r="A348" s="15" t="s">
        <v>28</v>
      </c>
      <c r="B348" s="31">
        <f t="shared" ref="B348:N348" si="49">SUM(B324:B347)</f>
        <v>0</v>
      </c>
      <c r="C348" s="31">
        <f t="shared" si="49"/>
        <v>0</v>
      </c>
      <c r="D348" s="31">
        <f t="shared" si="49"/>
        <v>0</v>
      </c>
      <c r="E348" s="31">
        <f t="shared" si="49"/>
        <v>0</v>
      </c>
      <c r="F348" s="31">
        <f t="shared" si="49"/>
        <v>0</v>
      </c>
      <c r="G348" s="31">
        <f t="shared" si="49"/>
        <v>0</v>
      </c>
      <c r="H348" s="31">
        <f t="shared" si="49"/>
        <v>0</v>
      </c>
      <c r="I348" s="31">
        <f t="shared" si="49"/>
        <v>0</v>
      </c>
      <c r="J348" s="31">
        <f t="shared" si="49"/>
        <v>0</v>
      </c>
      <c r="K348" s="31">
        <f t="shared" si="49"/>
        <v>0</v>
      </c>
      <c r="L348" s="31">
        <f t="shared" si="49"/>
        <v>0</v>
      </c>
      <c r="M348" s="31">
        <f t="shared" si="49"/>
        <v>0</v>
      </c>
      <c r="N348" s="14">
        <f t="shared" si="49"/>
        <v>0</v>
      </c>
    </row>
    <row r="349" spans="1:15" x14ac:dyDescent="0.2">
      <c r="A349" s="15"/>
      <c r="N349" s="14"/>
    </row>
    <row r="350" spans="1:15" ht="16.5" thickBot="1" x14ac:dyDescent="0.3">
      <c r="A350" s="19" t="s">
        <v>15</v>
      </c>
      <c r="B350" s="35">
        <f t="shared" ref="B350:M350" si="50">+B348+B321+B294</f>
        <v>-173620.51</v>
      </c>
      <c r="C350" s="35">
        <f t="shared" si="50"/>
        <v>443039</v>
      </c>
      <c r="D350" s="35">
        <f t="shared" si="50"/>
        <v>233801</v>
      </c>
      <c r="E350" s="35">
        <f t="shared" si="50"/>
        <v>199662.04</v>
      </c>
      <c r="F350" s="35">
        <f t="shared" si="50"/>
        <v>114405.38</v>
      </c>
      <c r="G350" s="35">
        <f t="shared" si="50"/>
        <v>0</v>
      </c>
      <c r="H350" s="35">
        <f t="shared" si="50"/>
        <v>0</v>
      </c>
      <c r="I350" s="35">
        <f t="shared" si="50"/>
        <v>0</v>
      </c>
      <c r="J350" s="35">
        <f t="shared" si="50"/>
        <v>0</v>
      </c>
      <c r="K350" s="35">
        <f>+K348+K321+K294</f>
        <v>0</v>
      </c>
      <c r="L350" s="35">
        <f t="shared" si="50"/>
        <v>0</v>
      </c>
      <c r="M350" s="35">
        <f t="shared" si="50"/>
        <v>0</v>
      </c>
      <c r="N350" s="20">
        <f>+N348+N295+N321+N294</f>
        <v>817286.91</v>
      </c>
    </row>
    <row r="351" spans="1:15" ht="16.5" thickBot="1" x14ac:dyDescent="0.3">
      <c r="A351" s="4"/>
    </row>
    <row r="352" spans="1:15" x14ac:dyDescent="0.2">
      <c r="A352" s="5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7" t="s">
        <v>0</v>
      </c>
    </row>
    <row r="353" spans="1:15" ht="13.5" thickBot="1" x14ac:dyDescent="0.25">
      <c r="A353" s="21" t="s">
        <v>93</v>
      </c>
      <c r="B353" s="34" t="s">
        <v>2</v>
      </c>
      <c r="C353" s="34" t="s">
        <v>3</v>
      </c>
      <c r="D353" s="34" t="s">
        <v>4</v>
      </c>
      <c r="E353" s="34" t="s">
        <v>5</v>
      </c>
      <c r="F353" s="34" t="s">
        <v>6</v>
      </c>
      <c r="G353" s="34" t="s">
        <v>7</v>
      </c>
      <c r="H353" s="34" t="s">
        <v>8</v>
      </c>
      <c r="I353" s="34" t="s">
        <v>9</v>
      </c>
      <c r="J353" s="34" t="s">
        <v>10</v>
      </c>
      <c r="K353" s="34" t="s">
        <v>11</v>
      </c>
      <c r="L353" s="34" t="s">
        <v>12</v>
      </c>
      <c r="M353" s="34" t="s">
        <v>13</v>
      </c>
      <c r="N353" s="10" t="s">
        <v>14</v>
      </c>
    </row>
    <row r="354" spans="1:15" x14ac:dyDescent="0.2">
      <c r="A354" s="65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53"/>
    </row>
    <row r="355" spans="1:15" x14ac:dyDescent="0.2">
      <c r="A355" s="22" t="s">
        <v>31</v>
      </c>
      <c r="B355" s="31">
        <f>0-B376-B397</f>
        <v>0</v>
      </c>
      <c r="C355" s="31">
        <f t="shared" ref="C355:E355" si="51">0-C376-C397</f>
        <v>0</v>
      </c>
      <c r="D355" s="31">
        <f t="shared" si="51"/>
        <v>0</v>
      </c>
      <c r="E355" s="31">
        <f t="shared" si="51"/>
        <v>0</v>
      </c>
      <c r="F355" s="31">
        <f t="shared" ref="F355:L355" si="52">0-F376-F397</f>
        <v>0</v>
      </c>
      <c r="G355" s="31">
        <f t="shared" si="52"/>
        <v>0</v>
      </c>
      <c r="H355" s="31">
        <f t="shared" si="52"/>
        <v>0</v>
      </c>
      <c r="I355" s="31">
        <f t="shared" si="52"/>
        <v>0</v>
      </c>
      <c r="J355" s="31">
        <f t="shared" si="52"/>
        <v>0</v>
      </c>
      <c r="K355" s="31">
        <f t="shared" si="52"/>
        <v>0</v>
      </c>
      <c r="L355" s="31">
        <f t="shared" si="52"/>
        <v>0</v>
      </c>
      <c r="M355" s="31">
        <f t="shared" ref="M355" si="53">0-M376-M397</f>
        <v>0</v>
      </c>
      <c r="N355" s="14">
        <f>SUM(B355:M355)</f>
        <v>0</v>
      </c>
    </row>
    <row r="356" spans="1:15" x14ac:dyDescent="0.2">
      <c r="A356" s="15" t="s">
        <v>83</v>
      </c>
      <c r="N356" s="14"/>
    </row>
    <row r="357" spans="1:15" x14ac:dyDescent="0.2">
      <c r="A357" s="22" t="s">
        <v>30</v>
      </c>
      <c r="N357" s="14"/>
    </row>
    <row r="358" spans="1:15" x14ac:dyDescent="0.2">
      <c r="A358" s="15" t="s">
        <v>94</v>
      </c>
      <c r="B358" s="31">
        <v>0</v>
      </c>
      <c r="C358" s="31">
        <v>0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14">
        <f t="shared" ref="N358:N371" si="54">SUM(B358:M358)</f>
        <v>0</v>
      </c>
      <c r="O358"/>
    </row>
    <row r="359" spans="1:15" x14ac:dyDescent="0.2">
      <c r="A359" s="15" t="s">
        <v>95</v>
      </c>
      <c r="B359" s="31">
        <v>0</v>
      </c>
      <c r="C359" s="31">
        <v>0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14">
        <f t="shared" si="54"/>
        <v>0</v>
      </c>
      <c r="O359"/>
    </row>
    <row r="360" spans="1:15" x14ac:dyDescent="0.2">
      <c r="A360" s="15" t="s">
        <v>96</v>
      </c>
      <c r="B360" s="31">
        <v>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14">
        <f t="shared" si="54"/>
        <v>0</v>
      </c>
      <c r="O360"/>
    </row>
    <row r="361" spans="1:15" x14ac:dyDescent="0.2">
      <c r="A361" s="15" t="s">
        <v>97</v>
      </c>
      <c r="B361" s="31">
        <v>0</v>
      </c>
      <c r="C361" s="31">
        <v>0</v>
      </c>
      <c r="D361" s="31">
        <v>0</v>
      </c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14">
        <f t="shared" si="54"/>
        <v>0</v>
      </c>
      <c r="O361"/>
    </row>
    <row r="362" spans="1:15" x14ac:dyDescent="0.2">
      <c r="A362" s="15" t="s">
        <v>98</v>
      </c>
      <c r="B362" s="31">
        <v>0</v>
      </c>
      <c r="C362" s="31">
        <v>0</v>
      </c>
      <c r="D362" s="31">
        <v>0</v>
      </c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14">
        <f t="shared" si="54"/>
        <v>0</v>
      </c>
      <c r="O362"/>
    </row>
    <row r="363" spans="1:15" x14ac:dyDescent="0.2">
      <c r="A363" s="15" t="s">
        <v>99</v>
      </c>
      <c r="B363" s="31">
        <v>0</v>
      </c>
      <c r="C363" s="31">
        <v>0</v>
      </c>
      <c r="D363" s="31">
        <v>0</v>
      </c>
      <c r="E363" s="31">
        <v>0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14">
        <f t="shared" si="54"/>
        <v>0</v>
      </c>
      <c r="O363"/>
    </row>
    <row r="364" spans="1:15" x14ac:dyDescent="0.2">
      <c r="A364" s="15" t="s">
        <v>100</v>
      </c>
      <c r="B364" s="31">
        <v>0</v>
      </c>
      <c r="C364" s="31">
        <v>0</v>
      </c>
      <c r="D364" s="31">
        <v>0</v>
      </c>
      <c r="E364" s="31">
        <v>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14">
        <f t="shared" si="54"/>
        <v>0</v>
      </c>
      <c r="O364"/>
    </row>
    <row r="365" spans="1:15" x14ac:dyDescent="0.2">
      <c r="A365" s="15" t="s">
        <v>101</v>
      </c>
      <c r="B365" s="31">
        <v>0</v>
      </c>
      <c r="C365" s="31"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14">
        <f t="shared" si="54"/>
        <v>0</v>
      </c>
      <c r="O365"/>
    </row>
    <row r="366" spans="1:15" x14ac:dyDescent="0.2">
      <c r="A366" s="15" t="s">
        <v>102</v>
      </c>
      <c r="B366" s="31">
        <v>0</v>
      </c>
      <c r="C366" s="31">
        <v>0</v>
      </c>
      <c r="D366" s="31">
        <v>0</v>
      </c>
      <c r="E366" s="31">
        <v>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14">
        <f t="shared" si="54"/>
        <v>0</v>
      </c>
      <c r="O366"/>
    </row>
    <row r="367" spans="1:15" x14ac:dyDescent="0.2">
      <c r="A367" s="15" t="s">
        <v>103</v>
      </c>
      <c r="B367" s="31">
        <v>0</v>
      </c>
      <c r="C367" s="31">
        <v>0</v>
      </c>
      <c r="D367" s="31">
        <v>0</v>
      </c>
      <c r="E367" s="31">
        <v>0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14">
        <f t="shared" si="54"/>
        <v>0</v>
      </c>
      <c r="O367"/>
    </row>
    <row r="368" spans="1:15" x14ac:dyDescent="0.2">
      <c r="A368" s="15" t="s">
        <v>104</v>
      </c>
      <c r="B368" s="31">
        <v>0</v>
      </c>
      <c r="C368" s="31">
        <v>0</v>
      </c>
      <c r="D368" s="31">
        <v>0</v>
      </c>
      <c r="E368" s="31">
        <v>0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14">
        <f t="shared" si="54"/>
        <v>0</v>
      </c>
      <c r="O368"/>
    </row>
    <row r="369" spans="1:15" x14ac:dyDescent="0.2">
      <c r="A369" s="15" t="s">
        <v>105</v>
      </c>
      <c r="B369" s="31">
        <v>0</v>
      </c>
      <c r="C369" s="31">
        <v>0</v>
      </c>
      <c r="D369" s="31">
        <v>0</v>
      </c>
      <c r="E369" s="31">
        <v>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14">
        <f t="shared" si="54"/>
        <v>0</v>
      </c>
      <c r="O369"/>
    </row>
    <row r="370" spans="1:15" x14ac:dyDescent="0.2">
      <c r="A370" s="15" t="s">
        <v>106</v>
      </c>
      <c r="B370" s="31">
        <v>0</v>
      </c>
      <c r="C370" s="31">
        <v>0</v>
      </c>
      <c r="D370" s="31">
        <v>0</v>
      </c>
      <c r="E370" s="31">
        <v>0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14">
        <f t="shared" si="54"/>
        <v>0</v>
      </c>
      <c r="O370"/>
    </row>
    <row r="371" spans="1:15" x14ac:dyDescent="0.2">
      <c r="A371" s="15" t="s">
        <v>107</v>
      </c>
      <c r="B371" s="31">
        <v>0</v>
      </c>
      <c r="C371" s="31">
        <v>0</v>
      </c>
      <c r="D371" s="31">
        <v>0</v>
      </c>
      <c r="E371" s="31">
        <v>0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14">
        <f t="shared" si="54"/>
        <v>0</v>
      </c>
      <c r="O371"/>
    </row>
    <row r="372" spans="1:15" x14ac:dyDescent="0.2">
      <c r="A372" s="15" t="s">
        <v>108</v>
      </c>
      <c r="B372" s="31">
        <v>0</v>
      </c>
      <c r="C372" s="31">
        <v>0</v>
      </c>
      <c r="D372" s="31">
        <v>0</v>
      </c>
      <c r="E372" s="31">
        <v>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14">
        <f>SUM(B372:M372)</f>
        <v>0</v>
      </c>
      <c r="O372"/>
    </row>
    <row r="373" spans="1:15" x14ac:dyDescent="0.2">
      <c r="A373" s="15" t="s">
        <v>109</v>
      </c>
      <c r="B373" s="31">
        <v>0</v>
      </c>
      <c r="C373" s="31">
        <v>0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14">
        <f>SUM(B373:M373)</f>
        <v>0</v>
      </c>
      <c r="O373" s="52"/>
    </row>
    <row r="374" spans="1:15" x14ac:dyDescent="0.2">
      <c r="A374" s="15" t="s">
        <v>110</v>
      </c>
      <c r="B374" s="31">
        <v>0</v>
      </c>
      <c r="C374" s="31">
        <v>0</v>
      </c>
      <c r="D374" s="31">
        <v>0</v>
      </c>
      <c r="E374" s="31">
        <v>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14">
        <f>SUM(B374:M374)</f>
        <v>0</v>
      </c>
      <c r="O374"/>
    </row>
    <row r="375" spans="1:15" x14ac:dyDescent="0.2">
      <c r="A375" s="15" t="s">
        <v>111</v>
      </c>
      <c r="B375" s="31">
        <v>0</v>
      </c>
      <c r="C375" s="31">
        <v>0</v>
      </c>
      <c r="D375" s="31">
        <v>0</v>
      </c>
      <c r="E375" s="31">
        <v>0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14">
        <f>SUM(B375:M375)</f>
        <v>0</v>
      </c>
      <c r="O375"/>
    </row>
    <row r="376" spans="1:15" x14ac:dyDescent="0.2">
      <c r="A376" s="15" t="s">
        <v>28</v>
      </c>
      <c r="B376" s="31">
        <f t="shared" ref="B376:M376" si="55">SUM(B358:B375)</f>
        <v>0</v>
      </c>
      <c r="C376" s="31">
        <f t="shared" si="55"/>
        <v>0</v>
      </c>
      <c r="D376" s="31">
        <f t="shared" si="55"/>
        <v>0</v>
      </c>
      <c r="E376" s="31">
        <f t="shared" si="55"/>
        <v>0</v>
      </c>
      <c r="F376" s="31">
        <f t="shared" si="55"/>
        <v>0</v>
      </c>
      <c r="G376" s="31">
        <f t="shared" si="55"/>
        <v>0</v>
      </c>
      <c r="H376" s="31">
        <f t="shared" si="55"/>
        <v>0</v>
      </c>
      <c r="I376" s="31">
        <f t="shared" si="55"/>
        <v>0</v>
      </c>
      <c r="J376" s="31">
        <f t="shared" si="55"/>
        <v>0</v>
      </c>
      <c r="K376" s="31">
        <f t="shared" si="55"/>
        <v>0</v>
      </c>
      <c r="L376" s="31">
        <f t="shared" si="55"/>
        <v>0</v>
      </c>
      <c r="M376" s="31">
        <f t="shared" si="55"/>
        <v>0</v>
      </c>
      <c r="N376" s="14">
        <f>SUM(B376:M376)</f>
        <v>0</v>
      </c>
    </row>
    <row r="377" spans="1:15" x14ac:dyDescent="0.2">
      <c r="A377" s="15"/>
      <c r="N377" s="14"/>
    </row>
    <row r="378" spans="1:15" x14ac:dyDescent="0.2">
      <c r="A378" s="22" t="s">
        <v>29</v>
      </c>
      <c r="N378" s="14"/>
    </row>
    <row r="379" spans="1:15" x14ac:dyDescent="0.2">
      <c r="A379" s="15" t="s">
        <v>94</v>
      </c>
      <c r="B379" s="31">
        <v>0</v>
      </c>
      <c r="C379" s="31">
        <v>0</v>
      </c>
      <c r="D379" s="31">
        <v>0</v>
      </c>
      <c r="E379" s="31">
        <v>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14">
        <f t="shared" ref="N379:N397" si="56">SUM(B379:M379)</f>
        <v>0</v>
      </c>
      <c r="O379"/>
    </row>
    <row r="380" spans="1:15" x14ac:dyDescent="0.2">
      <c r="A380" s="15" t="s">
        <v>95</v>
      </c>
      <c r="B380" s="31">
        <v>0</v>
      </c>
      <c r="C380" s="31">
        <v>0</v>
      </c>
      <c r="D380" s="31">
        <v>0</v>
      </c>
      <c r="E380" s="31">
        <v>0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14">
        <f t="shared" si="56"/>
        <v>0</v>
      </c>
      <c r="O380"/>
    </row>
    <row r="381" spans="1:15" x14ac:dyDescent="0.2">
      <c r="A381" s="15" t="s">
        <v>96</v>
      </c>
      <c r="B381" s="31">
        <v>0</v>
      </c>
      <c r="C381" s="31">
        <v>0</v>
      </c>
      <c r="D381" s="31">
        <v>0</v>
      </c>
      <c r="E381" s="31">
        <v>0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14">
        <f t="shared" si="56"/>
        <v>0</v>
      </c>
      <c r="O381"/>
    </row>
    <row r="382" spans="1:15" x14ac:dyDescent="0.2">
      <c r="A382" s="15" t="s">
        <v>97</v>
      </c>
      <c r="B382" s="31">
        <v>0</v>
      </c>
      <c r="C382" s="31">
        <v>0</v>
      </c>
      <c r="D382" s="31">
        <v>0</v>
      </c>
      <c r="E382" s="31">
        <v>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14">
        <f t="shared" si="56"/>
        <v>0</v>
      </c>
      <c r="O382"/>
    </row>
    <row r="383" spans="1:15" x14ac:dyDescent="0.2">
      <c r="A383" s="15" t="s">
        <v>98</v>
      </c>
      <c r="B383" s="31">
        <v>0</v>
      </c>
      <c r="C383" s="31">
        <v>0</v>
      </c>
      <c r="D383" s="31">
        <v>0</v>
      </c>
      <c r="E383" s="31">
        <v>0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14">
        <f t="shared" si="56"/>
        <v>0</v>
      </c>
      <c r="O383"/>
    </row>
    <row r="384" spans="1:15" x14ac:dyDescent="0.2">
      <c r="A384" s="15" t="s">
        <v>99</v>
      </c>
      <c r="B384" s="31">
        <v>0</v>
      </c>
      <c r="C384" s="31">
        <v>0</v>
      </c>
      <c r="D384" s="31">
        <v>0</v>
      </c>
      <c r="E384" s="31">
        <v>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14">
        <f t="shared" si="56"/>
        <v>0</v>
      </c>
      <c r="O384"/>
    </row>
    <row r="385" spans="1:15" x14ac:dyDescent="0.2">
      <c r="A385" s="15" t="s">
        <v>100</v>
      </c>
      <c r="B385" s="31">
        <v>0</v>
      </c>
      <c r="C385" s="31">
        <v>0</v>
      </c>
      <c r="D385" s="31">
        <v>0</v>
      </c>
      <c r="E385" s="31">
        <v>0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14">
        <f t="shared" si="56"/>
        <v>0</v>
      </c>
      <c r="O385"/>
    </row>
    <row r="386" spans="1:15" x14ac:dyDescent="0.2">
      <c r="A386" s="15" t="s">
        <v>101</v>
      </c>
      <c r="B386" s="31">
        <v>0</v>
      </c>
      <c r="C386" s="31">
        <v>0</v>
      </c>
      <c r="D386" s="31">
        <v>0</v>
      </c>
      <c r="E386" s="31">
        <v>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14">
        <f t="shared" si="56"/>
        <v>0</v>
      </c>
      <c r="O386"/>
    </row>
    <row r="387" spans="1:15" x14ac:dyDescent="0.2">
      <c r="A387" s="15" t="s">
        <v>102</v>
      </c>
      <c r="B387" s="31">
        <v>0</v>
      </c>
      <c r="C387" s="31">
        <v>0</v>
      </c>
      <c r="D387" s="31">
        <v>0</v>
      </c>
      <c r="E387" s="31">
        <v>0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14">
        <f t="shared" si="56"/>
        <v>0</v>
      </c>
      <c r="O387"/>
    </row>
    <row r="388" spans="1:15" x14ac:dyDescent="0.2">
      <c r="A388" s="15" t="s">
        <v>103</v>
      </c>
      <c r="B388" s="31">
        <v>0</v>
      </c>
      <c r="C388" s="31">
        <v>0</v>
      </c>
      <c r="D388" s="31">
        <v>0</v>
      </c>
      <c r="E388" s="31">
        <v>0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14">
        <f t="shared" si="56"/>
        <v>0</v>
      </c>
      <c r="O388"/>
    </row>
    <row r="389" spans="1:15" x14ac:dyDescent="0.2">
      <c r="A389" s="15" t="s">
        <v>104</v>
      </c>
      <c r="B389" s="31">
        <v>0</v>
      </c>
      <c r="C389" s="31">
        <v>0</v>
      </c>
      <c r="D389" s="31">
        <v>0</v>
      </c>
      <c r="E389" s="31">
        <v>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14">
        <f t="shared" si="56"/>
        <v>0</v>
      </c>
      <c r="O389"/>
    </row>
    <row r="390" spans="1:15" x14ac:dyDescent="0.2">
      <c r="A390" s="15" t="s">
        <v>105</v>
      </c>
      <c r="B390" s="31">
        <v>0</v>
      </c>
      <c r="C390" s="31">
        <v>0</v>
      </c>
      <c r="D390" s="31">
        <v>0</v>
      </c>
      <c r="E390" s="31">
        <v>0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14">
        <f t="shared" si="56"/>
        <v>0</v>
      </c>
      <c r="O390"/>
    </row>
    <row r="391" spans="1:15" x14ac:dyDescent="0.2">
      <c r="A391" s="15" t="s">
        <v>106</v>
      </c>
      <c r="B391" s="31">
        <v>0</v>
      </c>
      <c r="C391" s="31">
        <v>0</v>
      </c>
      <c r="D391" s="31">
        <v>0</v>
      </c>
      <c r="E391" s="31">
        <v>0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14">
        <f t="shared" si="56"/>
        <v>0</v>
      </c>
      <c r="O391"/>
    </row>
    <row r="392" spans="1:15" x14ac:dyDescent="0.2">
      <c r="A392" s="15" t="s">
        <v>107</v>
      </c>
      <c r="B392" s="31">
        <v>0</v>
      </c>
      <c r="C392" s="31">
        <v>0</v>
      </c>
      <c r="D392" s="31">
        <v>0</v>
      </c>
      <c r="E392" s="31">
        <v>0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14">
        <f t="shared" si="56"/>
        <v>0</v>
      </c>
      <c r="O392"/>
    </row>
    <row r="393" spans="1:15" x14ac:dyDescent="0.2">
      <c r="A393" s="15" t="s">
        <v>108</v>
      </c>
      <c r="B393" s="31">
        <v>0</v>
      </c>
      <c r="C393" s="31">
        <v>0</v>
      </c>
      <c r="D393" s="31">
        <v>0</v>
      </c>
      <c r="E393" s="31">
        <v>0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14">
        <f t="shared" si="56"/>
        <v>0</v>
      </c>
      <c r="O393" s="52"/>
    </row>
    <row r="394" spans="1:15" x14ac:dyDescent="0.2">
      <c r="A394" s="15" t="s">
        <v>109</v>
      </c>
      <c r="B394" s="31">
        <v>0</v>
      </c>
      <c r="C394" s="31">
        <v>0</v>
      </c>
      <c r="D394" s="31">
        <v>0</v>
      </c>
      <c r="E394" s="31">
        <v>0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14">
        <f t="shared" si="56"/>
        <v>0</v>
      </c>
      <c r="O394" s="52"/>
    </row>
    <row r="395" spans="1:15" x14ac:dyDescent="0.2">
      <c r="A395" s="15" t="s">
        <v>110</v>
      </c>
      <c r="B395" s="31">
        <v>0</v>
      </c>
      <c r="C395" s="31">
        <v>0</v>
      </c>
      <c r="D395" s="31">
        <v>0</v>
      </c>
      <c r="E395" s="31">
        <v>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14">
        <f t="shared" si="56"/>
        <v>0</v>
      </c>
      <c r="O395" s="52"/>
    </row>
    <row r="396" spans="1:15" x14ac:dyDescent="0.2">
      <c r="A396" s="15" t="s">
        <v>111</v>
      </c>
      <c r="B396" s="31">
        <v>0</v>
      </c>
      <c r="C396" s="31">
        <v>0</v>
      </c>
      <c r="D396" s="31">
        <v>0</v>
      </c>
      <c r="E396" s="31">
        <v>0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14">
        <f t="shared" si="56"/>
        <v>0</v>
      </c>
      <c r="O396" s="52"/>
    </row>
    <row r="397" spans="1:15" x14ac:dyDescent="0.2">
      <c r="A397" s="15" t="s">
        <v>28</v>
      </c>
      <c r="B397" s="31">
        <f t="shared" ref="B397:M397" si="57">SUM(B379:B396)</f>
        <v>0</v>
      </c>
      <c r="C397" s="31">
        <f t="shared" si="57"/>
        <v>0</v>
      </c>
      <c r="D397" s="31">
        <f t="shared" si="57"/>
        <v>0</v>
      </c>
      <c r="E397" s="31">
        <f t="shared" si="57"/>
        <v>0</v>
      </c>
      <c r="F397" s="31">
        <f t="shared" si="57"/>
        <v>0</v>
      </c>
      <c r="G397" s="31">
        <f t="shared" si="57"/>
        <v>0</v>
      </c>
      <c r="H397" s="31">
        <f t="shared" si="57"/>
        <v>0</v>
      </c>
      <c r="I397" s="31">
        <f t="shared" si="57"/>
        <v>0</v>
      </c>
      <c r="J397" s="31">
        <f t="shared" si="57"/>
        <v>0</v>
      </c>
      <c r="K397" s="31">
        <f t="shared" si="57"/>
        <v>0</v>
      </c>
      <c r="L397" s="31">
        <f t="shared" si="57"/>
        <v>0</v>
      </c>
      <c r="M397" s="31">
        <f t="shared" si="57"/>
        <v>0</v>
      </c>
      <c r="N397" s="14">
        <f t="shared" si="56"/>
        <v>0</v>
      </c>
    </row>
    <row r="398" spans="1:15" x14ac:dyDescent="0.2">
      <c r="A398" s="15"/>
      <c r="N398" s="14"/>
    </row>
    <row r="399" spans="1:15" ht="16.5" thickBot="1" x14ac:dyDescent="0.3">
      <c r="A399" s="19" t="s">
        <v>15</v>
      </c>
      <c r="B399" s="35">
        <f t="shared" ref="B399:M399" si="58">+B397+B376+B355</f>
        <v>0</v>
      </c>
      <c r="C399" s="35">
        <f t="shared" si="58"/>
        <v>0</v>
      </c>
      <c r="D399" s="35">
        <f t="shared" si="58"/>
        <v>0</v>
      </c>
      <c r="E399" s="35">
        <f t="shared" si="58"/>
        <v>0</v>
      </c>
      <c r="F399" s="35">
        <f t="shared" si="58"/>
        <v>0</v>
      </c>
      <c r="G399" s="35">
        <f t="shared" si="58"/>
        <v>0</v>
      </c>
      <c r="H399" s="35">
        <f t="shared" si="58"/>
        <v>0</v>
      </c>
      <c r="I399" s="35">
        <f t="shared" si="58"/>
        <v>0</v>
      </c>
      <c r="J399" s="35">
        <f t="shared" si="58"/>
        <v>0</v>
      </c>
      <c r="K399" s="35">
        <f t="shared" si="58"/>
        <v>0</v>
      </c>
      <c r="L399" s="35">
        <f t="shared" si="58"/>
        <v>0</v>
      </c>
      <c r="M399" s="35">
        <f t="shared" si="58"/>
        <v>0</v>
      </c>
      <c r="N399" s="20">
        <f>+N397+N356+N376+N355</f>
        <v>0</v>
      </c>
    </row>
    <row r="400" spans="1:15" ht="16.5" thickBot="1" x14ac:dyDescent="0.3">
      <c r="A400" s="4"/>
    </row>
    <row r="401" spans="1:15" x14ac:dyDescent="0.2">
      <c r="A401" s="5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7" t="s">
        <v>0</v>
      </c>
    </row>
    <row r="402" spans="1:15" ht="13.5" thickBot="1" x14ac:dyDescent="0.25">
      <c r="A402" s="21" t="s">
        <v>92</v>
      </c>
      <c r="B402" s="34" t="s">
        <v>2</v>
      </c>
      <c r="C402" s="34" t="s">
        <v>3</v>
      </c>
      <c r="D402" s="34" t="s">
        <v>4</v>
      </c>
      <c r="E402" s="34" t="s">
        <v>5</v>
      </c>
      <c r="F402" s="34" t="s">
        <v>6</v>
      </c>
      <c r="G402" s="34" t="s">
        <v>7</v>
      </c>
      <c r="H402" s="34" t="s">
        <v>8</v>
      </c>
      <c r="I402" s="34" t="s">
        <v>9</v>
      </c>
      <c r="J402" s="34" t="s">
        <v>10</v>
      </c>
      <c r="K402" s="34" t="s">
        <v>11</v>
      </c>
      <c r="L402" s="34" t="s">
        <v>12</v>
      </c>
      <c r="M402" s="34" t="s">
        <v>13</v>
      </c>
      <c r="N402" s="10" t="s">
        <v>14</v>
      </c>
    </row>
    <row r="403" spans="1:15" x14ac:dyDescent="0.2">
      <c r="A403" s="54"/>
      <c r="N403" s="14"/>
    </row>
    <row r="404" spans="1:15" x14ac:dyDescent="0.2">
      <c r="A404" s="22" t="s">
        <v>31</v>
      </c>
      <c r="B404" s="31">
        <f>0-B426-B448</f>
        <v>0</v>
      </c>
      <c r="C404" s="31">
        <f>0-C426-C448</f>
        <v>0</v>
      </c>
      <c r="D404" s="31">
        <f t="shared" ref="D404:M404" si="59">0-D426-D448</f>
        <v>0</v>
      </c>
      <c r="E404" s="31">
        <f t="shared" si="59"/>
        <v>0</v>
      </c>
      <c r="F404" s="31">
        <f t="shared" si="59"/>
        <v>0</v>
      </c>
      <c r="G404" s="31">
        <f t="shared" si="59"/>
        <v>0</v>
      </c>
      <c r="H404" s="31">
        <f t="shared" si="59"/>
        <v>0</v>
      </c>
      <c r="I404" s="31">
        <f t="shared" si="59"/>
        <v>0</v>
      </c>
      <c r="J404" s="31">
        <f t="shared" si="59"/>
        <v>0</v>
      </c>
      <c r="K404" s="31">
        <f t="shared" si="59"/>
        <v>0</v>
      </c>
      <c r="L404" s="31">
        <f t="shared" si="59"/>
        <v>0</v>
      </c>
      <c r="M404" s="31">
        <f t="shared" si="59"/>
        <v>0</v>
      </c>
      <c r="N404" s="14">
        <f>SUM(B404:M404)</f>
        <v>0</v>
      </c>
    </row>
    <row r="405" spans="1:15" x14ac:dyDescent="0.2">
      <c r="A405" s="15" t="s">
        <v>83</v>
      </c>
      <c r="N405" s="14">
        <f>SUM(B405:M405)</f>
        <v>0</v>
      </c>
    </row>
    <row r="406" spans="1:15" x14ac:dyDescent="0.2">
      <c r="A406" s="22" t="s">
        <v>30</v>
      </c>
      <c r="N406" s="14"/>
    </row>
    <row r="407" spans="1:15" x14ac:dyDescent="0.2">
      <c r="A407" s="15" t="s">
        <v>69</v>
      </c>
      <c r="B407" s="31">
        <v>0</v>
      </c>
      <c r="C407" s="31">
        <v>0</v>
      </c>
      <c r="D407" s="31">
        <v>0</v>
      </c>
      <c r="E407" s="31">
        <v>0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14">
        <f t="shared" ref="N407:N426" si="60">SUM(B407:M407)</f>
        <v>0</v>
      </c>
      <c r="O407"/>
    </row>
    <row r="408" spans="1:15" x14ac:dyDescent="0.2">
      <c r="A408" s="15" t="s">
        <v>70</v>
      </c>
      <c r="B408" s="31">
        <v>0</v>
      </c>
      <c r="C408" s="31">
        <v>0</v>
      </c>
      <c r="D408" s="31">
        <v>0</v>
      </c>
      <c r="E408" s="31">
        <v>0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14">
        <f t="shared" si="60"/>
        <v>0</v>
      </c>
      <c r="O408"/>
    </row>
    <row r="409" spans="1:15" x14ac:dyDescent="0.2">
      <c r="A409" s="15" t="s">
        <v>71</v>
      </c>
      <c r="B409" s="31">
        <v>0</v>
      </c>
      <c r="C409" s="31">
        <v>0</v>
      </c>
      <c r="D409" s="31">
        <v>0</v>
      </c>
      <c r="E409" s="31">
        <v>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14">
        <f t="shared" si="60"/>
        <v>0</v>
      </c>
      <c r="O409"/>
    </row>
    <row r="410" spans="1:15" x14ac:dyDescent="0.2">
      <c r="A410" s="15" t="s">
        <v>72</v>
      </c>
      <c r="B410" s="31">
        <v>0</v>
      </c>
      <c r="C410" s="31">
        <v>0</v>
      </c>
      <c r="D410" s="31">
        <v>0</v>
      </c>
      <c r="E410" s="31">
        <v>0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14">
        <f t="shared" si="60"/>
        <v>0</v>
      </c>
      <c r="O410"/>
    </row>
    <row r="411" spans="1:15" x14ac:dyDescent="0.2">
      <c r="A411" s="15" t="s">
        <v>73</v>
      </c>
      <c r="B411" s="31">
        <v>0</v>
      </c>
      <c r="C411" s="31">
        <v>0</v>
      </c>
      <c r="D411" s="31">
        <v>0</v>
      </c>
      <c r="E411" s="31">
        <v>0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14">
        <f t="shared" si="60"/>
        <v>0</v>
      </c>
      <c r="O411"/>
    </row>
    <row r="412" spans="1:15" x14ac:dyDescent="0.2">
      <c r="A412" s="15" t="s">
        <v>74</v>
      </c>
      <c r="B412" s="31">
        <v>0</v>
      </c>
      <c r="C412" s="31">
        <v>0</v>
      </c>
      <c r="D412" s="31">
        <v>0</v>
      </c>
      <c r="E412" s="31">
        <v>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14">
        <f t="shared" si="60"/>
        <v>0</v>
      </c>
      <c r="O412"/>
    </row>
    <row r="413" spans="1:15" x14ac:dyDescent="0.2">
      <c r="A413" s="15" t="s">
        <v>75</v>
      </c>
      <c r="B413" s="31">
        <v>0</v>
      </c>
      <c r="C413" s="31">
        <v>0</v>
      </c>
      <c r="D413" s="31">
        <v>0</v>
      </c>
      <c r="E413" s="31">
        <v>0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14">
        <f t="shared" si="60"/>
        <v>0</v>
      </c>
      <c r="O413"/>
    </row>
    <row r="414" spans="1:15" x14ac:dyDescent="0.2">
      <c r="A414" s="15" t="s">
        <v>76</v>
      </c>
      <c r="B414" s="31">
        <v>0</v>
      </c>
      <c r="C414" s="31">
        <v>0</v>
      </c>
      <c r="D414" s="31">
        <v>0</v>
      </c>
      <c r="E414" s="31">
        <v>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14">
        <f t="shared" si="60"/>
        <v>0</v>
      </c>
      <c r="O414"/>
    </row>
    <row r="415" spans="1:15" x14ac:dyDescent="0.2">
      <c r="A415" s="15" t="s">
        <v>77</v>
      </c>
      <c r="B415" s="31">
        <v>0</v>
      </c>
      <c r="C415" s="31">
        <v>0</v>
      </c>
      <c r="D415" s="31">
        <v>0</v>
      </c>
      <c r="E415" s="31">
        <v>0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14">
        <f t="shared" si="60"/>
        <v>0</v>
      </c>
      <c r="O415"/>
    </row>
    <row r="416" spans="1:15" x14ac:dyDescent="0.2">
      <c r="A416" s="15" t="s">
        <v>78</v>
      </c>
      <c r="B416" s="31">
        <v>0</v>
      </c>
      <c r="C416" s="31">
        <v>0</v>
      </c>
      <c r="D416" s="31">
        <v>0</v>
      </c>
      <c r="E416" s="31">
        <v>0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14">
        <f t="shared" ref="N416:N425" si="61">SUM(B416:M416)</f>
        <v>0</v>
      </c>
      <c r="O416"/>
    </row>
    <row r="417" spans="1:15" x14ac:dyDescent="0.2">
      <c r="A417" s="15" t="s">
        <v>79</v>
      </c>
      <c r="B417" s="31">
        <v>0</v>
      </c>
      <c r="C417" s="31">
        <v>0</v>
      </c>
      <c r="D417" s="31">
        <v>0</v>
      </c>
      <c r="E417" s="31">
        <v>0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14">
        <f t="shared" si="61"/>
        <v>0</v>
      </c>
      <c r="O417"/>
    </row>
    <row r="418" spans="1:15" x14ac:dyDescent="0.2">
      <c r="A418" s="15" t="s">
        <v>80</v>
      </c>
      <c r="B418" s="31">
        <v>0</v>
      </c>
      <c r="C418" s="31">
        <v>0</v>
      </c>
      <c r="D418" s="31">
        <v>0</v>
      </c>
      <c r="E418" s="31">
        <v>0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14">
        <f t="shared" si="61"/>
        <v>0</v>
      </c>
      <c r="O418"/>
    </row>
    <row r="419" spans="1:15" x14ac:dyDescent="0.2">
      <c r="A419" s="15" t="s">
        <v>81</v>
      </c>
      <c r="B419" s="31">
        <v>0</v>
      </c>
      <c r="C419" s="31">
        <v>0</v>
      </c>
      <c r="D419" s="31">
        <v>0</v>
      </c>
      <c r="E419" s="31">
        <v>0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14">
        <f t="shared" si="61"/>
        <v>0</v>
      </c>
      <c r="O419"/>
    </row>
    <row r="420" spans="1:15" x14ac:dyDescent="0.2">
      <c r="A420" s="15" t="s">
        <v>86</v>
      </c>
      <c r="B420" s="31">
        <v>0</v>
      </c>
      <c r="C420" s="31">
        <v>0</v>
      </c>
      <c r="D420" s="31">
        <v>0</v>
      </c>
      <c r="E420" s="31">
        <v>0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14">
        <f t="shared" si="61"/>
        <v>0</v>
      </c>
      <c r="O420"/>
    </row>
    <row r="421" spans="1:15" x14ac:dyDescent="0.2">
      <c r="A421" s="15" t="s">
        <v>87</v>
      </c>
      <c r="B421" s="31">
        <v>0</v>
      </c>
      <c r="C421" s="31">
        <v>0</v>
      </c>
      <c r="D421" s="31">
        <v>0</v>
      </c>
      <c r="E421" s="31">
        <v>0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14">
        <f>SUM(B421:M421)</f>
        <v>0</v>
      </c>
      <c r="O421"/>
    </row>
    <row r="422" spans="1:15" x14ac:dyDescent="0.2">
      <c r="A422" s="15" t="s">
        <v>91</v>
      </c>
      <c r="B422" s="31">
        <v>0</v>
      </c>
      <c r="C422" s="31">
        <v>0</v>
      </c>
      <c r="D422" s="31">
        <v>0</v>
      </c>
      <c r="E422" s="31">
        <v>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14">
        <f>SUM(B422:M422)</f>
        <v>0</v>
      </c>
      <c r="O422" s="52"/>
    </row>
    <row r="423" spans="1:15" x14ac:dyDescent="0.2">
      <c r="A423" s="15" t="s">
        <v>88</v>
      </c>
      <c r="B423" s="31">
        <v>0</v>
      </c>
      <c r="C423" s="31">
        <v>0</v>
      </c>
      <c r="D423" s="31">
        <v>0</v>
      </c>
      <c r="E423" s="31">
        <v>0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14">
        <f>SUM(B423:M423)</f>
        <v>0</v>
      </c>
      <c r="O423"/>
    </row>
    <row r="424" spans="1:15" x14ac:dyDescent="0.2">
      <c r="A424" s="15" t="s">
        <v>89</v>
      </c>
      <c r="B424" s="31">
        <v>0</v>
      </c>
      <c r="C424" s="31">
        <v>0</v>
      </c>
      <c r="D424" s="31">
        <v>0</v>
      </c>
      <c r="E424" s="31">
        <v>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14">
        <f>SUM(B424:M424)</f>
        <v>0</v>
      </c>
      <c r="O424"/>
    </row>
    <row r="425" spans="1:15" x14ac:dyDescent="0.2">
      <c r="A425" s="15" t="s">
        <v>90</v>
      </c>
      <c r="B425" s="31">
        <v>0</v>
      </c>
      <c r="C425" s="31">
        <v>0</v>
      </c>
      <c r="D425" s="31">
        <v>0</v>
      </c>
      <c r="E425" s="31">
        <v>0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14">
        <f t="shared" si="61"/>
        <v>0</v>
      </c>
      <c r="O425"/>
    </row>
    <row r="426" spans="1:15" x14ac:dyDescent="0.2">
      <c r="A426" s="15" t="s">
        <v>28</v>
      </c>
      <c r="B426" s="31">
        <f>SUM(B407:B425)</f>
        <v>0</v>
      </c>
      <c r="C426" s="31">
        <f t="shared" ref="C426:M426" si="62">SUM(C407:C425)</f>
        <v>0</v>
      </c>
      <c r="D426" s="31">
        <f t="shared" si="62"/>
        <v>0</v>
      </c>
      <c r="E426" s="31">
        <f t="shared" si="62"/>
        <v>0</v>
      </c>
      <c r="F426" s="31">
        <f t="shared" si="62"/>
        <v>0</v>
      </c>
      <c r="G426" s="31">
        <f t="shared" si="62"/>
        <v>0</v>
      </c>
      <c r="H426" s="31">
        <f t="shared" si="62"/>
        <v>0</v>
      </c>
      <c r="I426" s="31">
        <f t="shared" si="62"/>
        <v>0</v>
      </c>
      <c r="J426" s="31">
        <f t="shared" si="62"/>
        <v>0</v>
      </c>
      <c r="K426" s="31">
        <f t="shared" si="62"/>
        <v>0</v>
      </c>
      <c r="L426" s="31">
        <f t="shared" si="62"/>
        <v>0</v>
      </c>
      <c r="M426" s="31">
        <f t="shared" si="62"/>
        <v>0</v>
      </c>
      <c r="N426" s="14">
        <f t="shared" si="60"/>
        <v>0</v>
      </c>
    </row>
    <row r="427" spans="1:15" x14ac:dyDescent="0.2">
      <c r="A427" s="15"/>
      <c r="N427" s="14"/>
    </row>
    <row r="428" spans="1:15" x14ac:dyDescent="0.2">
      <c r="A428" s="22" t="s">
        <v>29</v>
      </c>
      <c r="N428" s="14"/>
    </row>
    <row r="429" spans="1:15" x14ac:dyDescent="0.2">
      <c r="A429" s="15" t="s">
        <v>69</v>
      </c>
      <c r="B429" s="31">
        <v>0</v>
      </c>
      <c r="C429" s="31">
        <v>0</v>
      </c>
      <c r="D429" s="31">
        <v>0</v>
      </c>
      <c r="E429" s="31">
        <v>0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14">
        <f t="shared" ref="N429:N435" si="63">SUM(B429:M429)</f>
        <v>0</v>
      </c>
      <c r="O429"/>
    </row>
    <row r="430" spans="1:15" x14ac:dyDescent="0.2">
      <c r="A430" s="15" t="s">
        <v>70</v>
      </c>
      <c r="B430" s="31">
        <v>0</v>
      </c>
      <c r="C430" s="31">
        <v>0</v>
      </c>
      <c r="D430" s="31">
        <v>0</v>
      </c>
      <c r="E430" s="31">
        <v>0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14">
        <f t="shared" si="63"/>
        <v>0</v>
      </c>
      <c r="O430"/>
    </row>
    <row r="431" spans="1:15" x14ac:dyDescent="0.2">
      <c r="A431" s="15" t="s">
        <v>71</v>
      </c>
      <c r="B431" s="31">
        <v>0</v>
      </c>
      <c r="C431" s="31">
        <v>0</v>
      </c>
      <c r="D431" s="31">
        <v>0</v>
      </c>
      <c r="E431" s="31">
        <v>0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14">
        <f t="shared" si="63"/>
        <v>0</v>
      </c>
      <c r="O431"/>
    </row>
    <row r="432" spans="1:15" x14ac:dyDescent="0.2">
      <c r="A432" s="15" t="s">
        <v>72</v>
      </c>
      <c r="B432" s="31">
        <v>0</v>
      </c>
      <c r="C432" s="31">
        <v>0</v>
      </c>
      <c r="D432" s="31">
        <v>0</v>
      </c>
      <c r="E432" s="31">
        <v>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14">
        <f t="shared" si="63"/>
        <v>0</v>
      </c>
      <c r="O432"/>
    </row>
    <row r="433" spans="1:15" x14ac:dyDescent="0.2">
      <c r="A433" s="15" t="s">
        <v>73</v>
      </c>
      <c r="B433" s="31">
        <v>0</v>
      </c>
      <c r="C433" s="31">
        <v>0</v>
      </c>
      <c r="D433" s="31">
        <v>0</v>
      </c>
      <c r="E433" s="31">
        <v>0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14">
        <f t="shared" si="63"/>
        <v>0</v>
      </c>
      <c r="O433"/>
    </row>
    <row r="434" spans="1:15" x14ac:dyDescent="0.2">
      <c r="A434" s="15" t="s">
        <v>74</v>
      </c>
      <c r="B434" s="31">
        <v>0</v>
      </c>
      <c r="C434" s="31">
        <v>0</v>
      </c>
      <c r="D434" s="31">
        <v>0</v>
      </c>
      <c r="E434" s="31">
        <v>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14">
        <f t="shared" si="63"/>
        <v>0</v>
      </c>
      <c r="O434"/>
    </row>
    <row r="435" spans="1:15" x14ac:dyDescent="0.2">
      <c r="A435" s="15" t="s">
        <v>75</v>
      </c>
      <c r="B435" s="31">
        <v>0</v>
      </c>
      <c r="C435" s="31">
        <v>0</v>
      </c>
      <c r="D435" s="31">
        <v>0</v>
      </c>
      <c r="E435" s="31">
        <v>0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14">
        <f t="shared" si="63"/>
        <v>0</v>
      </c>
      <c r="O435"/>
    </row>
    <row r="436" spans="1:15" x14ac:dyDescent="0.2">
      <c r="A436" s="15" t="s">
        <v>76</v>
      </c>
      <c r="B436" s="31">
        <v>0</v>
      </c>
      <c r="C436" s="31">
        <v>0</v>
      </c>
      <c r="D436" s="31">
        <v>0</v>
      </c>
      <c r="E436" s="31">
        <v>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14">
        <f t="shared" ref="N436:N448" si="64">SUM(B436:M436)</f>
        <v>0</v>
      </c>
      <c r="O436"/>
    </row>
    <row r="437" spans="1:15" x14ac:dyDescent="0.2">
      <c r="A437" s="15" t="s">
        <v>77</v>
      </c>
      <c r="B437" s="31">
        <v>0</v>
      </c>
      <c r="C437" s="31">
        <v>0</v>
      </c>
      <c r="D437" s="31">
        <v>0</v>
      </c>
      <c r="E437" s="31">
        <v>0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14">
        <f t="shared" si="64"/>
        <v>0</v>
      </c>
      <c r="O437"/>
    </row>
    <row r="438" spans="1:15" x14ac:dyDescent="0.2">
      <c r="A438" s="15" t="s">
        <v>78</v>
      </c>
      <c r="B438" s="31">
        <v>0</v>
      </c>
      <c r="C438" s="31">
        <v>0</v>
      </c>
      <c r="D438" s="31">
        <v>0</v>
      </c>
      <c r="E438" s="31">
        <v>0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14">
        <f t="shared" si="64"/>
        <v>0</v>
      </c>
      <c r="O438"/>
    </row>
    <row r="439" spans="1:15" x14ac:dyDescent="0.2">
      <c r="A439" s="15" t="s">
        <v>79</v>
      </c>
      <c r="B439" s="31">
        <v>0</v>
      </c>
      <c r="C439" s="31">
        <v>0</v>
      </c>
      <c r="D439" s="31">
        <v>0</v>
      </c>
      <c r="E439" s="31">
        <v>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14">
        <f t="shared" si="64"/>
        <v>0</v>
      </c>
      <c r="O439"/>
    </row>
    <row r="440" spans="1:15" x14ac:dyDescent="0.2">
      <c r="A440" s="15" t="s">
        <v>80</v>
      </c>
      <c r="B440" s="31">
        <v>0</v>
      </c>
      <c r="C440" s="31">
        <v>0</v>
      </c>
      <c r="D440" s="31">
        <v>0</v>
      </c>
      <c r="E440" s="31">
        <v>0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14">
        <f t="shared" si="64"/>
        <v>0</v>
      </c>
      <c r="O440"/>
    </row>
    <row r="441" spans="1:15" x14ac:dyDescent="0.2">
      <c r="A441" s="15" t="s">
        <v>81</v>
      </c>
      <c r="B441" s="31">
        <v>0</v>
      </c>
      <c r="C441" s="31">
        <v>0</v>
      </c>
      <c r="D441" s="31">
        <v>0</v>
      </c>
      <c r="E441" s="31">
        <v>0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14">
        <f t="shared" si="64"/>
        <v>0</v>
      </c>
      <c r="O441"/>
    </row>
    <row r="442" spans="1:15" x14ac:dyDescent="0.2">
      <c r="A442" s="15" t="s">
        <v>86</v>
      </c>
      <c r="B442" s="31">
        <v>0</v>
      </c>
      <c r="C442" s="31">
        <v>0</v>
      </c>
      <c r="D442" s="31">
        <v>0</v>
      </c>
      <c r="E442" s="31">
        <v>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14">
        <f t="shared" ref="N442:N447" si="65">SUM(B442:M442)</f>
        <v>0</v>
      </c>
      <c r="O442"/>
    </row>
    <row r="443" spans="1:15" x14ac:dyDescent="0.2">
      <c r="A443" s="15" t="s">
        <v>87</v>
      </c>
      <c r="B443" s="31">
        <v>0</v>
      </c>
      <c r="C443" s="31">
        <v>0</v>
      </c>
      <c r="D443" s="31">
        <v>0</v>
      </c>
      <c r="E443" s="31">
        <v>0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14">
        <f t="shared" si="65"/>
        <v>0</v>
      </c>
      <c r="O443" s="52"/>
    </row>
    <row r="444" spans="1:15" x14ac:dyDescent="0.2">
      <c r="A444" s="15" t="s">
        <v>91</v>
      </c>
      <c r="B444" s="31">
        <v>0</v>
      </c>
      <c r="C444" s="31">
        <v>0</v>
      </c>
      <c r="D444" s="31">
        <v>0</v>
      </c>
      <c r="E444" s="31">
        <v>0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14">
        <f t="shared" si="65"/>
        <v>0</v>
      </c>
      <c r="O444" s="52"/>
    </row>
    <row r="445" spans="1:15" x14ac:dyDescent="0.2">
      <c r="A445" s="15" t="s">
        <v>88</v>
      </c>
      <c r="B445" s="31">
        <v>0</v>
      </c>
      <c r="C445" s="31">
        <v>0</v>
      </c>
      <c r="D445" s="31">
        <v>0</v>
      </c>
      <c r="E445" s="31">
        <v>0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14">
        <f t="shared" si="65"/>
        <v>0</v>
      </c>
      <c r="O445" s="52"/>
    </row>
    <row r="446" spans="1:15" x14ac:dyDescent="0.2">
      <c r="A446" s="15" t="s">
        <v>89</v>
      </c>
      <c r="B446" s="31">
        <v>0</v>
      </c>
      <c r="C446" s="31">
        <v>0</v>
      </c>
      <c r="D446" s="31">
        <v>0</v>
      </c>
      <c r="E446" s="31">
        <v>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14">
        <f t="shared" si="65"/>
        <v>0</v>
      </c>
      <c r="O446" s="52"/>
    </row>
    <row r="447" spans="1:15" x14ac:dyDescent="0.2">
      <c r="A447" s="15" t="s">
        <v>90</v>
      </c>
      <c r="B447" s="31">
        <v>0</v>
      </c>
      <c r="C447" s="31">
        <v>0</v>
      </c>
      <c r="D447" s="31">
        <v>0</v>
      </c>
      <c r="E447" s="31">
        <v>0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14">
        <f t="shared" si="65"/>
        <v>0</v>
      </c>
      <c r="O447" s="52"/>
    </row>
    <row r="448" spans="1:15" x14ac:dyDescent="0.2">
      <c r="A448" s="15" t="s">
        <v>28</v>
      </c>
      <c r="B448" s="31">
        <f>SUM(B429:B447)</f>
        <v>0</v>
      </c>
      <c r="C448" s="31">
        <f t="shared" ref="C448:M448" si="66">SUM(C429:C447)</f>
        <v>0</v>
      </c>
      <c r="D448" s="31">
        <f t="shared" si="66"/>
        <v>0</v>
      </c>
      <c r="E448" s="31">
        <f t="shared" si="66"/>
        <v>0</v>
      </c>
      <c r="F448" s="31">
        <f t="shared" si="66"/>
        <v>0</v>
      </c>
      <c r="G448" s="31">
        <f t="shared" si="66"/>
        <v>0</v>
      </c>
      <c r="H448" s="31">
        <f t="shared" si="66"/>
        <v>0</v>
      </c>
      <c r="I448" s="31">
        <f t="shared" si="66"/>
        <v>0</v>
      </c>
      <c r="J448" s="31">
        <f t="shared" si="66"/>
        <v>0</v>
      </c>
      <c r="K448" s="31">
        <f t="shared" si="66"/>
        <v>0</v>
      </c>
      <c r="L448" s="31">
        <f t="shared" si="66"/>
        <v>0</v>
      </c>
      <c r="M448" s="31">
        <f t="shared" si="66"/>
        <v>0</v>
      </c>
      <c r="N448" s="14">
        <f t="shared" si="64"/>
        <v>0</v>
      </c>
    </row>
    <row r="449" spans="1:15" x14ac:dyDescent="0.2">
      <c r="A449" s="15"/>
      <c r="N449" s="14"/>
    </row>
    <row r="450" spans="1:15" ht="16.5" thickBot="1" x14ac:dyDescent="0.3">
      <c r="A450" s="19" t="s">
        <v>15</v>
      </c>
      <c r="B450" s="35">
        <f>+B448+B426+B404</f>
        <v>0</v>
      </c>
      <c r="C450" s="35">
        <f t="shared" ref="C450:M450" si="67">+C448+C426+C404</f>
        <v>0</v>
      </c>
      <c r="D450" s="35">
        <f t="shared" si="67"/>
        <v>0</v>
      </c>
      <c r="E450" s="35">
        <f t="shared" si="67"/>
        <v>0</v>
      </c>
      <c r="F450" s="35">
        <f t="shared" si="67"/>
        <v>0</v>
      </c>
      <c r="G450" s="35">
        <f t="shared" si="67"/>
        <v>0</v>
      </c>
      <c r="H450" s="35">
        <f t="shared" si="67"/>
        <v>0</v>
      </c>
      <c r="I450" s="35">
        <f t="shared" si="67"/>
        <v>0</v>
      </c>
      <c r="J450" s="35">
        <f t="shared" si="67"/>
        <v>0</v>
      </c>
      <c r="K450" s="35">
        <f t="shared" si="67"/>
        <v>0</v>
      </c>
      <c r="L450" s="35">
        <f t="shared" si="67"/>
        <v>0</v>
      </c>
      <c r="M450" s="35">
        <f t="shared" si="67"/>
        <v>0</v>
      </c>
      <c r="N450" s="20">
        <f>+N448+N405+N426+N404</f>
        <v>0</v>
      </c>
    </row>
    <row r="451" spans="1:15" x14ac:dyDescent="0.2">
      <c r="A451" s="5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7" t="s">
        <v>0</v>
      </c>
    </row>
    <row r="452" spans="1:15" ht="13.5" thickBot="1" x14ac:dyDescent="0.25">
      <c r="A452" s="21" t="s">
        <v>34</v>
      </c>
      <c r="B452" s="34" t="s">
        <v>2</v>
      </c>
      <c r="C452" s="34" t="s">
        <v>3</v>
      </c>
      <c r="D452" s="34" t="s">
        <v>4</v>
      </c>
      <c r="E452" s="34" t="s">
        <v>5</v>
      </c>
      <c r="F452" s="34" t="s">
        <v>6</v>
      </c>
      <c r="G452" s="34" t="s">
        <v>7</v>
      </c>
      <c r="H452" s="34" t="s">
        <v>8</v>
      </c>
      <c r="I452" s="34" t="s">
        <v>9</v>
      </c>
      <c r="J452" s="34" t="s">
        <v>10</v>
      </c>
      <c r="K452" s="34" t="s">
        <v>11</v>
      </c>
      <c r="L452" s="34" t="s">
        <v>12</v>
      </c>
      <c r="M452" s="34" t="s">
        <v>13</v>
      </c>
      <c r="N452" s="10" t="s">
        <v>14</v>
      </c>
    </row>
    <row r="453" spans="1:15" x14ac:dyDescent="0.2">
      <c r="A453" s="54"/>
      <c r="N453" s="14"/>
    </row>
    <row r="454" spans="1:15" x14ac:dyDescent="0.2">
      <c r="A454" s="22" t="s">
        <v>31</v>
      </c>
      <c r="B454" s="31">
        <f>0-B467-B479</f>
        <v>0</v>
      </c>
      <c r="C454" s="31">
        <f t="shared" ref="C454:M454" si="68">0-C467-C479</f>
        <v>0</v>
      </c>
      <c r="D454" s="31">
        <f t="shared" si="68"/>
        <v>0</v>
      </c>
      <c r="E454" s="31">
        <f t="shared" si="68"/>
        <v>0</v>
      </c>
      <c r="F454" s="31">
        <f t="shared" si="68"/>
        <v>0</v>
      </c>
      <c r="G454" s="31">
        <f t="shared" si="68"/>
        <v>0</v>
      </c>
      <c r="H454" s="31">
        <f t="shared" si="68"/>
        <v>0</v>
      </c>
      <c r="I454" s="31">
        <f t="shared" si="68"/>
        <v>0</v>
      </c>
      <c r="J454" s="31">
        <f t="shared" si="68"/>
        <v>0</v>
      </c>
      <c r="K454" s="31">
        <f t="shared" si="68"/>
        <v>0</v>
      </c>
      <c r="L454" s="31">
        <f t="shared" si="68"/>
        <v>0</v>
      </c>
      <c r="M454" s="31">
        <f t="shared" si="68"/>
        <v>0</v>
      </c>
      <c r="N454" s="14">
        <f>SUM(B454:M454)</f>
        <v>0</v>
      </c>
    </row>
    <row r="455" spans="1:15" x14ac:dyDescent="0.2">
      <c r="A455" s="15" t="s">
        <v>83</v>
      </c>
      <c r="N455" s="14">
        <f>SUM(B455:M455)</f>
        <v>0</v>
      </c>
    </row>
    <row r="456" spans="1:15" x14ac:dyDescent="0.2">
      <c r="A456" s="15" t="s">
        <v>0</v>
      </c>
      <c r="N456" s="14"/>
    </row>
    <row r="457" spans="1:15" x14ac:dyDescent="0.2">
      <c r="A457" s="22" t="s">
        <v>30</v>
      </c>
      <c r="N457" s="14"/>
    </row>
    <row r="458" spans="1:15" x14ac:dyDescent="0.2">
      <c r="A458" s="15" t="s">
        <v>55</v>
      </c>
      <c r="B458" s="31">
        <v>0</v>
      </c>
      <c r="C458" s="31">
        <v>0</v>
      </c>
      <c r="D458" s="31">
        <v>0</v>
      </c>
      <c r="E458" s="31">
        <v>0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0</v>
      </c>
      <c r="N458" s="14">
        <f t="shared" ref="N458:N467" si="69">SUM(B458:M458)</f>
        <v>0</v>
      </c>
      <c r="O458"/>
    </row>
    <row r="459" spans="1:15" x14ac:dyDescent="0.2">
      <c r="A459" s="15" t="s">
        <v>56</v>
      </c>
      <c r="B459" s="31">
        <v>0</v>
      </c>
      <c r="C459" s="31">
        <v>0</v>
      </c>
      <c r="D459" s="31">
        <v>0</v>
      </c>
      <c r="E459" s="31">
        <v>0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14">
        <f t="shared" si="69"/>
        <v>0</v>
      </c>
      <c r="O459"/>
    </row>
    <row r="460" spans="1:15" x14ac:dyDescent="0.2">
      <c r="A460" s="15" t="s">
        <v>57</v>
      </c>
      <c r="B460" s="31">
        <v>0</v>
      </c>
      <c r="C460" s="31">
        <v>0</v>
      </c>
      <c r="D460" s="31">
        <v>0</v>
      </c>
      <c r="E460" s="31">
        <v>0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14">
        <f t="shared" si="69"/>
        <v>0</v>
      </c>
      <c r="O460"/>
    </row>
    <row r="461" spans="1:15" x14ac:dyDescent="0.2">
      <c r="A461" s="15" t="s">
        <v>58</v>
      </c>
      <c r="B461" s="31">
        <v>0</v>
      </c>
      <c r="C461" s="31">
        <v>0</v>
      </c>
      <c r="D461" s="31">
        <v>0</v>
      </c>
      <c r="E461" s="31">
        <v>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14">
        <f t="shared" si="69"/>
        <v>0</v>
      </c>
      <c r="O461"/>
    </row>
    <row r="462" spans="1:15" x14ac:dyDescent="0.2">
      <c r="A462" s="15" t="s">
        <v>59</v>
      </c>
      <c r="B462" s="31">
        <v>0</v>
      </c>
      <c r="C462" s="31">
        <v>0</v>
      </c>
      <c r="D462" s="31">
        <v>0</v>
      </c>
      <c r="E462" s="31">
        <v>0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14">
        <f t="shared" si="69"/>
        <v>0</v>
      </c>
      <c r="O462"/>
    </row>
    <row r="463" spans="1:15" x14ac:dyDescent="0.2">
      <c r="A463" s="15" t="s">
        <v>60</v>
      </c>
      <c r="B463" s="31">
        <v>0</v>
      </c>
      <c r="C463" s="31">
        <v>0</v>
      </c>
      <c r="D463" s="31">
        <v>0</v>
      </c>
      <c r="E463" s="31">
        <v>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14">
        <f t="shared" si="69"/>
        <v>0</v>
      </c>
      <c r="O463"/>
    </row>
    <row r="464" spans="1:15" x14ac:dyDescent="0.2">
      <c r="A464" s="15" t="s">
        <v>61</v>
      </c>
      <c r="B464" s="31">
        <v>0</v>
      </c>
      <c r="C464" s="31">
        <v>0</v>
      </c>
      <c r="D464" s="31">
        <v>0</v>
      </c>
      <c r="E464" s="31">
        <v>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14">
        <f t="shared" si="69"/>
        <v>0</v>
      </c>
      <c r="O464"/>
    </row>
    <row r="465" spans="1:15" x14ac:dyDescent="0.2">
      <c r="A465" s="15" t="s">
        <v>62</v>
      </c>
      <c r="B465" s="31">
        <v>0</v>
      </c>
      <c r="C465" s="31">
        <v>0</v>
      </c>
      <c r="D465" s="31">
        <v>0</v>
      </c>
      <c r="E465" s="31">
        <v>0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14">
        <f t="shared" si="69"/>
        <v>0</v>
      </c>
      <c r="O465"/>
    </row>
    <row r="466" spans="1:15" x14ac:dyDescent="0.2">
      <c r="A466" s="15" t="s">
        <v>63</v>
      </c>
      <c r="B466" s="31">
        <v>0</v>
      </c>
      <c r="C466" s="31">
        <v>0</v>
      </c>
      <c r="D466" s="31">
        <v>0</v>
      </c>
      <c r="E466" s="31">
        <v>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14">
        <f t="shared" si="69"/>
        <v>0</v>
      </c>
      <c r="O466"/>
    </row>
    <row r="467" spans="1:15" x14ac:dyDescent="0.2">
      <c r="A467" s="15" t="s">
        <v>28</v>
      </c>
      <c r="B467" s="31">
        <f t="shared" ref="B467:M467" si="70">SUM(B458:B466)</f>
        <v>0</v>
      </c>
      <c r="C467" s="31">
        <f t="shared" si="70"/>
        <v>0</v>
      </c>
      <c r="D467" s="31">
        <f t="shared" si="70"/>
        <v>0</v>
      </c>
      <c r="E467" s="31">
        <f t="shared" si="70"/>
        <v>0</v>
      </c>
      <c r="F467" s="31">
        <f t="shared" si="70"/>
        <v>0</v>
      </c>
      <c r="G467" s="31">
        <f t="shared" si="70"/>
        <v>0</v>
      </c>
      <c r="H467" s="31">
        <f t="shared" si="70"/>
        <v>0</v>
      </c>
      <c r="I467" s="31">
        <f t="shared" si="70"/>
        <v>0</v>
      </c>
      <c r="J467" s="31">
        <f t="shared" si="70"/>
        <v>0</v>
      </c>
      <c r="K467" s="31">
        <f t="shared" si="70"/>
        <v>0</v>
      </c>
      <c r="L467" s="31">
        <f t="shared" si="70"/>
        <v>0</v>
      </c>
      <c r="M467" s="31">
        <f t="shared" si="70"/>
        <v>0</v>
      </c>
      <c r="N467" s="14">
        <f t="shared" si="69"/>
        <v>0</v>
      </c>
    </row>
    <row r="468" spans="1:15" x14ac:dyDescent="0.2">
      <c r="A468" s="15"/>
      <c r="N468" s="14"/>
    </row>
    <row r="469" spans="1:15" x14ac:dyDescent="0.2">
      <c r="A469" s="22" t="s">
        <v>29</v>
      </c>
      <c r="N469" s="14"/>
    </row>
    <row r="470" spans="1:15" x14ac:dyDescent="0.2">
      <c r="A470" s="15" t="s">
        <v>55</v>
      </c>
      <c r="B470" s="31">
        <v>0</v>
      </c>
      <c r="C470" s="31">
        <v>0</v>
      </c>
      <c r="D470" s="31">
        <v>0</v>
      </c>
      <c r="E470" s="31">
        <v>0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14">
        <f t="shared" ref="N470:N476" si="71">SUM(B470:M470)</f>
        <v>0</v>
      </c>
      <c r="O470"/>
    </row>
    <row r="471" spans="1:15" x14ac:dyDescent="0.2">
      <c r="A471" s="15" t="s">
        <v>56</v>
      </c>
      <c r="B471" s="31">
        <v>0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14">
        <f t="shared" si="71"/>
        <v>0</v>
      </c>
      <c r="O471"/>
    </row>
    <row r="472" spans="1:15" x14ac:dyDescent="0.2">
      <c r="A472" s="15" t="s">
        <v>57</v>
      </c>
      <c r="B472" s="31">
        <v>0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14">
        <f t="shared" si="71"/>
        <v>0</v>
      </c>
      <c r="O472"/>
    </row>
    <row r="473" spans="1:15" x14ac:dyDescent="0.2">
      <c r="A473" s="15" t="s">
        <v>58</v>
      </c>
      <c r="B473" s="31">
        <v>0</v>
      </c>
      <c r="C473" s="31">
        <v>0</v>
      </c>
      <c r="D473" s="31">
        <v>0</v>
      </c>
      <c r="E473" s="31">
        <v>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14">
        <f t="shared" si="71"/>
        <v>0</v>
      </c>
      <c r="O473"/>
    </row>
    <row r="474" spans="1:15" x14ac:dyDescent="0.2">
      <c r="A474" s="15" t="s">
        <v>59</v>
      </c>
      <c r="B474" s="31">
        <v>0</v>
      </c>
      <c r="C474" s="31">
        <v>0</v>
      </c>
      <c r="D474" s="31">
        <v>0</v>
      </c>
      <c r="E474" s="31">
        <v>0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14">
        <f t="shared" si="71"/>
        <v>0</v>
      </c>
      <c r="O474"/>
    </row>
    <row r="475" spans="1:15" x14ac:dyDescent="0.2">
      <c r="A475" s="15" t="s">
        <v>60</v>
      </c>
      <c r="B475" s="31">
        <v>0</v>
      </c>
      <c r="C475" s="31">
        <v>0</v>
      </c>
      <c r="D475" s="31">
        <v>0</v>
      </c>
      <c r="E475" s="31">
        <v>0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14">
        <f t="shared" si="71"/>
        <v>0</v>
      </c>
      <c r="O475"/>
    </row>
    <row r="476" spans="1:15" x14ac:dyDescent="0.2">
      <c r="A476" s="15" t="s">
        <v>61</v>
      </c>
      <c r="B476" s="31">
        <v>0</v>
      </c>
      <c r="C476" s="31">
        <v>0</v>
      </c>
      <c r="D476" s="31">
        <v>0</v>
      </c>
      <c r="E476" s="31">
        <v>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14">
        <f t="shared" si="71"/>
        <v>0</v>
      </c>
      <c r="O476"/>
    </row>
    <row r="477" spans="1:15" x14ac:dyDescent="0.2">
      <c r="A477" s="15" t="s">
        <v>62</v>
      </c>
      <c r="B477" s="31">
        <v>0</v>
      </c>
      <c r="C477" s="31">
        <v>0</v>
      </c>
      <c r="D477" s="31">
        <v>0</v>
      </c>
      <c r="E477" s="31">
        <v>0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14">
        <f>SUM(B477:M477)</f>
        <v>0</v>
      </c>
      <c r="O477"/>
    </row>
    <row r="478" spans="1:15" x14ac:dyDescent="0.2">
      <c r="A478" s="15" t="s">
        <v>63</v>
      </c>
      <c r="B478" s="31">
        <v>0</v>
      </c>
      <c r="C478" s="31">
        <v>0</v>
      </c>
      <c r="D478" s="31">
        <v>0</v>
      </c>
      <c r="E478" s="31">
        <v>0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14">
        <f>SUM(B478:M478)</f>
        <v>0</v>
      </c>
      <c r="O478"/>
    </row>
    <row r="479" spans="1:15" x14ac:dyDescent="0.2">
      <c r="A479" s="15" t="s">
        <v>28</v>
      </c>
      <c r="B479" s="31">
        <f>SUM(B470:B478)</f>
        <v>0</v>
      </c>
      <c r="C479" s="31">
        <f t="shared" ref="C479:M479" si="72">SUM(C470:C478)</f>
        <v>0</v>
      </c>
      <c r="D479" s="31">
        <f t="shared" si="72"/>
        <v>0</v>
      </c>
      <c r="E479" s="31">
        <f t="shared" si="72"/>
        <v>0</v>
      </c>
      <c r="F479" s="31">
        <f t="shared" si="72"/>
        <v>0</v>
      </c>
      <c r="G479" s="31">
        <f t="shared" si="72"/>
        <v>0</v>
      </c>
      <c r="H479" s="31">
        <f t="shared" si="72"/>
        <v>0</v>
      </c>
      <c r="I479" s="31">
        <f t="shared" si="72"/>
        <v>0</v>
      </c>
      <c r="J479" s="31">
        <f t="shared" si="72"/>
        <v>0</v>
      </c>
      <c r="K479" s="31">
        <f t="shared" si="72"/>
        <v>0</v>
      </c>
      <c r="L479" s="31">
        <f t="shared" si="72"/>
        <v>0</v>
      </c>
      <c r="M479" s="31">
        <f t="shared" si="72"/>
        <v>0</v>
      </c>
      <c r="N479" s="14">
        <f>SUM(B479:M479)</f>
        <v>0</v>
      </c>
    </row>
    <row r="480" spans="1:15" x14ac:dyDescent="0.2">
      <c r="A480" s="15"/>
      <c r="N480" s="14"/>
    </row>
    <row r="481" spans="1:15" ht="16.5" thickBot="1" x14ac:dyDescent="0.3">
      <c r="A481" s="19" t="s">
        <v>15</v>
      </c>
      <c r="B481" s="35">
        <f>+B479+B467+B454</f>
        <v>0</v>
      </c>
      <c r="C481" s="35">
        <f t="shared" ref="C481:M481" si="73">+C479+C467+C454</f>
        <v>0</v>
      </c>
      <c r="D481" s="35">
        <f t="shared" si="73"/>
        <v>0</v>
      </c>
      <c r="E481" s="35">
        <f t="shared" si="73"/>
        <v>0</v>
      </c>
      <c r="F481" s="35">
        <f t="shared" si="73"/>
        <v>0</v>
      </c>
      <c r="G481" s="35">
        <f t="shared" si="73"/>
        <v>0</v>
      </c>
      <c r="H481" s="35">
        <f t="shared" si="73"/>
        <v>0</v>
      </c>
      <c r="I481" s="35">
        <f t="shared" si="73"/>
        <v>0</v>
      </c>
      <c r="J481" s="35">
        <f t="shared" si="73"/>
        <v>0</v>
      </c>
      <c r="K481" s="35">
        <f t="shared" si="73"/>
        <v>0</v>
      </c>
      <c r="L481" s="35">
        <f t="shared" si="73"/>
        <v>0</v>
      </c>
      <c r="M481" s="35">
        <f t="shared" si="73"/>
        <v>0</v>
      </c>
      <c r="N481" s="20">
        <f>+N479+N455+N467+N454</f>
        <v>0</v>
      </c>
    </row>
    <row r="482" spans="1:15" ht="13.5" thickBot="1" x14ac:dyDescent="0.25"/>
    <row r="483" spans="1:15" x14ac:dyDescent="0.2">
      <c r="A483" s="5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7" t="s">
        <v>0</v>
      </c>
    </row>
    <row r="484" spans="1:15" ht="13.5" thickBot="1" x14ac:dyDescent="0.25">
      <c r="A484" s="21" t="s">
        <v>35</v>
      </c>
      <c r="B484" s="34" t="s">
        <v>2</v>
      </c>
      <c r="C484" s="34" t="s">
        <v>3</v>
      </c>
      <c r="D484" s="34" t="s">
        <v>4</v>
      </c>
      <c r="E484" s="34" t="s">
        <v>5</v>
      </c>
      <c r="F484" s="34" t="s">
        <v>6</v>
      </c>
      <c r="G484" s="34" t="s">
        <v>7</v>
      </c>
      <c r="H484" s="34" t="s">
        <v>8</v>
      </c>
      <c r="I484" s="34" t="s">
        <v>9</v>
      </c>
      <c r="J484" s="34" t="s">
        <v>10</v>
      </c>
      <c r="K484" s="34" t="s">
        <v>11</v>
      </c>
      <c r="L484" s="34" t="s">
        <v>12</v>
      </c>
      <c r="M484" s="34" t="s">
        <v>13</v>
      </c>
      <c r="N484" s="10" t="s">
        <v>14</v>
      </c>
    </row>
    <row r="485" spans="1:15" x14ac:dyDescent="0.2">
      <c r="A485" s="15" t="s">
        <v>0</v>
      </c>
      <c r="N485" s="14"/>
    </row>
    <row r="486" spans="1:15" x14ac:dyDescent="0.2">
      <c r="A486" s="22" t="s">
        <v>31</v>
      </c>
      <c r="B486" s="31">
        <f>0-B501</f>
        <v>0</v>
      </c>
      <c r="C486" s="31">
        <f t="shared" ref="C486:M486" si="74">0-C501</f>
        <v>0</v>
      </c>
      <c r="D486" s="31">
        <f t="shared" si="74"/>
        <v>0</v>
      </c>
      <c r="E486" s="31">
        <f t="shared" si="74"/>
        <v>0</v>
      </c>
      <c r="F486" s="31">
        <f t="shared" si="74"/>
        <v>0</v>
      </c>
      <c r="G486" s="31">
        <f t="shared" si="74"/>
        <v>0</v>
      </c>
      <c r="H486" s="31">
        <f t="shared" si="74"/>
        <v>0</v>
      </c>
      <c r="I486" s="31">
        <f t="shared" si="74"/>
        <v>0</v>
      </c>
      <c r="J486" s="31">
        <f t="shared" si="74"/>
        <v>0</v>
      </c>
      <c r="K486" s="31">
        <f t="shared" si="74"/>
        <v>0</v>
      </c>
      <c r="L486" s="31">
        <f t="shared" si="74"/>
        <v>0</v>
      </c>
      <c r="M486" s="31">
        <f t="shared" si="74"/>
        <v>0</v>
      </c>
      <c r="N486" s="14">
        <f>SUM(B486:M486)</f>
        <v>0</v>
      </c>
    </row>
    <row r="487" spans="1:15" x14ac:dyDescent="0.2">
      <c r="A487" s="15" t="s">
        <v>0</v>
      </c>
      <c r="N487" s="14"/>
    </row>
    <row r="488" spans="1:15" x14ac:dyDescent="0.2">
      <c r="A488" s="22" t="s">
        <v>30</v>
      </c>
      <c r="N488" s="14">
        <f t="shared" ref="N488:N501" si="75">SUM(B488:M488)</f>
        <v>0</v>
      </c>
    </row>
    <row r="489" spans="1:15" x14ac:dyDescent="0.2">
      <c r="A489" s="15" t="s">
        <v>55</v>
      </c>
      <c r="B489" s="31">
        <v>0</v>
      </c>
      <c r="C489" s="31">
        <v>0</v>
      </c>
      <c r="D489" s="31">
        <v>0</v>
      </c>
      <c r="E489" s="31">
        <v>0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14">
        <f t="shared" si="75"/>
        <v>0</v>
      </c>
      <c r="O489" s="30"/>
    </row>
    <row r="490" spans="1:15" x14ac:dyDescent="0.2">
      <c r="A490" s="15" t="s">
        <v>64</v>
      </c>
      <c r="B490" s="31">
        <v>0</v>
      </c>
      <c r="C490" s="31">
        <v>0</v>
      </c>
      <c r="D490" s="31">
        <v>0</v>
      </c>
      <c r="E490" s="31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14">
        <f t="shared" ref="N490:N495" si="76">SUM(B490:M490)</f>
        <v>0</v>
      </c>
      <c r="O490" s="30"/>
    </row>
    <row r="491" spans="1:15" x14ac:dyDescent="0.2">
      <c r="A491" s="15" t="s">
        <v>65</v>
      </c>
      <c r="B491" s="31">
        <v>0</v>
      </c>
      <c r="C491" s="31">
        <v>0</v>
      </c>
      <c r="D491" s="31">
        <v>0</v>
      </c>
      <c r="E491" s="31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14">
        <f t="shared" si="76"/>
        <v>0</v>
      </c>
      <c r="O491" s="30"/>
    </row>
    <row r="492" spans="1:15" x14ac:dyDescent="0.2">
      <c r="A492" s="15" t="s">
        <v>58</v>
      </c>
      <c r="B492" s="31">
        <v>0</v>
      </c>
      <c r="C492" s="31">
        <v>0</v>
      </c>
      <c r="D492" s="31">
        <v>0</v>
      </c>
      <c r="E492" s="31">
        <v>0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14">
        <f t="shared" si="76"/>
        <v>0</v>
      </c>
      <c r="O492" s="30"/>
    </row>
    <row r="493" spans="1:15" x14ac:dyDescent="0.2">
      <c r="A493" s="15" t="s">
        <v>66</v>
      </c>
      <c r="B493" s="31">
        <v>0</v>
      </c>
      <c r="C493" s="31">
        <v>0</v>
      </c>
      <c r="D493" s="31">
        <v>0</v>
      </c>
      <c r="E493" s="31">
        <v>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14">
        <f t="shared" si="76"/>
        <v>0</v>
      </c>
      <c r="O493" s="30"/>
    </row>
    <row r="494" spans="1:15" x14ac:dyDescent="0.2">
      <c r="A494" s="15" t="s">
        <v>67</v>
      </c>
      <c r="B494" s="31">
        <v>0</v>
      </c>
      <c r="C494" s="31">
        <v>0</v>
      </c>
      <c r="D494" s="31">
        <v>0</v>
      </c>
      <c r="E494" s="31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14">
        <f t="shared" si="76"/>
        <v>0</v>
      </c>
      <c r="O494" s="30"/>
    </row>
    <row r="495" spans="1:15" x14ac:dyDescent="0.2">
      <c r="A495" s="15" t="s">
        <v>48</v>
      </c>
      <c r="B495" s="31">
        <v>0</v>
      </c>
      <c r="C495" s="31">
        <v>0</v>
      </c>
      <c r="D495" s="31">
        <v>0</v>
      </c>
      <c r="E495" s="31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14">
        <f t="shared" si="76"/>
        <v>0</v>
      </c>
      <c r="O495" s="30"/>
    </row>
    <row r="496" spans="1:15" x14ac:dyDescent="0.2">
      <c r="A496" s="15" t="s">
        <v>49</v>
      </c>
      <c r="B496" s="31">
        <v>0</v>
      </c>
      <c r="C496" s="31">
        <v>0</v>
      </c>
      <c r="D496" s="31">
        <v>0</v>
      </c>
      <c r="E496" s="31">
        <v>0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14">
        <f t="shared" si="75"/>
        <v>0</v>
      </c>
      <c r="O496" s="30"/>
    </row>
    <row r="497" spans="1:15" x14ac:dyDescent="0.2">
      <c r="A497" s="15" t="s">
        <v>50</v>
      </c>
      <c r="B497" s="31">
        <v>0</v>
      </c>
      <c r="C497" s="31">
        <v>0</v>
      </c>
      <c r="D497" s="31">
        <v>0</v>
      </c>
      <c r="E497" s="31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14">
        <f t="shared" si="75"/>
        <v>0</v>
      </c>
      <c r="O497" s="30"/>
    </row>
    <row r="498" spans="1:15" x14ac:dyDescent="0.2">
      <c r="A498" s="15" t="s">
        <v>51</v>
      </c>
      <c r="B498" s="31">
        <v>0</v>
      </c>
      <c r="C498" s="31">
        <v>0</v>
      </c>
      <c r="D498" s="31">
        <v>0</v>
      </c>
      <c r="E498" s="31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14">
        <f t="shared" si="75"/>
        <v>0</v>
      </c>
      <c r="O498" s="30"/>
    </row>
    <row r="499" spans="1:15" x14ac:dyDescent="0.2">
      <c r="A499" s="15" t="s">
        <v>52</v>
      </c>
      <c r="B499" s="31">
        <v>0</v>
      </c>
      <c r="C499" s="31">
        <v>0</v>
      </c>
      <c r="D499" s="31">
        <v>0</v>
      </c>
      <c r="E499" s="31">
        <v>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14">
        <f t="shared" si="75"/>
        <v>0</v>
      </c>
      <c r="O499" s="30"/>
    </row>
    <row r="500" spans="1:15" x14ac:dyDescent="0.2">
      <c r="A500" s="15" t="s">
        <v>53</v>
      </c>
      <c r="B500" s="31">
        <v>0</v>
      </c>
      <c r="C500" s="31">
        <v>0</v>
      </c>
      <c r="D500" s="31">
        <v>0</v>
      </c>
      <c r="E500" s="31">
        <v>0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14">
        <f t="shared" si="75"/>
        <v>0</v>
      </c>
      <c r="O500" s="30"/>
    </row>
    <row r="501" spans="1:15" x14ac:dyDescent="0.2">
      <c r="A501" s="15" t="s">
        <v>28</v>
      </c>
      <c r="B501" s="31">
        <f t="shared" ref="B501:M501" si="77">SUM(B489:B500)</f>
        <v>0</v>
      </c>
      <c r="C501" s="31">
        <f t="shared" si="77"/>
        <v>0</v>
      </c>
      <c r="D501" s="31">
        <f t="shared" si="77"/>
        <v>0</v>
      </c>
      <c r="E501" s="31">
        <f t="shared" si="77"/>
        <v>0</v>
      </c>
      <c r="F501" s="31">
        <f t="shared" si="77"/>
        <v>0</v>
      </c>
      <c r="G501" s="31">
        <f t="shared" si="77"/>
        <v>0</v>
      </c>
      <c r="H501" s="31">
        <f t="shared" si="77"/>
        <v>0</v>
      </c>
      <c r="I501" s="31">
        <f t="shared" si="77"/>
        <v>0</v>
      </c>
      <c r="J501" s="31">
        <f t="shared" si="77"/>
        <v>0</v>
      </c>
      <c r="K501" s="31">
        <f t="shared" si="77"/>
        <v>0</v>
      </c>
      <c r="L501" s="31">
        <f t="shared" si="77"/>
        <v>0</v>
      </c>
      <c r="M501" s="31">
        <f t="shared" si="77"/>
        <v>0</v>
      </c>
      <c r="N501" s="14">
        <f t="shared" si="75"/>
        <v>0</v>
      </c>
    </row>
    <row r="502" spans="1:15" x14ac:dyDescent="0.2">
      <c r="A502" s="15"/>
      <c r="N502" s="14"/>
    </row>
    <row r="503" spans="1:15" x14ac:dyDescent="0.2">
      <c r="A503" s="15" t="s">
        <v>29</v>
      </c>
      <c r="N503" s="14"/>
    </row>
    <row r="504" spans="1:15" x14ac:dyDescent="0.2">
      <c r="A504" s="15" t="s">
        <v>55</v>
      </c>
      <c r="B504" s="31">
        <v>0</v>
      </c>
      <c r="C504" s="31">
        <v>0</v>
      </c>
      <c r="D504" s="31">
        <v>0</v>
      </c>
      <c r="E504" s="31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14">
        <f t="shared" ref="N504:N516" si="78">SUM(B504:M504)</f>
        <v>0</v>
      </c>
      <c r="O504" s="30"/>
    </row>
    <row r="505" spans="1:15" x14ac:dyDescent="0.2">
      <c r="A505" s="15" t="s">
        <v>64</v>
      </c>
      <c r="B505" s="31">
        <v>0</v>
      </c>
      <c r="C505" s="31">
        <v>0</v>
      </c>
      <c r="D505" s="31">
        <v>0</v>
      </c>
      <c r="E505" s="31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14">
        <f t="shared" si="78"/>
        <v>0</v>
      </c>
      <c r="O505" s="30"/>
    </row>
    <row r="506" spans="1:15" x14ac:dyDescent="0.2">
      <c r="A506" s="15" t="s">
        <v>65</v>
      </c>
      <c r="B506" s="31">
        <v>0</v>
      </c>
      <c r="C506" s="31">
        <v>0</v>
      </c>
      <c r="D506" s="31">
        <v>0</v>
      </c>
      <c r="E506" s="31">
        <v>0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14">
        <f t="shared" si="78"/>
        <v>0</v>
      </c>
      <c r="O506" s="30"/>
    </row>
    <row r="507" spans="1:15" x14ac:dyDescent="0.2">
      <c r="A507" s="15" t="s">
        <v>58</v>
      </c>
      <c r="B507" s="31">
        <v>0</v>
      </c>
      <c r="C507" s="31">
        <v>0</v>
      </c>
      <c r="D507" s="31">
        <v>0</v>
      </c>
      <c r="E507" s="31">
        <v>0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14">
        <f>SUM(B507:M507)</f>
        <v>0</v>
      </c>
      <c r="O507" s="30"/>
    </row>
    <row r="508" spans="1:15" x14ac:dyDescent="0.2">
      <c r="A508" s="15" t="s">
        <v>66</v>
      </c>
      <c r="B508" s="31">
        <v>0</v>
      </c>
      <c r="C508" s="31">
        <v>0</v>
      </c>
      <c r="D508" s="31">
        <v>0</v>
      </c>
      <c r="E508" s="31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14">
        <f>SUM(B508:M508)</f>
        <v>0</v>
      </c>
      <c r="O508" s="30"/>
    </row>
    <row r="509" spans="1:15" x14ac:dyDescent="0.2">
      <c r="A509" s="15" t="s">
        <v>67</v>
      </c>
      <c r="B509" s="31">
        <v>0</v>
      </c>
      <c r="C509" s="31">
        <v>0</v>
      </c>
      <c r="D509" s="31">
        <v>0</v>
      </c>
      <c r="E509" s="31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14">
        <f>SUM(B509:M509)</f>
        <v>0</v>
      </c>
      <c r="O509" s="30"/>
    </row>
    <row r="510" spans="1:15" x14ac:dyDescent="0.2">
      <c r="A510" s="15" t="s">
        <v>48</v>
      </c>
      <c r="B510" s="31">
        <v>0</v>
      </c>
      <c r="C510" s="31">
        <v>0</v>
      </c>
      <c r="D510" s="31">
        <v>0</v>
      </c>
      <c r="E510" s="31">
        <v>0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14">
        <f t="shared" si="78"/>
        <v>0</v>
      </c>
      <c r="O510" s="30"/>
    </row>
    <row r="511" spans="1:15" x14ac:dyDescent="0.2">
      <c r="A511" s="15" t="s">
        <v>49</v>
      </c>
      <c r="B511" s="31">
        <v>0</v>
      </c>
      <c r="C511" s="31">
        <v>0</v>
      </c>
      <c r="D511" s="31">
        <v>0</v>
      </c>
      <c r="E511" s="31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14">
        <f t="shared" si="78"/>
        <v>0</v>
      </c>
      <c r="O511" s="30"/>
    </row>
    <row r="512" spans="1:15" x14ac:dyDescent="0.2">
      <c r="A512" s="15" t="s">
        <v>50</v>
      </c>
      <c r="B512" s="31">
        <v>0</v>
      </c>
      <c r="C512" s="31">
        <v>0</v>
      </c>
      <c r="D512" s="31">
        <v>0</v>
      </c>
      <c r="E512" s="31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14">
        <f t="shared" si="78"/>
        <v>0</v>
      </c>
      <c r="O512" s="30"/>
    </row>
    <row r="513" spans="1:15" x14ac:dyDescent="0.2">
      <c r="A513" s="15" t="s">
        <v>51</v>
      </c>
      <c r="B513" s="31">
        <v>0</v>
      </c>
      <c r="C513" s="31">
        <v>0</v>
      </c>
      <c r="D513" s="31">
        <v>0</v>
      </c>
      <c r="E513" s="31">
        <v>0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14">
        <f t="shared" si="78"/>
        <v>0</v>
      </c>
      <c r="O513" s="30"/>
    </row>
    <row r="514" spans="1:15" x14ac:dyDescent="0.2">
      <c r="A514" s="15" t="s">
        <v>52</v>
      </c>
      <c r="B514" s="31">
        <v>0</v>
      </c>
      <c r="C514" s="31">
        <v>0</v>
      </c>
      <c r="D514" s="31">
        <v>0</v>
      </c>
      <c r="E514" s="31">
        <v>0</v>
      </c>
      <c r="F514" s="31">
        <v>0</v>
      </c>
      <c r="G514" s="31">
        <v>0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14">
        <f t="shared" si="78"/>
        <v>0</v>
      </c>
      <c r="O514" s="30"/>
    </row>
    <row r="515" spans="1:15" x14ac:dyDescent="0.2">
      <c r="A515" s="15" t="s">
        <v>53</v>
      </c>
      <c r="B515" s="31">
        <v>0</v>
      </c>
      <c r="C515" s="31">
        <v>0</v>
      </c>
      <c r="D515" s="31">
        <v>0</v>
      </c>
      <c r="E515" s="31">
        <v>0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14">
        <f t="shared" si="78"/>
        <v>0</v>
      </c>
      <c r="O515" s="30"/>
    </row>
    <row r="516" spans="1:15" x14ac:dyDescent="0.2">
      <c r="A516" s="15" t="s">
        <v>28</v>
      </c>
      <c r="B516" s="31">
        <f t="shared" ref="B516:M516" si="79">SUM(B504:B515)</f>
        <v>0</v>
      </c>
      <c r="C516" s="31">
        <f t="shared" si="79"/>
        <v>0</v>
      </c>
      <c r="D516" s="31">
        <f t="shared" si="79"/>
        <v>0</v>
      </c>
      <c r="E516" s="31">
        <f t="shared" si="79"/>
        <v>0</v>
      </c>
      <c r="F516" s="31">
        <f t="shared" si="79"/>
        <v>0</v>
      </c>
      <c r="G516" s="31">
        <f t="shared" si="79"/>
        <v>0</v>
      </c>
      <c r="H516" s="31">
        <f t="shared" si="79"/>
        <v>0</v>
      </c>
      <c r="I516" s="31">
        <f t="shared" si="79"/>
        <v>0</v>
      </c>
      <c r="J516" s="31">
        <f t="shared" si="79"/>
        <v>0</v>
      </c>
      <c r="K516" s="31">
        <f t="shared" si="79"/>
        <v>0</v>
      </c>
      <c r="L516" s="31">
        <f t="shared" si="79"/>
        <v>0</v>
      </c>
      <c r="M516" s="31">
        <f t="shared" si="79"/>
        <v>0</v>
      </c>
      <c r="N516" s="14">
        <f t="shared" si="78"/>
        <v>0</v>
      </c>
    </row>
    <row r="517" spans="1:15" x14ac:dyDescent="0.2">
      <c r="A517" s="15"/>
      <c r="N517" s="14"/>
    </row>
    <row r="518" spans="1:15" ht="16.5" thickBot="1" x14ac:dyDescent="0.3">
      <c r="A518" s="19" t="s">
        <v>15</v>
      </c>
      <c r="B518" s="35">
        <f>+B516+B501+B486</f>
        <v>0</v>
      </c>
      <c r="C518" s="35">
        <f t="shared" ref="C518:M518" si="80">+C516+C501+C486</f>
        <v>0</v>
      </c>
      <c r="D518" s="35">
        <f t="shared" si="80"/>
        <v>0</v>
      </c>
      <c r="E518" s="35">
        <f t="shared" si="80"/>
        <v>0</v>
      </c>
      <c r="F518" s="35">
        <f t="shared" si="80"/>
        <v>0</v>
      </c>
      <c r="G518" s="35">
        <f t="shared" si="80"/>
        <v>0</v>
      </c>
      <c r="H518" s="35">
        <f t="shared" si="80"/>
        <v>0</v>
      </c>
      <c r="I518" s="35">
        <f t="shared" si="80"/>
        <v>0</v>
      </c>
      <c r="J518" s="35">
        <f t="shared" si="80"/>
        <v>0</v>
      </c>
      <c r="K518" s="35">
        <f t="shared" si="80"/>
        <v>0</v>
      </c>
      <c r="L518" s="35">
        <f t="shared" si="80"/>
        <v>0</v>
      </c>
      <c r="M518" s="35">
        <f t="shared" si="80"/>
        <v>0</v>
      </c>
      <c r="N518" s="20">
        <f>+N516+N501+N486</f>
        <v>0</v>
      </c>
    </row>
    <row r="519" spans="1:15" x14ac:dyDescent="0.2">
      <c r="A519" s="2" t="s">
        <v>32</v>
      </c>
    </row>
    <row r="520" spans="1:15" x14ac:dyDescent="0.2">
      <c r="A520" s="2" t="s">
        <v>195</v>
      </c>
    </row>
    <row r="521" spans="1:15" x14ac:dyDescent="0.2">
      <c r="A521" s="2" t="s">
        <v>194</v>
      </c>
    </row>
    <row r="522" spans="1:15" x14ac:dyDescent="0.2">
      <c r="A522" s="2" t="s">
        <v>193</v>
      </c>
    </row>
    <row r="523" spans="1:15" x14ac:dyDescent="0.2">
      <c r="A523" s="2" t="s">
        <v>33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  <rowBreaks count="1" manualBreakCount="1">
    <brk id="4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3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35" sqref="J35"/>
    </sheetView>
  </sheetViews>
  <sheetFormatPr defaultColWidth="9.140625" defaultRowHeight="12.75" x14ac:dyDescent="0.2"/>
  <cols>
    <col min="1" max="1" width="36.85546875" style="2" bestFit="1" customWidth="1"/>
    <col min="2" max="2" width="15.5703125" style="31" bestFit="1" customWidth="1"/>
    <col min="3" max="3" width="12.85546875" style="31" bestFit="1" customWidth="1"/>
    <col min="4" max="5" width="15.5703125" style="31" customWidth="1"/>
    <col min="6" max="6" width="14.5703125" style="31" customWidth="1"/>
    <col min="7" max="10" width="15.5703125" style="31" customWidth="1"/>
    <col min="11" max="13" width="14.5703125" style="31" customWidth="1"/>
    <col min="14" max="14" width="16.5703125" style="31" bestFit="1" customWidth="1"/>
    <col min="15" max="16" width="14.5703125" style="2" bestFit="1" customWidth="1"/>
    <col min="17" max="17" width="13.5703125" style="2" bestFit="1" customWidth="1"/>
    <col min="18" max="16384" width="9.140625" style="2"/>
  </cols>
  <sheetData>
    <row r="1" spans="1:14" ht="15.75" customHeight="1" x14ac:dyDescent="0.25">
      <c r="A1" s="1" t="s">
        <v>21</v>
      </c>
    </row>
    <row r="2" spans="1:14" ht="15.75" customHeight="1" x14ac:dyDescent="0.25">
      <c r="A2" s="3" t="s">
        <v>46</v>
      </c>
    </row>
    <row r="3" spans="1:14" ht="15.75" customHeight="1" x14ac:dyDescent="0.25">
      <c r="A3" s="1" t="str">
        <f>'Table G-1'!A3</f>
        <v>Calendar Year 2021</v>
      </c>
    </row>
    <row r="4" spans="1:14" ht="15.75" customHeight="1" x14ac:dyDescent="0.25">
      <c r="A4" s="4"/>
    </row>
    <row r="5" spans="1:14" ht="16.5" customHeight="1" thickBot="1" x14ac:dyDescent="0.3">
      <c r="A5" s="4"/>
    </row>
    <row r="6" spans="1:14" ht="12.75" customHeight="1" x14ac:dyDescent="0.2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 t="s">
        <v>0</v>
      </c>
    </row>
    <row r="7" spans="1:14" ht="16.5" thickBot="1" x14ac:dyDescent="0.3">
      <c r="A7" s="8" t="s">
        <v>0</v>
      </c>
      <c r="B7" s="34" t="s">
        <v>2</v>
      </c>
      <c r="C7" s="34" t="s">
        <v>3</v>
      </c>
      <c r="D7" s="34" t="s">
        <v>4</v>
      </c>
      <c r="E7" s="34" t="s">
        <v>5</v>
      </c>
      <c r="F7" s="34" t="s">
        <v>6</v>
      </c>
      <c r="G7" s="34" t="s">
        <v>7</v>
      </c>
      <c r="H7" s="34" t="s">
        <v>8</v>
      </c>
      <c r="I7" s="34" t="s">
        <v>9</v>
      </c>
      <c r="J7" s="34" t="s">
        <v>25</v>
      </c>
      <c r="K7" s="51" t="s">
        <v>84</v>
      </c>
      <c r="L7" s="34" t="s">
        <v>26</v>
      </c>
      <c r="M7" s="34" t="s">
        <v>27</v>
      </c>
      <c r="N7" s="37" t="s">
        <v>14</v>
      </c>
    </row>
    <row r="8" spans="1:14" ht="15.75" x14ac:dyDescent="0.25">
      <c r="A8" s="1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6"/>
    </row>
    <row r="9" spans="1:14" ht="14.25" x14ac:dyDescent="0.2">
      <c r="A9" s="24" t="s">
        <v>133</v>
      </c>
      <c r="B9" s="41"/>
      <c r="N9" s="38"/>
    </row>
    <row r="10" spans="1:14" x14ac:dyDescent="0.2">
      <c r="A10" s="15" t="s">
        <v>18</v>
      </c>
      <c r="B10" s="41">
        <v>-53534817.439999998</v>
      </c>
      <c r="C10" s="41">
        <f>B24</f>
        <v>4917564.9023548001</v>
      </c>
      <c r="D10" s="41">
        <f>C24</f>
        <v>-20624814.14864504</v>
      </c>
      <c r="E10" s="41">
        <f>D24</f>
        <v>-18845806.76764505</v>
      </c>
      <c r="F10" s="41">
        <f>E24</f>
        <v>-7761194.3276450448</v>
      </c>
      <c r="G10" s="41">
        <v>0</v>
      </c>
      <c r="H10" s="41">
        <f t="shared" ref="H10:M10" si="0">G24</f>
        <v>0</v>
      </c>
      <c r="I10" s="41">
        <f t="shared" si="0"/>
        <v>0</v>
      </c>
      <c r="J10" s="41">
        <f t="shared" si="0"/>
        <v>0</v>
      </c>
      <c r="K10" s="41">
        <f t="shared" si="0"/>
        <v>0</v>
      </c>
      <c r="L10" s="41">
        <f t="shared" si="0"/>
        <v>0</v>
      </c>
      <c r="M10" s="41">
        <f t="shared" si="0"/>
        <v>0</v>
      </c>
      <c r="N10" s="38" t="s">
        <v>24</v>
      </c>
    </row>
    <row r="11" spans="1:14" x14ac:dyDescent="0.2">
      <c r="A11" s="15" t="s">
        <v>85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38">
        <f>SUM(B11:M11)</f>
        <v>0</v>
      </c>
    </row>
    <row r="12" spans="1:14" x14ac:dyDescent="0.2">
      <c r="A12" s="71" t="s">
        <v>135</v>
      </c>
      <c r="B12" s="42">
        <f>'Table G-1'!B20</f>
        <v>11515777.909999998</v>
      </c>
      <c r="C12" s="42">
        <f>'Table G-1'!C20</f>
        <v>12493012.639999999</v>
      </c>
      <c r="D12" s="42">
        <f>'Table G-1'!D20</f>
        <v>11146965.440000001</v>
      </c>
      <c r="E12" s="42">
        <f>'Table G-1'!E20</f>
        <v>9514513.3300000001</v>
      </c>
      <c r="F12" s="42">
        <f>'Table G-1'!F20</f>
        <v>7957352.7906979024</v>
      </c>
      <c r="G12" s="42">
        <f>'Table G-1'!G20</f>
        <v>0</v>
      </c>
      <c r="H12" s="42">
        <f>'Table G-1'!H20</f>
        <v>0</v>
      </c>
      <c r="I12" s="42">
        <f>'Table G-1'!I20</f>
        <v>0</v>
      </c>
      <c r="J12" s="42">
        <f>'Table G-1'!J20</f>
        <v>0</v>
      </c>
      <c r="K12" s="42">
        <f>'Table G-1'!K20</f>
        <v>0</v>
      </c>
      <c r="L12" s="42">
        <f>'Table G-1'!L20</f>
        <v>0</v>
      </c>
      <c r="M12" s="42">
        <f>'Table G-1'!M20</f>
        <v>0</v>
      </c>
      <c r="N12" s="49">
        <f>SUM(B12:M12)</f>
        <v>52627622.110697895</v>
      </c>
    </row>
    <row r="13" spans="1:14" x14ac:dyDescent="0.2">
      <c r="A13" s="28" t="s">
        <v>82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9">
        <f t="shared" ref="N13:N23" si="1">SUM(B13:M13)</f>
        <v>0</v>
      </c>
    </row>
    <row r="14" spans="1:14" x14ac:dyDescent="0.2">
      <c r="A14" s="15" t="s">
        <v>150</v>
      </c>
      <c r="B14" s="42">
        <f>'Table G-4'!B11+'Table G-4'!B29</f>
        <v>-21743038</v>
      </c>
      <c r="C14" s="42">
        <f>'Table G-4'!C11+'Table G-4'!C29</f>
        <v>0</v>
      </c>
      <c r="D14" s="42">
        <f>'Table G-4'!D11+'Table G-4'!D29</f>
        <v>0</v>
      </c>
      <c r="E14" s="42">
        <f>'Table G-4'!E11+'Table G-4'!E29</f>
        <v>-35155756</v>
      </c>
      <c r="F14" s="42">
        <f>'Table G-4'!F11+'Table G-4'!F29</f>
        <v>0</v>
      </c>
      <c r="G14" s="42">
        <f>'Table G-4'!G11+'Table G-4'!G29</f>
        <v>0</v>
      </c>
      <c r="H14" s="42">
        <f>'Table G-4'!H11+'Table G-4'!H29</f>
        <v>0</v>
      </c>
      <c r="I14" s="42">
        <f>'Table G-4'!I11+'Table G-4'!I29</f>
        <v>0</v>
      </c>
      <c r="J14" s="42">
        <f>'Table G-4'!J11+'Table G-4'!J29</f>
        <v>0</v>
      </c>
      <c r="K14" s="42">
        <f>'Table G-4'!K11+'Table G-4'!K29</f>
        <v>0</v>
      </c>
      <c r="L14" s="42">
        <f>'Table G-4'!L11+'Table G-4'!L29</f>
        <v>0</v>
      </c>
      <c r="M14" s="42">
        <f>'Table G-4'!M11+'Table G-4'!M29</f>
        <v>0</v>
      </c>
      <c r="N14" s="49">
        <f t="shared" si="1"/>
        <v>-56898794</v>
      </c>
    </row>
    <row r="15" spans="1:14" x14ac:dyDescent="0.2">
      <c r="A15" s="18" t="s">
        <v>16</v>
      </c>
      <c r="B15" s="42">
        <v>-5327</v>
      </c>
      <c r="C15" s="42">
        <v>-4578</v>
      </c>
      <c r="D15" s="42">
        <v>-4311</v>
      </c>
      <c r="E15" s="42">
        <v>-3902</v>
      </c>
      <c r="F15" s="42">
        <v>-2631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9">
        <f t="shared" si="1"/>
        <v>-20749</v>
      </c>
    </row>
    <row r="16" spans="1:14" x14ac:dyDescent="0.2">
      <c r="A16" s="15" t="s">
        <v>128</v>
      </c>
      <c r="B16" s="77">
        <f>'Table G-2'!B90+'Table G-2'!B159+'Table G-2'!B233+'Table G-2'!B290+'Table G-2'!B350+'Table G-2'!B399+'Table G-2'!B450+'Table G-2'!B481+'Table G-2'!B518</f>
        <v>-1510614.5799999996</v>
      </c>
      <c r="C16" s="77">
        <f>'Table G-2'!C90+'Table G-2'!C159+'Table G-2'!C233+'Table G-2'!C290+'Table G-2'!C350+'Table G-2'!C399+'Table G-2'!C450+'Table G-2'!C481+'Table G-2'!C518</f>
        <v>7565913</v>
      </c>
      <c r="D16" s="77">
        <f>'Table G-2'!D90+'Table G-2'!D159+'Table G-2'!D233+'Table G-2'!D290+'Table G-2'!D350+'Table G-2'!D399+'Table G-2'!D450+'Table G-2'!D481+'Table G-2'!D518+'Table G-5'!D12</f>
        <v>11914568</v>
      </c>
      <c r="E16" s="77">
        <f>'Table G-2'!E90+'Table G-2'!E159+'Table G-2'!E233+'Table G-2'!E290+'Table G-2'!E350+'Table G-2'!E399+'Table G-2'!E450+'Table G-2'!E481+'Table G-2'!E518+'Table G-5'!E12</f>
        <v>7599971.8100000015</v>
      </c>
      <c r="F16" s="77">
        <f>'Table G-2'!F90+'Table G-2'!F159+'Table G-2'!F233+'Table G-2'!F290+'Table G-2'!F350+'Table G-2'!F399+'Table G-2'!F450+'Table G-2'!F481+'Table G-2'!F518+'Table G-5'!F12</f>
        <v>8294759.4400000004</v>
      </c>
      <c r="G16" s="77">
        <f>'Table G-2'!G90+'Table G-2'!G159+'Table G-2'!G233+'Table G-2'!G290+'Table G-2'!G350+'Table G-2'!G399+'Table G-2'!G450+'Table G-2'!G481+'Table G-2'!G518+'Table G-5'!G12</f>
        <v>0</v>
      </c>
      <c r="H16" s="77">
        <f>'Table G-2'!H90+'Table G-2'!H159+'Table G-2'!H233+'Table G-2'!H290+'Table G-2'!H350+'Table G-2'!H399+'Table G-2'!H450+'Table G-2'!H481+'Table G-2'!H518+'Table G-5'!H12</f>
        <v>0</v>
      </c>
      <c r="I16" s="77">
        <f>'Table G-2'!I90+'Table G-2'!I159+'Table G-2'!I233+'Table G-2'!I290+'Table G-2'!I350+'Table G-2'!I399+'Table G-2'!I450+'Table G-2'!I481+'Table G-2'!I518+'Table G-5'!I12</f>
        <v>0</v>
      </c>
      <c r="J16" s="77">
        <f>'Table G-2'!J90+'Table G-2'!J159+'Table G-2'!J233+'Table G-2'!J290+'Table G-2'!J350+'Table G-2'!J399+'Table G-2'!J450+'Table G-2'!J481+'Table G-2'!J518+'Table G-5'!J12</f>
        <v>0</v>
      </c>
      <c r="K16" s="77">
        <f>'Table G-2'!K90+'Table G-2'!K159+'Table G-2'!K233+'Table G-2'!K290+'Table G-2'!K350+'Table G-2'!K399+'Table G-2'!K450+'Table G-2'!K481+'Table G-2'!K518+'Table G-5'!K12</f>
        <v>0</v>
      </c>
      <c r="L16" s="77">
        <f>'Table G-2'!L90+'Table G-2'!L159+'Table G-2'!L233+'Table G-2'!L290+'Table G-2'!L350+'Table G-2'!L399+'Table G-2'!L450+'Table G-2'!L481+'Table G-2'!L518+'Table G-5'!L12</f>
        <v>0</v>
      </c>
      <c r="M16" s="77">
        <f>'Table G-2'!M90+'Table G-2'!M159+'Table G-2'!M233+'Table G-2'!M290+'Table G-2'!M350+'Table G-2'!M399+'Table G-2'!M450+'Table G-2'!M481+'Table G-2'!M518+'Table G-5'!M12</f>
        <v>0</v>
      </c>
      <c r="N16" s="49">
        <f t="shared" si="1"/>
        <v>33864597.670000002</v>
      </c>
    </row>
    <row r="17" spans="1:17" x14ac:dyDescent="0.2">
      <c r="A17" s="71" t="s">
        <v>151</v>
      </c>
      <c r="B17" s="42">
        <f>'Table G-4'!B9+'Table G-4'!B18</f>
        <v>0</v>
      </c>
      <c r="C17" s="42">
        <f>'Table G-4'!C9+'Table G-4'!C18</f>
        <v>15293054</v>
      </c>
      <c r="D17" s="42">
        <f>'Table G-4'!D9+'Table G-4'!D18</f>
        <v>0</v>
      </c>
      <c r="E17" s="42">
        <f>'Table G-4'!E9+'Table G-4'!E18</f>
        <v>21743038</v>
      </c>
      <c r="F17" s="42">
        <f>'Table G-4'!F9+'Table G-4'!F18</f>
        <v>0</v>
      </c>
      <c r="G17" s="42">
        <f>'Table G-4'!G9+'Table G-4'!G18</f>
        <v>0</v>
      </c>
      <c r="H17" s="42">
        <f>'Table G-4'!H9+'Table G-4'!H18</f>
        <v>0</v>
      </c>
      <c r="I17" s="42">
        <f>'Table G-4'!I9+'Table G-4'!I18</f>
        <v>0</v>
      </c>
      <c r="J17" s="42">
        <f>'Table G-4'!J9+'Table G-4'!J18</f>
        <v>0</v>
      </c>
      <c r="K17" s="42">
        <f>'Table G-4'!K9+'Table G-4'!K18</f>
        <v>0</v>
      </c>
      <c r="L17" s="42">
        <f>'Table G-4'!L9+'Table G-4'!L18</f>
        <v>0</v>
      </c>
      <c r="M17" s="42">
        <f>'Table G-4'!M9+'Table G-4'!M18</f>
        <v>0</v>
      </c>
      <c r="N17" s="49">
        <f t="shared" si="1"/>
        <v>37036092</v>
      </c>
      <c r="O17" s="79"/>
      <c r="P17"/>
    </row>
    <row r="18" spans="1:17" ht="14.25" x14ac:dyDescent="0.2">
      <c r="A18" s="69" t="s">
        <v>199</v>
      </c>
      <c r="B18" s="77">
        <v>2727834.75</v>
      </c>
      <c r="C18" s="42">
        <v>133865</v>
      </c>
      <c r="D18" s="42">
        <f>'Table G-4'!D10+'Table G-4'!D19</f>
        <v>0</v>
      </c>
      <c r="E18" s="42">
        <f>'Table G-4'!E10+'Table G-4'!E19</f>
        <v>0</v>
      </c>
      <c r="F18" s="42">
        <v>-818</v>
      </c>
      <c r="G18" s="42">
        <f>'Table G-4'!G10+'Table G-4'!G19</f>
        <v>0</v>
      </c>
      <c r="H18" s="42">
        <f>'Table G-4'!H10+'Table G-4'!H19</f>
        <v>0</v>
      </c>
      <c r="I18" s="42">
        <f>'Table G-4'!I10+'Table G-4'!I19</f>
        <v>0</v>
      </c>
      <c r="J18" s="42">
        <f>'Table G-4'!J10+'Table G-4'!J19</f>
        <v>0</v>
      </c>
      <c r="K18" s="42">
        <f>'Table G-4'!K10+'Table G-4'!K19</f>
        <v>0</v>
      </c>
      <c r="L18" s="42">
        <f>'Table G-4'!L10+'Table G-4'!L19</f>
        <v>0</v>
      </c>
      <c r="M18" s="42">
        <f>'Table G-4'!M10+'Table G-4'!M19</f>
        <v>0</v>
      </c>
      <c r="N18" s="38">
        <f t="shared" ref="N18:N20" si="2">SUM(B18:M18)</f>
        <v>2860881.75</v>
      </c>
      <c r="P18" s="78"/>
    </row>
    <row r="19" spans="1:17" ht="14.25" x14ac:dyDescent="0.2">
      <c r="A19" s="69" t="s">
        <v>198</v>
      </c>
      <c r="B19" s="42">
        <v>14221686.140000008</v>
      </c>
      <c r="C19" s="42">
        <v>-1796030.2600000054</v>
      </c>
      <c r="D19" s="42">
        <v>306618.99000000209</v>
      </c>
      <c r="E19" s="42">
        <v>1774651.7599999979</v>
      </c>
      <c r="F19" s="42">
        <v>-928271.42999999784</v>
      </c>
      <c r="G19" s="42">
        <f>'Table G-4'!G11+'Table G-4'!G20</f>
        <v>0</v>
      </c>
      <c r="H19" s="42">
        <f>'Table G-4'!H11+'Table G-4'!H20</f>
        <v>0</v>
      </c>
      <c r="I19" s="42">
        <f>'Table G-4'!I11+'Table G-4'!I20</f>
        <v>0</v>
      </c>
      <c r="J19" s="42">
        <f>'Table G-4'!J11+'Table G-4'!J20</f>
        <v>0</v>
      </c>
      <c r="K19" s="42">
        <f>'Table G-4'!K11+'Table G-4'!K20</f>
        <v>0</v>
      </c>
      <c r="L19" s="42">
        <f>'Table G-4'!L11+'Table G-4'!L20</f>
        <v>0</v>
      </c>
      <c r="M19" s="42">
        <f>'Table G-4'!M11+'Table G-4'!M20</f>
        <v>0</v>
      </c>
      <c r="N19" s="38">
        <f t="shared" ref="N19" si="3">SUM(B19:M19)</f>
        <v>13578655.200000005</v>
      </c>
      <c r="P19" s="78"/>
    </row>
    <row r="20" spans="1:17" ht="14.25" x14ac:dyDescent="0.2">
      <c r="A20" s="69" t="s">
        <v>153</v>
      </c>
      <c r="B20" s="42">
        <v>4513827.5024999948</v>
      </c>
      <c r="C20" s="42">
        <v>2357817.2699999949</v>
      </c>
      <c r="D20" s="42">
        <v>207511.45999999996</v>
      </c>
      <c r="E20" s="42">
        <v>-210000</v>
      </c>
      <c r="F20" s="42">
        <v>-23166.479999999516</v>
      </c>
      <c r="G20" s="42">
        <f>'Table G-4'!G12+'Table G-4'!G21</f>
        <v>0</v>
      </c>
      <c r="H20" s="42">
        <f>'Table G-4'!H12+'Table G-4'!H21</f>
        <v>0</v>
      </c>
      <c r="I20" s="42">
        <f>'Table G-4'!I12+'Table G-4'!I21</f>
        <v>0</v>
      </c>
      <c r="J20" s="42">
        <f>'Table G-4'!J12+'Table G-4'!J21</f>
        <v>0</v>
      </c>
      <c r="K20" s="42">
        <f>'Table G-4'!K12+'Table G-4'!K21</f>
        <v>0</v>
      </c>
      <c r="L20" s="42">
        <f>'Table G-4'!L12+'Table G-4'!L21</f>
        <v>0</v>
      </c>
      <c r="M20" s="42">
        <f>'Table G-4'!M12+'Table G-4'!M21</f>
        <v>0</v>
      </c>
      <c r="N20" s="38">
        <f t="shared" si="2"/>
        <v>6845989.7524999902</v>
      </c>
      <c r="O20" s="52"/>
      <c r="P20" s="78"/>
    </row>
    <row r="21" spans="1:17" ht="14.25" x14ac:dyDescent="0.2">
      <c r="A21" s="69" t="s">
        <v>147</v>
      </c>
      <c r="B21" s="42">
        <v>5048478.8999999948</v>
      </c>
      <c r="C21" s="42">
        <v>2949259.8500000183</v>
      </c>
      <c r="D21" s="42">
        <v>-21028.870000001043</v>
      </c>
      <c r="E21" s="42">
        <v>10843</v>
      </c>
      <c r="F21" s="42">
        <v>-29660.039999999106</v>
      </c>
      <c r="G21" s="42">
        <f>'Table G-4'!G13+'Table G-4'!G22</f>
        <v>0</v>
      </c>
      <c r="H21" s="42">
        <f>'Table G-4'!H13+'Table G-4'!H22</f>
        <v>0</v>
      </c>
      <c r="I21" s="42">
        <f>'Table G-4'!I13+'Table G-4'!I22</f>
        <v>0</v>
      </c>
      <c r="J21" s="42">
        <f>'Table G-4'!J13+'Table G-4'!J22</f>
        <v>0</v>
      </c>
      <c r="K21" s="42">
        <f>'Table G-4'!K13+'Table G-4'!K22</f>
        <v>0</v>
      </c>
      <c r="L21" s="42">
        <f>'Table G-4'!L13+'Table G-4'!L22</f>
        <v>0</v>
      </c>
      <c r="M21" s="42">
        <f>'Table G-4'!M13+'Table G-4'!M22</f>
        <v>0</v>
      </c>
      <c r="N21" s="38">
        <f t="shared" ref="N21" si="4">SUM(B21:M21)</f>
        <v>7957892.8400000129</v>
      </c>
      <c r="P21" s="78"/>
    </row>
    <row r="22" spans="1:17" ht="14.25" x14ac:dyDescent="0.2">
      <c r="A22" s="69" t="s">
        <v>144</v>
      </c>
      <c r="B22" s="42">
        <v>33126921.0808548</v>
      </c>
      <c r="C22" s="42">
        <v>-10815370.529999848</v>
      </c>
      <c r="D22" s="42">
        <v>-233800.94999999925</v>
      </c>
      <c r="E22" s="42">
        <v>-199662.03999999911</v>
      </c>
      <c r="F22" s="42">
        <v>-114401.96085495129</v>
      </c>
      <c r="G22" s="42">
        <f>'Table G-4'!G14+'Table G-4'!G23</f>
        <v>0</v>
      </c>
      <c r="H22" s="42">
        <f>'Table G-4'!H14+'Table G-4'!H23</f>
        <v>0</v>
      </c>
      <c r="I22" s="42">
        <f>'Table G-4'!I14+'Table G-4'!I23</f>
        <v>0</v>
      </c>
      <c r="J22" s="42">
        <f>'Table G-4'!J14+'Table G-4'!J23</f>
        <v>0</v>
      </c>
      <c r="K22" s="42">
        <f>'Table G-4'!K14+'Table G-4'!K23</f>
        <v>0</v>
      </c>
      <c r="L22" s="42">
        <f>'Table G-4'!L14+'Table G-4'!L23</f>
        <v>0</v>
      </c>
      <c r="M22" s="42">
        <f>'Table G-4'!M14+'Table G-4'!M23</f>
        <v>0</v>
      </c>
      <c r="N22" s="38">
        <f t="shared" si="1"/>
        <v>21763685.600000001</v>
      </c>
      <c r="P22" s="78"/>
    </row>
    <row r="23" spans="1:17" ht="15" thickBot="1" x14ac:dyDescent="0.25">
      <c r="A23" s="29" t="s">
        <v>112</v>
      </c>
      <c r="B23" s="43">
        <v>4324001.5990000004</v>
      </c>
      <c r="C23" s="43">
        <v>56780.998999995179</v>
      </c>
      <c r="D23" s="43">
        <v>1042005.3109999904</v>
      </c>
      <c r="E23" s="43">
        <f>'Table G-4'!E15+'Table G-4'!E24</f>
        <v>0</v>
      </c>
      <c r="F23" s="43">
        <f>'Table G-4'!F15+'Table G-4'!F24</f>
        <v>0</v>
      </c>
      <c r="G23" s="43">
        <f>'Table G-4'!G15+'Table G-4'!G24</f>
        <v>0</v>
      </c>
      <c r="H23" s="43">
        <f>'Table G-4'!H15+'Table G-4'!H24</f>
        <v>0</v>
      </c>
      <c r="I23" s="43">
        <f>'Table G-4'!I15+'Table G-4'!I24</f>
        <v>0</v>
      </c>
      <c r="J23" s="43">
        <f>'Table G-4'!J15+'Table G-4'!J24</f>
        <v>0</v>
      </c>
      <c r="K23" s="43">
        <f>'Table G-4'!K15+'Table G-4'!K24</f>
        <v>0</v>
      </c>
      <c r="L23" s="43">
        <f>'Table G-4'!L15+'Table G-4'!L24</f>
        <v>0</v>
      </c>
      <c r="M23" s="43">
        <f>'Table G-4'!M15+'Table G-4'!M24</f>
        <v>0</v>
      </c>
      <c r="N23" s="38">
        <f t="shared" si="1"/>
        <v>5422787.908999986</v>
      </c>
      <c r="P23" s="78"/>
    </row>
    <row r="24" spans="1:17" x14ac:dyDescent="0.2">
      <c r="A24" s="5" t="s">
        <v>17</v>
      </c>
      <c r="B24" s="42">
        <f>B10+B16-(B12+B14+B17)+B15+B18+B20+B21+B22+B23</f>
        <v>4917564.9023548001</v>
      </c>
      <c r="C24" s="42">
        <f>C10+C16-(C12+C14+C17)+C15+C18+C20+C21+C22+C23</f>
        <v>-20624814.14864504</v>
      </c>
      <c r="D24" s="42">
        <f t="shared" ref="D24:M24" si="5">D10+D16-(D12+D14+D17)+D15+D20+D22+D23</f>
        <v>-18845806.76764505</v>
      </c>
      <c r="E24" s="42">
        <f t="shared" si="5"/>
        <v>-7761194.3276450448</v>
      </c>
      <c r="F24" s="42">
        <f t="shared" si="5"/>
        <v>-7563987.1191978976</v>
      </c>
      <c r="G24" s="42">
        <f>G10+G11+G16-(G12+G14+G17)+G15+G20+G22+G23</f>
        <v>0</v>
      </c>
      <c r="H24" s="42">
        <f t="shared" si="5"/>
        <v>0</v>
      </c>
      <c r="I24" s="42">
        <f t="shared" si="5"/>
        <v>0</v>
      </c>
      <c r="J24" s="42">
        <f t="shared" si="5"/>
        <v>0</v>
      </c>
      <c r="K24" s="42">
        <f t="shared" si="5"/>
        <v>0</v>
      </c>
      <c r="L24" s="42">
        <f t="shared" si="5"/>
        <v>0</v>
      </c>
      <c r="M24" s="42">
        <f t="shared" si="5"/>
        <v>0</v>
      </c>
      <c r="N24" s="66" t="s">
        <v>24</v>
      </c>
    </row>
    <row r="25" spans="1:17" ht="13.5" thickBot="1" x14ac:dyDescent="0.25">
      <c r="A25" s="67"/>
      <c r="B25" s="68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50"/>
    </row>
    <row r="26" spans="1:17" x14ac:dyDescent="0.2">
      <c r="A26" s="16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7" x14ac:dyDescent="0.2">
      <c r="A27" s="26" t="s">
        <v>54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7" x14ac:dyDescent="0.2">
      <c r="A28" s="72" t="s">
        <v>202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7" x14ac:dyDescent="0.2">
      <c r="A29" s="7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7" x14ac:dyDescent="0.2">
      <c r="A30" s="13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7" x14ac:dyDescent="0.2">
      <c r="A31" s="27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7" customFormat="1" x14ac:dyDescent="0.2">
      <c r="A32" s="26"/>
      <c r="B32" s="42"/>
      <c r="C32" s="42"/>
      <c r="D32" s="42"/>
      <c r="E32" s="52"/>
      <c r="F32" s="44"/>
      <c r="G32" s="44"/>
      <c r="H32" s="44"/>
      <c r="I32" s="44"/>
      <c r="J32" s="44"/>
      <c r="K32" s="44"/>
      <c r="L32" s="44"/>
      <c r="M32" s="44"/>
      <c r="N32" s="44"/>
      <c r="Q32" s="2"/>
    </row>
    <row r="33" spans="1:14" x14ac:dyDescent="0.2">
      <c r="A33" s="60"/>
      <c r="B33" s="55"/>
      <c r="C33" s="55"/>
      <c r="D33" s="56"/>
      <c r="E33" s="56"/>
      <c r="F33" s="56"/>
      <c r="G33" s="42"/>
      <c r="H33" s="42"/>
      <c r="I33" s="42"/>
      <c r="J33" s="42"/>
      <c r="K33" s="42"/>
      <c r="L33" s="42"/>
      <c r="M33" s="42"/>
      <c r="N33" s="42"/>
    </row>
    <row r="34" spans="1:14" x14ac:dyDescent="0.2">
      <c r="A34" s="57"/>
      <c r="B34" s="55"/>
      <c r="C34" s="55"/>
      <c r="D34" s="56"/>
      <c r="E34" s="58"/>
      <c r="F34" s="59"/>
      <c r="G34" s="42"/>
      <c r="H34" s="42"/>
      <c r="I34" s="42"/>
      <c r="J34" s="42"/>
      <c r="K34" s="42"/>
      <c r="L34" s="42"/>
      <c r="M34" s="42"/>
      <c r="N34" s="42"/>
    </row>
    <row r="35" spans="1:14" ht="12.75" customHeight="1" x14ac:dyDescent="0.2">
      <c r="A35" s="57"/>
      <c r="B35" s="55"/>
      <c r="C35" s="55"/>
      <c r="D35" s="56"/>
      <c r="E35" s="75"/>
      <c r="F35" s="76"/>
      <c r="G35" s="16"/>
      <c r="H35" s="42"/>
      <c r="I35" s="42"/>
      <c r="J35" s="42"/>
      <c r="K35" s="42"/>
      <c r="L35" s="42"/>
      <c r="M35" s="42"/>
      <c r="N35" s="42"/>
    </row>
    <row r="36" spans="1:14" ht="12.75" customHeight="1" x14ac:dyDescent="0.2">
      <c r="A36" s="57"/>
      <c r="B36" s="55"/>
      <c r="C36" s="55"/>
      <c r="D36" s="56"/>
      <c r="E36" s="58"/>
      <c r="F36" s="59"/>
      <c r="G36" s="42"/>
      <c r="H36" s="42"/>
      <c r="I36" s="42"/>
      <c r="J36" s="42"/>
      <c r="K36" s="42"/>
      <c r="L36" s="42"/>
      <c r="M36" s="42"/>
      <c r="N36" s="42"/>
    </row>
    <row r="37" spans="1:14" ht="12.75" customHeight="1" x14ac:dyDescent="0.2">
      <c r="A37" s="57"/>
      <c r="B37" s="55"/>
      <c r="C37" s="55"/>
      <c r="D37" s="56"/>
      <c r="E37" s="58"/>
      <c r="F37" s="59"/>
      <c r="G37" s="42"/>
      <c r="H37" s="42"/>
      <c r="I37" s="42"/>
      <c r="J37" s="42"/>
      <c r="K37" s="42"/>
      <c r="L37" s="42"/>
      <c r="M37" s="42"/>
      <c r="N37" s="42"/>
    </row>
    <row r="38" spans="1:14" ht="12.75" customHeight="1" x14ac:dyDescent="0.2">
      <c r="A38" s="57"/>
      <c r="B38" s="55"/>
      <c r="C38" s="55"/>
      <c r="D38" s="56"/>
      <c r="E38" s="58"/>
      <c r="F38" s="59"/>
      <c r="G38" s="42"/>
      <c r="H38" s="42"/>
      <c r="I38" s="42"/>
      <c r="J38" s="42"/>
      <c r="K38" s="42"/>
      <c r="L38" s="42"/>
      <c r="M38" s="42"/>
      <c r="N38" s="42"/>
    </row>
    <row r="39" spans="1:14" ht="12.75" customHeight="1" x14ac:dyDescent="0.2">
      <c r="A39" s="57"/>
      <c r="B39" s="55"/>
      <c r="C39" s="55"/>
      <c r="D39" s="56"/>
      <c r="E39" s="58"/>
      <c r="F39" s="59"/>
      <c r="G39" s="42"/>
      <c r="H39" s="42"/>
      <c r="I39" s="42"/>
      <c r="J39" s="42"/>
      <c r="K39" s="42"/>
      <c r="L39" s="42"/>
      <c r="M39" s="42"/>
      <c r="N39" s="42"/>
    </row>
    <row r="40" spans="1:14" ht="12.75" customHeight="1" x14ac:dyDescent="0.2">
      <c r="A40" s="57"/>
      <c r="B40" s="55"/>
      <c r="C40" s="55"/>
      <c r="D40" s="56"/>
      <c r="E40" s="58"/>
      <c r="F40" s="59"/>
      <c r="G40" s="42"/>
      <c r="H40" s="42"/>
      <c r="I40" s="42"/>
      <c r="J40" s="42"/>
      <c r="K40" s="42"/>
      <c r="L40" s="42"/>
      <c r="M40" s="42"/>
      <c r="N40" s="42"/>
    </row>
    <row r="41" spans="1:14" ht="12.75" customHeight="1" x14ac:dyDescent="0.2">
      <c r="A41" s="16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ht="12.75" customHeight="1" x14ac:dyDescent="0.2">
      <c r="A42" s="16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</row>
    <row r="43" spans="1:14" ht="12.75" customHeight="1" x14ac:dyDescent="0.2">
      <c r="A43" s="16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</row>
    <row r="44" spans="1:14" ht="12.75" customHeight="1" x14ac:dyDescent="0.2">
      <c r="A44" s="1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</row>
    <row r="45" spans="1:14" ht="12.75" customHeight="1" x14ac:dyDescent="0.2">
      <c r="A45" s="16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12.75" customHeight="1" x14ac:dyDescent="0.2">
      <c r="A46" s="1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ht="12.75" customHeight="1" x14ac:dyDescent="0.2">
      <c r="A47" s="16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1:14" ht="12.75" customHeight="1" x14ac:dyDescent="0.2">
      <c r="A48" s="16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ht="12.75" customHeight="1" x14ac:dyDescent="0.2">
      <c r="A49" s="16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</row>
    <row r="50" spans="1:14" ht="12.75" customHeight="1" x14ac:dyDescent="0.2">
      <c r="A50" s="16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</row>
    <row r="51" spans="1:14" ht="12.75" customHeight="1" x14ac:dyDescent="0.2">
      <c r="A51" s="16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2.75" customHeight="1" x14ac:dyDescent="0.2">
      <c r="A52" s="16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</row>
    <row r="53" spans="1:14" ht="12.75" customHeight="1" x14ac:dyDescent="0.2">
      <c r="A53" s="16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2.75" customHeight="1" x14ac:dyDescent="0.2">
      <c r="A54" s="16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14" ht="12.75" customHeight="1" x14ac:dyDescent="0.2">
      <c r="A55" s="16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</row>
    <row r="56" spans="1:14" ht="12.75" customHeight="1" x14ac:dyDescent="0.2">
      <c r="A56" s="16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ht="12.75" customHeight="1" x14ac:dyDescent="0.2">
      <c r="A57" s="16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ht="12.75" customHeight="1" x14ac:dyDescent="0.2">
      <c r="A58" s="1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ht="12.75" customHeight="1" x14ac:dyDescent="0.2">
      <c r="A59" s="16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ht="12.75" customHeight="1" x14ac:dyDescent="0.2">
      <c r="A60" s="16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  <row r="61" spans="1:14" ht="12.75" customHeight="1" x14ac:dyDescent="0.2">
      <c r="A61" s="16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</row>
    <row r="62" spans="1:14" ht="12.75" customHeight="1" x14ac:dyDescent="0.2">
      <c r="A62" s="16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</row>
    <row r="63" spans="1:14" ht="12.75" customHeight="1" x14ac:dyDescent="0.2">
      <c r="A63" s="16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</row>
    <row r="64" spans="1:1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3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2" sqref="E12"/>
    </sheetView>
  </sheetViews>
  <sheetFormatPr defaultColWidth="9.140625" defaultRowHeight="12.75" x14ac:dyDescent="0.2"/>
  <cols>
    <col min="1" max="1" width="28.42578125" style="2" customWidth="1"/>
    <col min="2" max="2" width="14" style="31" bestFit="1" customWidth="1"/>
    <col min="3" max="3" width="11.42578125" style="31" bestFit="1" customWidth="1"/>
    <col min="4" max="4" width="11.85546875" style="31" bestFit="1" customWidth="1"/>
    <col min="5" max="5" width="14.42578125" style="31" bestFit="1" customWidth="1"/>
    <col min="6" max="8" width="11.85546875" style="31" bestFit="1" customWidth="1"/>
    <col min="9" max="9" width="10.85546875" style="31" bestFit="1" customWidth="1"/>
    <col min="10" max="10" width="11.42578125" style="31" bestFit="1" customWidth="1"/>
    <col min="11" max="12" width="11.85546875" style="31" bestFit="1" customWidth="1"/>
    <col min="13" max="13" width="11.42578125" style="31" bestFit="1" customWidth="1"/>
    <col min="14" max="14" width="12.42578125" style="31" bestFit="1" customWidth="1"/>
    <col min="15" max="15" width="9.140625" style="2"/>
    <col min="16" max="16" width="14" style="2" bestFit="1" customWidth="1"/>
    <col min="17" max="16384" width="9.140625" style="2"/>
  </cols>
  <sheetData>
    <row r="1" spans="1:14" ht="15.75" x14ac:dyDescent="0.25">
      <c r="A1" s="1" t="s">
        <v>22</v>
      </c>
    </row>
    <row r="2" spans="1:14" ht="15.75" x14ac:dyDescent="0.25">
      <c r="A2" s="3" t="s">
        <v>47</v>
      </c>
    </row>
    <row r="3" spans="1:14" ht="15.75" x14ac:dyDescent="0.25">
      <c r="A3" s="1" t="str">
        <f>'Table G-1'!A3</f>
        <v>Calendar Year 2021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6" t="s">
        <v>0</v>
      </c>
    </row>
    <row r="7" spans="1:14" x14ac:dyDescent="0.2">
      <c r="A7" s="24" t="s">
        <v>192</v>
      </c>
      <c r="B7" s="40" t="s">
        <v>2</v>
      </c>
      <c r="C7" s="40" t="s">
        <v>3</v>
      </c>
      <c r="D7" s="40" t="s">
        <v>4</v>
      </c>
      <c r="E7" s="40" t="s">
        <v>5</v>
      </c>
      <c r="F7" s="40" t="s">
        <v>6</v>
      </c>
      <c r="G7" s="40" t="s">
        <v>7</v>
      </c>
      <c r="H7" s="40" t="s">
        <v>8</v>
      </c>
      <c r="I7" s="40" t="s">
        <v>9</v>
      </c>
      <c r="J7" s="40" t="s">
        <v>10</v>
      </c>
      <c r="K7" s="40" t="s">
        <v>11</v>
      </c>
      <c r="L7" s="40" t="s">
        <v>12</v>
      </c>
      <c r="M7" s="40" t="s">
        <v>13</v>
      </c>
      <c r="N7" s="46" t="s">
        <v>14</v>
      </c>
    </row>
    <row r="8" spans="1:14" x14ac:dyDescent="0.2">
      <c r="A8" s="15" t="s">
        <v>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38"/>
    </row>
    <row r="9" spans="1:14" x14ac:dyDescent="0.2">
      <c r="A9" s="12" t="s">
        <v>143</v>
      </c>
      <c r="B9" s="42">
        <v>0</v>
      </c>
      <c r="C9" s="42">
        <v>15293054</v>
      </c>
      <c r="D9" s="42">
        <v>0</v>
      </c>
      <c r="E9" s="42">
        <v>21743038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38">
        <f>SUM(B9:M9)</f>
        <v>37036092</v>
      </c>
    </row>
    <row r="10" spans="1:14" x14ac:dyDescent="0.2">
      <c r="A10" s="15" t="s">
        <v>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38"/>
    </row>
    <row r="11" spans="1:14" x14ac:dyDescent="0.2">
      <c r="A11" s="12" t="s">
        <v>142</v>
      </c>
      <c r="B11" s="42">
        <v>-21743038</v>
      </c>
      <c r="C11" s="42">
        <v>0</v>
      </c>
      <c r="D11" s="42">
        <v>0</v>
      </c>
      <c r="E11" s="42">
        <v>-35155756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38">
        <f>SUM(B11:M11)</f>
        <v>-56898794</v>
      </c>
    </row>
    <row r="12" spans="1:14" x14ac:dyDescent="0.2">
      <c r="A12" s="15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38"/>
    </row>
    <row r="13" spans="1:14" ht="13.5" thickBot="1" x14ac:dyDescent="0.25">
      <c r="A13" s="23" t="s">
        <v>23</v>
      </c>
      <c r="B13" s="45">
        <f>SUM(B9:B11)</f>
        <v>-21743038</v>
      </c>
      <c r="C13" s="45">
        <f>SUM(C9:C11)</f>
        <v>15293054</v>
      </c>
      <c r="D13" s="45">
        <f>SUM(D10:D11)</f>
        <v>0</v>
      </c>
      <c r="E13" s="45">
        <f t="shared" ref="E13:M13" si="0">SUM(E9:E11)</f>
        <v>-13412718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45">
        <f t="shared" si="0"/>
        <v>0</v>
      </c>
      <c r="N13" s="47">
        <f>SUM(B13:M13)</f>
        <v>-19862702</v>
      </c>
    </row>
    <row r="14" spans="1:14" ht="16.5" thickBot="1" x14ac:dyDescent="0.3">
      <c r="A14" s="4"/>
    </row>
    <row r="15" spans="1:14" x14ac:dyDescent="0.2">
      <c r="A15" s="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6" t="s">
        <v>0</v>
      </c>
    </row>
    <row r="16" spans="1:14" x14ac:dyDescent="0.2">
      <c r="A16" s="24" t="s">
        <v>149</v>
      </c>
      <c r="B16" s="40" t="s">
        <v>2</v>
      </c>
      <c r="C16" s="40" t="s">
        <v>3</v>
      </c>
      <c r="D16" s="40" t="s">
        <v>4</v>
      </c>
      <c r="E16" s="40" t="s">
        <v>5</v>
      </c>
      <c r="F16" s="40" t="s">
        <v>6</v>
      </c>
      <c r="G16" s="40" t="s">
        <v>7</v>
      </c>
      <c r="H16" s="40" t="s">
        <v>8</v>
      </c>
      <c r="I16" s="40" t="s">
        <v>9</v>
      </c>
      <c r="J16" s="40" t="s">
        <v>10</v>
      </c>
      <c r="K16" s="40" t="s">
        <v>11</v>
      </c>
      <c r="L16" s="40" t="s">
        <v>12</v>
      </c>
      <c r="M16" s="40" t="s">
        <v>13</v>
      </c>
      <c r="N16" s="46" t="s">
        <v>14</v>
      </c>
    </row>
    <row r="17" spans="1:14" x14ac:dyDescent="0.2">
      <c r="A17" s="15" t="s">
        <v>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38"/>
    </row>
    <row r="18" spans="1:14" x14ac:dyDescent="0.2">
      <c r="A18" s="12" t="s">
        <v>143</v>
      </c>
      <c r="B18" s="42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8">
        <f>SUM(B18:M18)</f>
        <v>0</v>
      </c>
    </row>
    <row r="19" spans="1:14" x14ac:dyDescent="0.2">
      <c r="A19" s="15" t="s">
        <v>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38"/>
    </row>
    <row r="20" spans="1:14" x14ac:dyDescent="0.2">
      <c r="A20" s="12" t="s">
        <v>142</v>
      </c>
      <c r="B20" s="42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38">
        <f>SUM(B20:M20)</f>
        <v>0</v>
      </c>
    </row>
    <row r="21" spans="1:14" x14ac:dyDescent="0.2">
      <c r="A21" s="15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38"/>
    </row>
    <row r="22" spans="1:14" ht="13.5" thickBot="1" x14ac:dyDescent="0.25">
      <c r="A22" s="23" t="s">
        <v>23</v>
      </c>
      <c r="B22" s="45">
        <f>SUM(B18:B20)</f>
        <v>0</v>
      </c>
      <c r="C22" s="45">
        <f>SUM(C18:C20)</f>
        <v>0</v>
      </c>
      <c r="D22" s="45">
        <f>SUM(D19:D20)</f>
        <v>0</v>
      </c>
      <c r="E22" s="45">
        <f t="shared" ref="E22:M22" si="1">SUM(E18:E20)</f>
        <v>0</v>
      </c>
      <c r="F22" s="45">
        <f t="shared" si="1"/>
        <v>0</v>
      </c>
      <c r="G22" s="45">
        <f t="shared" si="1"/>
        <v>0</v>
      </c>
      <c r="H22" s="45">
        <f t="shared" si="1"/>
        <v>0</v>
      </c>
      <c r="I22" s="45">
        <f t="shared" si="1"/>
        <v>0</v>
      </c>
      <c r="J22" s="45">
        <f t="shared" si="1"/>
        <v>0</v>
      </c>
      <c r="K22" s="45">
        <f t="shared" si="1"/>
        <v>0</v>
      </c>
      <c r="L22" s="45">
        <f t="shared" si="1"/>
        <v>0</v>
      </c>
      <c r="M22" s="45">
        <f t="shared" si="1"/>
        <v>0</v>
      </c>
      <c r="N22" s="47">
        <f>SUM(B22:M22)</f>
        <v>0</v>
      </c>
    </row>
    <row r="23" spans="1:14" ht="13.5" thickBot="1" x14ac:dyDescent="0.2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</row>
    <row r="24" spans="1:14" x14ac:dyDescent="0.2">
      <c r="A24" s="5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6" t="s">
        <v>0</v>
      </c>
    </row>
    <row r="25" spans="1:14" x14ac:dyDescent="0.2">
      <c r="A25" s="24" t="s">
        <v>148</v>
      </c>
      <c r="B25" s="40" t="s">
        <v>2</v>
      </c>
      <c r="C25" s="40" t="s">
        <v>3</v>
      </c>
      <c r="D25" s="40" t="s">
        <v>4</v>
      </c>
      <c r="E25" s="40" t="s">
        <v>5</v>
      </c>
      <c r="F25" s="40" t="s">
        <v>6</v>
      </c>
      <c r="G25" s="40" t="s">
        <v>7</v>
      </c>
      <c r="H25" s="40" t="s">
        <v>8</v>
      </c>
      <c r="I25" s="40" t="s">
        <v>9</v>
      </c>
      <c r="J25" s="40" t="s">
        <v>10</v>
      </c>
      <c r="K25" s="40" t="s">
        <v>11</v>
      </c>
      <c r="L25" s="40" t="s">
        <v>12</v>
      </c>
      <c r="M25" s="40" t="s">
        <v>13</v>
      </c>
      <c r="N25" s="46" t="s">
        <v>14</v>
      </c>
    </row>
    <row r="26" spans="1:14" x14ac:dyDescent="0.2">
      <c r="A26" s="15" t="s">
        <v>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38"/>
    </row>
    <row r="27" spans="1:14" x14ac:dyDescent="0.2">
      <c r="A27" s="12" t="s">
        <v>143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38">
        <f>SUM(B27:M27)</f>
        <v>0</v>
      </c>
    </row>
    <row r="28" spans="1:14" x14ac:dyDescent="0.2">
      <c r="A28" s="15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38"/>
    </row>
    <row r="29" spans="1:14" x14ac:dyDescent="0.2">
      <c r="A29" s="12" t="s">
        <v>142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38">
        <f>SUM(B29:M29)</f>
        <v>0</v>
      </c>
    </row>
    <row r="30" spans="1:14" x14ac:dyDescent="0.2">
      <c r="A30" s="15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38"/>
    </row>
    <row r="31" spans="1:14" ht="13.5" thickBot="1" x14ac:dyDescent="0.25">
      <c r="A31" s="23" t="s">
        <v>23</v>
      </c>
      <c r="B31" s="45">
        <f>SUM(B27:B29)</f>
        <v>0</v>
      </c>
      <c r="C31" s="45">
        <f t="shared" ref="C31:M31" si="2">SUM(C27:C29)</f>
        <v>0</v>
      </c>
      <c r="D31" s="45">
        <f>SUM(D28:D29)</f>
        <v>0</v>
      </c>
      <c r="E31" s="45">
        <f t="shared" si="2"/>
        <v>0</v>
      </c>
      <c r="F31" s="45">
        <f t="shared" si="2"/>
        <v>0</v>
      </c>
      <c r="G31" s="45">
        <f t="shared" si="2"/>
        <v>0</v>
      </c>
      <c r="H31" s="45">
        <f t="shared" si="2"/>
        <v>0</v>
      </c>
      <c r="I31" s="45">
        <f t="shared" si="2"/>
        <v>0</v>
      </c>
      <c r="J31" s="45">
        <f t="shared" si="2"/>
        <v>0</v>
      </c>
      <c r="K31" s="45">
        <f t="shared" si="2"/>
        <v>0</v>
      </c>
      <c r="L31" s="45">
        <f t="shared" si="2"/>
        <v>0</v>
      </c>
      <c r="M31" s="45">
        <f t="shared" si="2"/>
        <v>0</v>
      </c>
      <c r="N31" s="47">
        <f>SUM(B31:M31)</f>
        <v>0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D090C-C889-44D9-8B3A-CC6F3D276BF2}">
  <dimension ref="A1:N20"/>
  <sheetViews>
    <sheetView workbookViewId="0">
      <selection activeCell="F15" sqref="F15"/>
    </sheetView>
  </sheetViews>
  <sheetFormatPr defaultColWidth="9.140625" defaultRowHeight="14.25" x14ac:dyDescent="0.2"/>
  <cols>
    <col min="1" max="1" width="41" style="82" bestFit="1" customWidth="1"/>
    <col min="2" max="2" width="13.42578125" style="81" customWidth="1"/>
    <col min="3" max="3" width="13.42578125" style="82" customWidth="1"/>
    <col min="4" max="4" width="13.42578125" style="81" customWidth="1"/>
    <col min="5" max="13" width="13.42578125" style="82" customWidth="1"/>
    <col min="14" max="14" width="13.42578125" style="81" customWidth="1"/>
    <col min="15" max="16384" width="9.140625" style="82"/>
  </cols>
  <sheetData>
    <row r="1" spans="1:14" ht="15" x14ac:dyDescent="0.25">
      <c r="A1" s="80" t="s">
        <v>213</v>
      </c>
    </row>
    <row r="2" spans="1:14" ht="15" x14ac:dyDescent="0.25">
      <c r="A2" s="80" t="s">
        <v>205</v>
      </c>
      <c r="C2" s="81"/>
      <c r="E2" s="83"/>
      <c r="F2" s="84"/>
    </row>
    <row r="3" spans="1:14" ht="15" x14ac:dyDescent="0.25">
      <c r="A3" s="80" t="s">
        <v>197</v>
      </c>
      <c r="C3" s="81"/>
      <c r="E3" s="83"/>
      <c r="J3" s="85"/>
    </row>
    <row r="4" spans="1:14" ht="15.75" x14ac:dyDescent="0.25">
      <c r="A4" s="86"/>
      <c r="C4" s="81"/>
      <c r="E4" s="87"/>
    </row>
    <row r="5" spans="1:14" ht="16.5" thickBot="1" x14ac:dyDescent="0.3">
      <c r="A5" s="86"/>
      <c r="N5" s="88"/>
    </row>
    <row r="6" spans="1:14" x14ac:dyDescent="0.2">
      <c r="A6" s="89"/>
      <c r="B6" s="90"/>
      <c r="C6" s="91"/>
      <c r="D6" s="90"/>
      <c r="E6" s="91"/>
      <c r="F6" s="91"/>
      <c r="G6" s="91"/>
      <c r="H6" s="91"/>
      <c r="I6" s="91"/>
      <c r="J6" s="91"/>
      <c r="K6" s="91"/>
      <c r="L6" s="91"/>
      <c r="M6" s="91"/>
      <c r="N6" s="92" t="s">
        <v>0</v>
      </c>
    </row>
    <row r="7" spans="1:14" ht="16.5" thickBot="1" x14ac:dyDescent="0.3">
      <c r="A7" s="93" t="s">
        <v>0</v>
      </c>
      <c r="B7" s="94" t="s">
        <v>2</v>
      </c>
      <c r="C7" s="95" t="s">
        <v>3</v>
      </c>
      <c r="D7" s="94" t="s">
        <v>4</v>
      </c>
      <c r="E7" s="95" t="s">
        <v>5</v>
      </c>
      <c r="F7" s="95" t="s">
        <v>6</v>
      </c>
      <c r="G7" s="95" t="s">
        <v>7</v>
      </c>
      <c r="H7" s="95" t="s">
        <v>8</v>
      </c>
      <c r="I7" s="95" t="s">
        <v>9</v>
      </c>
      <c r="J7" s="95" t="s">
        <v>10</v>
      </c>
      <c r="K7" s="95" t="s">
        <v>11</v>
      </c>
      <c r="L7" s="95" t="s">
        <v>12</v>
      </c>
      <c r="M7" s="95" t="s">
        <v>13</v>
      </c>
      <c r="N7" s="96" t="s">
        <v>14</v>
      </c>
    </row>
    <row r="8" spans="1:14" ht="15.75" x14ac:dyDescent="0.25">
      <c r="A8" s="97"/>
      <c r="B8" s="98"/>
      <c r="C8" s="99"/>
      <c r="D8" s="98"/>
      <c r="E8" s="99"/>
      <c r="F8" s="99"/>
      <c r="G8" s="99"/>
      <c r="H8" s="99"/>
      <c r="I8" s="99"/>
      <c r="J8" s="99"/>
      <c r="K8" s="99"/>
      <c r="L8" s="99"/>
      <c r="M8" s="99"/>
      <c r="N8" s="100"/>
    </row>
    <row r="9" spans="1:14" ht="12.75" x14ac:dyDescent="0.2">
      <c r="A9" s="101" t="s">
        <v>206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</row>
    <row r="10" spans="1:14" ht="12.75" x14ac:dyDescent="0.2">
      <c r="A10" s="104" t="s">
        <v>18</v>
      </c>
      <c r="B10" s="105">
        <v>0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6">
        <f>B10</f>
        <v>0</v>
      </c>
    </row>
    <row r="11" spans="1:14" ht="12.75" x14ac:dyDescent="0.2">
      <c r="A11" s="104" t="s">
        <v>207</v>
      </c>
      <c r="B11" s="105">
        <v>0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6">
        <f>SUM(B11:M11)</f>
        <v>0</v>
      </c>
    </row>
    <row r="12" spans="1:14" ht="12.75" x14ac:dyDescent="0.2">
      <c r="A12" s="104" t="s">
        <v>208</v>
      </c>
      <c r="B12" s="105">
        <v>0</v>
      </c>
      <c r="C12" s="105">
        <v>0</v>
      </c>
      <c r="D12" s="105">
        <v>1250000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6">
        <f>SUM(B12:M12)</f>
        <v>1250000</v>
      </c>
    </row>
    <row r="13" spans="1:14" ht="12.75" x14ac:dyDescent="0.2">
      <c r="A13" s="104" t="s">
        <v>209</v>
      </c>
      <c r="B13" s="105">
        <v>0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6">
        <f>SUM(B13:M13)</f>
        <v>0</v>
      </c>
    </row>
    <row r="14" spans="1:14" x14ac:dyDescent="0.2">
      <c r="A14" s="104" t="s">
        <v>210</v>
      </c>
      <c r="B14" s="105">
        <v>0</v>
      </c>
      <c r="C14" s="105">
        <v>0</v>
      </c>
      <c r="D14" s="105">
        <v>42</v>
      </c>
      <c r="E14" s="105">
        <v>83</v>
      </c>
      <c r="F14" s="105">
        <v>63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6">
        <f>SUM(B14:M14)</f>
        <v>188</v>
      </c>
    </row>
    <row r="15" spans="1:14" ht="12.75" x14ac:dyDescent="0.2">
      <c r="A15" s="104" t="s">
        <v>211</v>
      </c>
      <c r="B15" s="107">
        <f t="shared" ref="B15:N15" si="0">SUM(B10:B14)</f>
        <v>0</v>
      </c>
      <c r="C15" s="107">
        <f t="shared" si="0"/>
        <v>0</v>
      </c>
      <c r="D15" s="107">
        <f t="shared" si="0"/>
        <v>1250042</v>
      </c>
      <c r="E15" s="107">
        <f t="shared" si="0"/>
        <v>83</v>
      </c>
      <c r="F15" s="107">
        <f t="shared" si="0"/>
        <v>63</v>
      </c>
      <c r="G15" s="107">
        <f t="shared" si="0"/>
        <v>0</v>
      </c>
      <c r="H15" s="107">
        <f t="shared" si="0"/>
        <v>0</v>
      </c>
      <c r="I15" s="107">
        <f t="shared" si="0"/>
        <v>0</v>
      </c>
      <c r="J15" s="107">
        <f t="shared" si="0"/>
        <v>0</v>
      </c>
      <c r="K15" s="107">
        <f t="shared" si="0"/>
        <v>0</v>
      </c>
      <c r="L15" s="107">
        <f t="shared" si="0"/>
        <v>0</v>
      </c>
      <c r="M15" s="107">
        <f t="shared" si="0"/>
        <v>0</v>
      </c>
      <c r="N15" s="108">
        <f t="shared" si="0"/>
        <v>1250188</v>
      </c>
    </row>
    <row r="16" spans="1:14" ht="12.75" x14ac:dyDescent="0.2">
      <c r="A16" s="109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1:14" ht="12.75" x14ac:dyDescent="0.2"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12.75" x14ac:dyDescent="0.2">
      <c r="A18" s="114" t="s">
        <v>212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12.75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1:14" x14ac:dyDescent="0.2">
      <c r="A20" s="113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4" ma:contentTypeDescription="Create a new document." ma:contentTypeScope="" ma:versionID="9efc0ee85d7a54671f37e2699a13360a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de16da6e60a0a9b7523ec5c501a87e60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288A94-A5E5-426F-9AB8-025FEC34C976}"/>
</file>

<file path=customXml/itemProps2.xml><?xml version="1.0" encoding="utf-8"?>
<ds:datastoreItem xmlns:ds="http://schemas.openxmlformats.org/officeDocument/2006/customXml" ds:itemID="{A3D42834-6A2E-4BA1-A230-433ED66CFE1E}"/>
</file>

<file path=customXml/itemProps3.xml><?xml version="1.0" encoding="utf-8"?>
<ds:datastoreItem xmlns:ds="http://schemas.openxmlformats.org/officeDocument/2006/customXml" ds:itemID="{1B91995C-1089-47A8-9E11-22362D427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Hanami, Thomas</cp:lastModifiedBy>
  <cp:lastPrinted>2005-04-20T21:57:08Z</cp:lastPrinted>
  <dcterms:created xsi:type="dcterms:W3CDTF">2002-02-21T22:40:26Z</dcterms:created>
  <dcterms:modified xsi:type="dcterms:W3CDTF">2021-06-16T23:48:34Z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