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empra-my.sharepoint.com/personal/thanami_semprautilities_com/Documents/documents/PPP Monthly Report/2023/"/>
    </mc:Choice>
  </mc:AlternateContent>
  <xr:revisionPtr revIDLastSave="62" documentId="8_{2680C1EB-AA6A-4C96-9CDD-5CEFE6B7091C}" xr6:coauthVersionLast="47" xr6:coauthVersionMax="47" xr10:uidLastSave="{0A6C51D0-0230-4B52-8F6E-24CDA5190945}"/>
  <bookViews>
    <workbookView xWindow="14385" yWindow="-15" windowWidth="14430" windowHeight="15015" tabRatio="773" activeTab="2" xr2:uid="{00000000-000D-0000-FFFF-FFFF00000000}"/>
  </bookViews>
  <sheets>
    <sheet name="Table G-1" sheetId="7" r:id="rId1"/>
    <sheet name="Table G-2" sheetId="6" r:id="rId2"/>
    <sheet name="Table G-3" sheetId="5" r:id="rId3"/>
    <sheet name="Table G-4" sheetId="8" r:id="rId4"/>
    <sheet name="Table G-5" sheetId="9" r:id="rId5"/>
  </sheets>
  <definedNames>
    <definedName name="_xlnm.Print_Area" localSheetId="2">'Table G-3'!$A$1:$O$33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5" i="6" l="1"/>
  <c r="F448" i="6"/>
  <c r="F392" i="6"/>
  <c r="F317" i="6"/>
  <c r="F249" i="6"/>
  <c r="F91" i="6"/>
  <c r="F8" i="6"/>
  <c r="F10" i="5"/>
  <c r="C168" i="6"/>
  <c r="D168" i="6"/>
  <c r="E168" i="6"/>
  <c r="F168" i="6"/>
  <c r="G168" i="6"/>
  <c r="H168" i="6"/>
  <c r="I168" i="6"/>
  <c r="J168" i="6"/>
  <c r="K168" i="6"/>
  <c r="L168" i="6"/>
  <c r="M168" i="6"/>
  <c r="B16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60" i="6"/>
  <c r="N161" i="6"/>
  <c r="N162" i="6"/>
  <c r="N163" i="6"/>
  <c r="N164" i="6"/>
  <c r="N165" i="6"/>
  <c r="N166" i="6"/>
  <c r="N167" i="6"/>
  <c r="N128" i="6"/>
  <c r="B125" i="6"/>
  <c r="N39" i="6"/>
  <c r="N40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44" i="6"/>
  <c r="E85" i="6"/>
  <c r="E41" i="6"/>
  <c r="E8" i="6" s="1"/>
  <c r="N168" i="6" l="1"/>
  <c r="N85" i="6"/>
  <c r="D41" i="6"/>
  <c r="D85" i="6"/>
  <c r="D8" i="6" l="1"/>
  <c r="D87" i="6" s="1"/>
  <c r="N223" i="6"/>
  <c r="C85" i="6"/>
  <c r="F85" i="6"/>
  <c r="G85" i="6"/>
  <c r="H85" i="6"/>
  <c r="I85" i="6"/>
  <c r="J85" i="6"/>
  <c r="K85" i="6"/>
  <c r="L85" i="6"/>
  <c r="M85" i="6"/>
  <c r="B85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C41" i="6"/>
  <c r="F41" i="6"/>
  <c r="G41" i="6"/>
  <c r="H41" i="6"/>
  <c r="I41" i="6"/>
  <c r="J41" i="6"/>
  <c r="K41" i="6"/>
  <c r="L41" i="6"/>
  <c r="M41" i="6"/>
  <c r="B41" i="6"/>
  <c r="N9" i="6"/>
  <c r="B12" i="5"/>
  <c r="B14" i="5"/>
  <c r="C14" i="5"/>
  <c r="D14" i="5"/>
  <c r="B17" i="5"/>
  <c r="C17" i="5"/>
  <c r="D17" i="5"/>
  <c r="D23" i="5"/>
  <c r="C208" i="6"/>
  <c r="D242" i="6"/>
  <c r="B242" i="6"/>
  <c r="C242" i="6"/>
  <c r="C8" i="6" l="1"/>
  <c r="C87" i="6" s="1"/>
  <c r="C175" i="6"/>
  <c r="C244" i="6" s="1"/>
  <c r="N41" i="6"/>
  <c r="B8" i="6"/>
  <c r="B87" i="6" s="1"/>
  <c r="N20" i="5"/>
  <c r="C176" i="6"/>
  <c r="J8" i="6"/>
  <c r="J87" i="6" s="1"/>
  <c r="H8" i="6"/>
  <c r="H87" i="6" s="1"/>
  <c r="I8" i="6"/>
  <c r="I87" i="6" s="1"/>
  <c r="K8" i="6"/>
  <c r="K87" i="6" s="1"/>
  <c r="G8" i="6"/>
  <c r="G87" i="6" s="1"/>
  <c r="L8" i="6"/>
  <c r="L87" i="6" s="1"/>
  <c r="E87" i="6"/>
  <c r="M8" i="6"/>
  <c r="M87" i="6" s="1"/>
  <c r="F87" i="6"/>
  <c r="C125" i="6"/>
  <c r="C91" i="6" s="1"/>
  <c r="N8" i="6" l="1"/>
  <c r="N87" i="6" s="1"/>
  <c r="C170" i="6"/>
  <c r="M15" i="9"/>
  <c r="L15" i="9"/>
  <c r="K15" i="9"/>
  <c r="J15" i="9"/>
  <c r="I15" i="9"/>
  <c r="H15" i="9"/>
  <c r="G15" i="9"/>
  <c r="F15" i="9"/>
  <c r="E15" i="9"/>
  <c r="D15" i="9"/>
  <c r="C15" i="9"/>
  <c r="B15" i="9"/>
  <c r="N14" i="9"/>
  <c r="N13" i="9"/>
  <c r="N12" i="9"/>
  <c r="N11" i="9"/>
  <c r="N10" i="9"/>
  <c r="N15" i="9" l="1"/>
  <c r="E14" i="5" l="1"/>
  <c r="F14" i="5"/>
  <c r="G14" i="5"/>
  <c r="H14" i="5"/>
  <c r="I14" i="5"/>
  <c r="J14" i="5"/>
  <c r="K14" i="5"/>
  <c r="L14" i="5"/>
  <c r="M14" i="5"/>
  <c r="B13" i="8"/>
  <c r="N18" i="5" l="1"/>
  <c r="M242" i="6" l="1"/>
  <c r="L242" i="6"/>
  <c r="K242" i="6"/>
  <c r="J242" i="6"/>
  <c r="I242" i="6"/>
  <c r="H242" i="6"/>
  <c r="G242" i="6"/>
  <c r="F242" i="6"/>
  <c r="E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M208" i="6"/>
  <c r="M175" i="6" s="1"/>
  <c r="L208" i="6"/>
  <c r="K208" i="6"/>
  <c r="J208" i="6"/>
  <c r="I208" i="6"/>
  <c r="H208" i="6"/>
  <c r="G208" i="6"/>
  <c r="F208" i="6"/>
  <c r="E208" i="6"/>
  <c r="E175" i="6" s="1"/>
  <c r="D208" i="6"/>
  <c r="D175" i="6" s="1"/>
  <c r="B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B280" i="6"/>
  <c r="B311" i="6"/>
  <c r="F244" i="6" l="1"/>
  <c r="G244" i="6"/>
  <c r="B175" i="6"/>
  <c r="B244" i="6" s="1"/>
  <c r="J175" i="6"/>
  <c r="J244" i="6" s="1"/>
  <c r="B249" i="6"/>
  <c r="D244" i="6"/>
  <c r="E244" i="6"/>
  <c r="M244" i="6"/>
  <c r="G175" i="6"/>
  <c r="K175" i="6"/>
  <c r="K244" i="6" s="1"/>
  <c r="I175" i="6"/>
  <c r="I244" i="6" s="1"/>
  <c r="N208" i="6"/>
  <c r="N242" i="6"/>
  <c r="D176" i="6"/>
  <c r="H175" i="6"/>
  <c r="H244" i="6" s="1"/>
  <c r="L175" i="6"/>
  <c r="L244" i="6" s="1"/>
  <c r="N122" i="6"/>
  <c r="B91" i="6"/>
  <c r="N109" i="6"/>
  <c r="N176" i="6" l="1"/>
  <c r="N175" i="6"/>
  <c r="E17" i="5"/>
  <c r="F17" i="5"/>
  <c r="G17" i="5"/>
  <c r="H17" i="5"/>
  <c r="I17" i="5"/>
  <c r="J17" i="5"/>
  <c r="K17" i="5"/>
  <c r="L17" i="5"/>
  <c r="M17" i="5"/>
  <c r="M125" i="6"/>
  <c r="L125" i="6"/>
  <c r="K125" i="6"/>
  <c r="J125" i="6"/>
  <c r="I125" i="6"/>
  <c r="H125" i="6"/>
  <c r="G125" i="6"/>
  <c r="F125" i="6"/>
  <c r="E125" i="6"/>
  <c r="E91" i="6" s="1"/>
  <c r="D125" i="6"/>
  <c r="D91" i="6" s="1"/>
  <c r="N124" i="6"/>
  <c r="N123" i="6"/>
  <c r="N119" i="6"/>
  <c r="N118" i="6"/>
  <c r="N117" i="6"/>
  <c r="N116" i="6"/>
  <c r="N115" i="6"/>
  <c r="N114" i="6"/>
  <c r="N113" i="6"/>
  <c r="N112" i="6"/>
  <c r="N111" i="6"/>
  <c r="N110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120" i="6"/>
  <c r="N95" i="6"/>
  <c r="N94" i="6"/>
  <c r="N92" i="6"/>
  <c r="N125" i="6" l="1"/>
  <c r="F170" i="6"/>
  <c r="J91" i="6"/>
  <c r="J170" i="6" s="1"/>
  <c r="G91" i="6"/>
  <c r="G170" i="6" s="1"/>
  <c r="K91" i="6"/>
  <c r="K170" i="6" s="1"/>
  <c r="N21" i="5"/>
  <c r="N244" i="6"/>
  <c r="I91" i="6"/>
  <c r="I170" i="6" s="1"/>
  <c r="M91" i="6"/>
  <c r="M170" i="6" s="1"/>
  <c r="N19" i="5"/>
  <c r="B170" i="6"/>
  <c r="D170" i="6"/>
  <c r="H91" i="6"/>
  <c r="H170" i="6" s="1"/>
  <c r="L91" i="6"/>
  <c r="L170" i="6" s="1"/>
  <c r="E170" i="6"/>
  <c r="G280" i="6"/>
  <c r="N91" i="6" l="1"/>
  <c r="N170" i="6" s="1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79" i="6"/>
  <c r="N380" i="6"/>
  <c r="N381" i="6"/>
  <c r="N382" i="6"/>
  <c r="N383" i="6"/>
  <c r="N384" i="6"/>
  <c r="N354" i="6"/>
  <c r="C385" i="6"/>
  <c r="D385" i="6"/>
  <c r="E385" i="6"/>
  <c r="F385" i="6"/>
  <c r="G385" i="6"/>
  <c r="H385" i="6"/>
  <c r="I385" i="6"/>
  <c r="J385" i="6"/>
  <c r="K385" i="6"/>
  <c r="L385" i="6"/>
  <c r="M385" i="6"/>
  <c r="B385" i="6"/>
  <c r="N320" i="6"/>
  <c r="F311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283" i="6"/>
  <c r="N385" i="6" l="1"/>
  <c r="N311" i="6"/>
  <c r="E280" i="6" l="1"/>
  <c r="D280" i="6"/>
  <c r="E311" i="6"/>
  <c r="G311" i="6"/>
  <c r="G249" i="6" s="1"/>
  <c r="H311" i="6"/>
  <c r="I311" i="6"/>
  <c r="J311" i="6"/>
  <c r="K311" i="6"/>
  <c r="L311" i="6"/>
  <c r="M311" i="6"/>
  <c r="D311" i="6"/>
  <c r="E249" i="6" l="1"/>
  <c r="D249" i="6"/>
  <c r="B442" i="6" l="1"/>
  <c r="B417" i="6"/>
  <c r="B392" i="6" s="1"/>
  <c r="D351" i="6"/>
  <c r="D317" i="6" s="1"/>
  <c r="E351" i="6"/>
  <c r="E317" i="6" s="1"/>
  <c r="F351" i="6"/>
  <c r="G351" i="6"/>
  <c r="G317" i="6" s="1"/>
  <c r="H351" i="6"/>
  <c r="H317" i="6" s="1"/>
  <c r="I351" i="6"/>
  <c r="I317" i="6" s="1"/>
  <c r="J351" i="6"/>
  <c r="J317" i="6" s="1"/>
  <c r="K351" i="6"/>
  <c r="K317" i="6" s="1"/>
  <c r="L351" i="6"/>
  <c r="L317" i="6" s="1"/>
  <c r="M351" i="6"/>
  <c r="M317" i="6" s="1"/>
  <c r="B351" i="6"/>
  <c r="B317" i="6" s="1"/>
  <c r="C351" i="6"/>
  <c r="C317" i="6" s="1"/>
  <c r="M22" i="8" l="1"/>
  <c r="L22" i="8"/>
  <c r="K22" i="8"/>
  <c r="J22" i="8"/>
  <c r="I22" i="8"/>
  <c r="H22" i="8"/>
  <c r="G22" i="8"/>
  <c r="F22" i="8"/>
  <c r="E22" i="8"/>
  <c r="D22" i="8"/>
  <c r="C22" i="8"/>
  <c r="B22" i="8"/>
  <c r="N20" i="8"/>
  <c r="N18" i="8"/>
  <c r="N22" i="8" l="1"/>
  <c r="C311" i="6"/>
  <c r="M280" i="6"/>
  <c r="M249" i="6" s="1"/>
  <c r="L280" i="6"/>
  <c r="L249" i="6" s="1"/>
  <c r="K280" i="6"/>
  <c r="K249" i="6" s="1"/>
  <c r="J280" i="6"/>
  <c r="J249" i="6" s="1"/>
  <c r="I280" i="6"/>
  <c r="I249" i="6" s="1"/>
  <c r="H280" i="6"/>
  <c r="H249" i="6" s="1"/>
  <c r="F280" i="6"/>
  <c r="C280" i="6"/>
  <c r="C249" i="6" s="1"/>
  <c r="B313" i="6"/>
  <c r="N273" i="6"/>
  <c r="N272" i="6"/>
  <c r="N271" i="6"/>
  <c r="N270" i="6"/>
  <c r="N269" i="6"/>
  <c r="N268" i="6"/>
  <c r="N267" i="6"/>
  <c r="N279" i="6"/>
  <c r="N266" i="6"/>
  <c r="N278" i="6"/>
  <c r="N265" i="6"/>
  <c r="N264" i="6"/>
  <c r="N263" i="6"/>
  <c r="N262" i="6"/>
  <c r="N261" i="6"/>
  <c r="N277" i="6"/>
  <c r="N276" i="6"/>
  <c r="N260" i="6"/>
  <c r="N275" i="6"/>
  <c r="N259" i="6"/>
  <c r="N258" i="6"/>
  <c r="N257" i="6"/>
  <c r="N256" i="6"/>
  <c r="N255" i="6"/>
  <c r="N254" i="6"/>
  <c r="N253" i="6"/>
  <c r="N274" i="6"/>
  <c r="N252" i="6"/>
  <c r="N250" i="6"/>
  <c r="J313" i="6" l="1"/>
  <c r="N280" i="6"/>
  <c r="F313" i="6"/>
  <c r="D313" i="6"/>
  <c r="H313" i="6"/>
  <c r="L313" i="6"/>
  <c r="M313" i="6"/>
  <c r="E313" i="6"/>
  <c r="I313" i="6"/>
  <c r="C313" i="6"/>
  <c r="K313" i="6"/>
  <c r="G313" i="6"/>
  <c r="N350" i="6"/>
  <c r="N349" i="6"/>
  <c r="N348" i="6"/>
  <c r="N347" i="6"/>
  <c r="N346" i="6"/>
  <c r="N345" i="6"/>
  <c r="N344" i="6"/>
  <c r="N343" i="6"/>
  <c r="N342" i="6"/>
  <c r="N249" i="6" l="1"/>
  <c r="N313" i="6" s="1"/>
  <c r="M442" i="6"/>
  <c r="L442" i="6"/>
  <c r="K442" i="6"/>
  <c r="J442" i="6"/>
  <c r="I442" i="6"/>
  <c r="H442" i="6"/>
  <c r="G442" i="6"/>
  <c r="F442" i="6"/>
  <c r="E442" i="6"/>
  <c r="D442" i="6"/>
  <c r="C442" i="6"/>
  <c r="N441" i="6"/>
  <c r="N440" i="6"/>
  <c r="N439" i="6"/>
  <c r="N438" i="6"/>
  <c r="N437" i="6"/>
  <c r="N436" i="6"/>
  <c r="N435" i="6"/>
  <c r="N434" i="6"/>
  <c r="N433" i="6"/>
  <c r="N432" i="6"/>
  <c r="N431" i="6"/>
  <c r="N430" i="6"/>
  <c r="N429" i="6"/>
  <c r="N428" i="6"/>
  <c r="N427" i="6"/>
  <c r="N426" i="6"/>
  <c r="N425" i="6"/>
  <c r="N424" i="6"/>
  <c r="N423" i="6"/>
  <c r="N422" i="6"/>
  <c r="N421" i="6"/>
  <c r="N420" i="6"/>
  <c r="M417" i="6"/>
  <c r="L417" i="6"/>
  <c r="L392" i="6" s="1"/>
  <c r="K417" i="6"/>
  <c r="J417" i="6"/>
  <c r="I417" i="6"/>
  <c r="H417" i="6"/>
  <c r="G417" i="6"/>
  <c r="F417" i="6"/>
  <c r="E417" i="6"/>
  <c r="E392" i="6" s="1"/>
  <c r="D417" i="6"/>
  <c r="D392" i="6" s="1"/>
  <c r="C417" i="6"/>
  <c r="N416" i="6"/>
  <c r="N415" i="6"/>
  <c r="N414" i="6"/>
  <c r="N413" i="6"/>
  <c r="N412" i="6"/>
  <c r="N411" i="6"/>
  <c r="N410" i="6"/>
  <c r="N409" i="6"/>
  <c r="N408" i="6"/>
  <c r="N407" i="6"/>
  <c r="N406" i="6"/>
  <c r="N405" i="6"/>
  <c r="N404" i="6"/>
  <c r="N403" i="6"/>
  <c r="N402" i="6"/>
  <c r="N401" i="6"/>
  <c r="N400" i="6"/>
  <c r="N399" i="6"/>
  <c r="N398" i="6"/>
  <c r="N397" i="6"/>
  <c r="N396" i="6"/>
  <c r="N395" i="6"/>
  <c r="N393" i="6"/>
  <c r="C392" i="6" l="1"/>
  <c r="H392" i="6"/>
  <c r="H444" i="6" s="1"/>
  <c r="E444" i="6"/>
  <c r="I392" i="6"/>
  <c r="I444" i="6" s="1"/>
  <c r="M392" i="6"/>
  <c r="M444" i="6" s="1"/>
  <c r="F444" i="6"/>
  <c r="J392" i="6"/>
  <c r="J444" i="6" s="1"/>
  <c r="G392" i="6"/>
  <c r="G444" i="6" s="1"/>
  <c r="K392" i="6"/>
  <c r="K444" i="6" s="1"/>
  <c r="D444" i="6"/>
  <c r="L444" i="6"/>
  <c r="N442" i="6"/>
  <c r="N417" i="6"/>
  <c r="C444" i="6"/>
  <c r="N392" i="6" l="1"/>
  <c r="N444" i="6" s="1"/>
  <c r="B444" i="6"/>
  <c r="N22" i="5" l="1"/>
  <c r="N341" i="6" l="1"/>
  <c r="N340" i="6"/>
  <c r="N339" i="6"/>
  <c r="N338" i="6"/>
  <c r="N337" i="6"/>
  <c r="N336" i="6"/>
  <c r="N335" i="6"/>
  <c r="N334" i="6"/>
  <c r="N333" i="6"/>
  <c r="N332" i="6"/>
  <c r="N331" i="6"/>
  <c r="N330" i="6"/>
  <c r="N329" i="6"/>
  <c r="N328" i="6"/>
  <c r="N327" i="6"/>
  <c r="N326" i="6"/>
  <c r="N325" i="6"/>
  <c r="N324" i="6"/>
  <c r="N323" i="6"/>
  <c r="N322" i="6"/>
  <c r="N321" i="6"/>
  <c r="N318" i="6"/>
  <c r="N351" i="6" l="1"/>
  <c r="J387" i="6"/>
  <c r="L387" i="6"/>
  <c r="C387" i="6"/>
  <c r="E387" i="6"/>
  <c r="I387" i="6"/>
  <c r="M387" i="6"/>
  <c r="B387" i="6"/>
  <c r="G387" i="6"/>
  <c r="K387" i="6"/>
  <c r="F387" i="6"/>
  <c r="H387" i="6" l="1"/>
  <c r="N317" i="6"/>
  <c r="N387" i="6" s="1"/>
  <c r="D387" i="6"/>
  <c r="C20" i="7"/>
  <c r="C12" i="5" s="1"/>
  <c r="C502" i="6" l="1"/>
  <c r="D502" i="6"/>
  <c r="E502" i="6"/>
  <c r="F502" i="6"/>
  <c r="G502" i="6"/>
  <c r="H502" i="6"/>
  <c r="I502" i="6"/>
  <c r="J502" i="6"/>
  <c r="K502" i="6"/>
  <c r="L502" i="6"/>
  <c r="M502" i="6"/>
  <c r="B502" i="6"/>
  <c r="N501" i="6"/>
  <c r="B475" i="6"/>
  <c r="C475" i="6"/>
  <c r="D475" i="6"/>
  <c r="D448" i="6" s="1"/>
  <c r="E475" i="6"/>
  <c r="F475" i="6"/>
  <c r="G475" i="6"/>
  <c r="H475" i="6"/>
  <c r="I475" i="6"/>
  <c r="J475" i="6"/>
  <c r="K475" i="6"/>
  <c r="L475" i="6"/>
  <c r="M475" i="6"/>
  <c r="N474" i="6"/>
  <c r="E448" i="6" l="1"/>
  <c r="B448" i="6"/>
  <c r="C448" i="6"/>
  <c r="M448" i="6"/>
  <c r="I448" i="6"/>
  <c r="J448" i="6"/>
  <c r="L448" i="6"/>
  <c r="H448" i="6"/>
  <c r="K448" i="6"/>
  <c r="K504" i="6" s="1"/>
  <c r="G448" i="6"/>
  <c r="N19" i="7" l="1"/>
  <c r="N17" i="7"/>
  <c r="N18" i="7"/>
  <c r="C504" i="6" l="1"/>
  <c r="N24" i="5" l="1"/>
  <c r="N500" i="6" l="1"/>
  <c r="N473" i="6"/>
  <c r="M504" i="6" l="1"/>
  <c r="N499" i="6" l="1"/>
  <c r="N472" i="6"/>
  <c r="J504" i="6" l="1"/>
  <c r="G504" i="6" l="1"/>
  <c r="H504" i="6"/>
  <c r="I504" i="6"/>
  <c r="L504" i="6"/>
  <c r="F504" i="6"/>
  <c r="N496" i="6"/>
  <c r="N498" i="6"/>
  <c r="N471" i="6"/>
  <c r="N470" i="6"/>
  <c r="E20" i="7" l="1"/>
  <c r="E12" i="5" s="1"/>
  <c r="F20" i="7"/>
  <c r="F12" i="5" s="1"/>
  <c r="G20" i="7"/>
  <c r="G12" i="5" s="1"/>
  <c r="H20" i="7"/>
  <c r="H12" i="5" s="1"/>
  <c r="I20" i="7"/>
  <c r="I12" i="5" s="1"/>
  <c r="J20" i="7"/>
  <c r="J12" i="5" s="1"/>
  <c r="K20" i="7"/>
  <c r="K12" i="5" s="1"/>
  <c r="L20" i="7"/>
  <c r="L12" i="5" s="1"/>
  <c r="M20" i="7"/>
  <c r="M12" i="5" s="1"/>
  <c r="D20" i="7"/>
  <c r="D12" i="5" s="1"/>
  <c r="B20" i="7" l="1"/>
  <c r="N13" i="5" l="1"/>
  <c r="N497" i="6" l="1"/>
  <c r="N469" i="6"/>
  <c r="N495" i="6"/>
  <c r="N468" i="6"/>
  <c r="N494" i="6" l="1"/>
  <c r="N467" i="6"/>
  <c r="N493" i="6" l="1"/>
  <c r="N466" i="6"/>
  <c r="E504" i="6" l="1"/>
  <c r="M13" i="8"/>
  <c r="L13" i="8"/>
  <c r="K13" i="8"/>
  <c r="J13" i="8"/>
  <c r="I13" i="8"/>
  <c r="H13" i="8"/>
  <c r="G13" i="8"/>
  <c r="F13" i="8"/>
  <c r="E13" i="8"/>
  <c r="D13" i="8"/>
  <c r="C13" i="8"/>
  <c r="N11" i="8"/>
  <c r="N9" i="8"/>
  <c r="M551" i="6"/>
  <c r="L551" i="6"/>
  <c r="K551" i="6"/>
  <c r="J551" i="6"/>
  <c r="I551" i="6"/>
  <c r="H551" i="6"/>
  <c r="G551" i="6"/>
  <c r="F551" i="6"/>
  <c r="E551" i="6"/>
  <c r="D551" i="6"/>
  <c r="C551" i="6"/>
  <c r="B551" i="6"/>
  <c r="N550" i="6"/>
  <c r="N549" i="6"/>
  <c r="N548" i="6"/>
  <c r="N547" i="6"/>
  <c r="N546" i="6"/>
  <c r="N545" i="6"/>
  <c r="N544" i="6"/>
  <c r="N543" i="6"/>
  <c r="N542" i="6"/>
  <c r="N541" i="6"/>
  <c r="N540" i="6"/>
  <c r="N539" i="6"/>
  <c r="N538" i="6"/>
  <c r="N537" i="6"/>
  <c r="N536" i="6"/>
  <c r="N535" i="6"/>
  <c r="N534" i="6"/>
  <c r="N533" i="6"/>
  <c r="M530" i="6"/>
  <c r="L530" i="6"/>
  <c r="K530" i="6"/>
  <c r="J530" i="6"/>
  <c r="I530" i="6"/>
  <c r="H530" i="6"/>
  <c r="G530" i="6"/>
  <c r="F530" i="6"/>
  <c r="E530" i="6"/>
  <c r="D530" i="6"/>
  <c r="C530" i="6"/>
  <c r="B530" i="6"/>
  <c r="N529" i="6"/>
  <c r="N528" i="6"/>
  <c r="N527" i="6"/>
  <c r="N526" i="6"/>
  <c r="N525" i="6"/>
  <c r="N524" i="6"/>
  <c r="N523" i="6"/>
  <c r="N522" i="6"/>
  <c r="N521" i="6"/>
  <c r="N520" i="6"/>
  <c r="N519" i="6"/>
  <c r="N518" i="6"/>
  <c r="N517" i="6"/>
  <c r="N516" i="6"/>
  <c r="N515" i="6"/>
  <c r="N514" i="6"/>
  <c r="N513" i="6"/>
  <c r="N512" i="6"/>
  <c r="N449" i="6"/>
  <c r="N492" i="6"/>
  <c r="N491" i="6"/>
  <c r="N490" i="6"/>
  <c r="N489" i="6"/>
  <c r="N488" i="6"/>
  <c r="N487" i="6"/>
  <c r="N486" i="6"/>
  <c r="N485" i="6"/>
  <c r="N484" i="6"/>
  <c r="N483" i="6"/>
  <c r="N482" i="6"/>
  <c r="N481" i="6"/>
  <c r="N480" i="6"/>
  <c r="N479" i="6"/>
  <c r="N478" i="6"/>
  <c r="N465" i="6"/>
  <c r="N464" i="6"/>
  <c r="N463" i="6"/>
  <c r="N462" i="6"/>
  <c r="N461" i="6"/>
  <c r="N460" i="6"/>
  <c r="N459" i="6"/>
  <c r="N458" i="6"/>
  <c r="N457" i="6"/>
  <c r="N456" i="6"/>
  <c r="N455" i="6"/>
  <c r="N454" i="6"/>
  <c r="N453" i="6"/>
  <c r="N452" i="6"/>
  <c r="N451" i="6"/>
  <c r="A3" i="5"/>
  <c r="A3" i="6"/>
  <c r="A3" i="8"/>
  <c r="N11" i="5"/>
  <c r="N15" i="5"/>
  <c r="N8" i="7"/>
  <c r="N9" i="7"/>
  <c r="N10" i="7"/>
  <c r="N11" i="7"/>
  <c r="N12" i="7"/>
  <c r="N13" i="7"/>
  <c r="N15" i="7"/>
  <c r="N16" i="7"/>
  <c r="C509" i="6" l="1"/>
  <c r="G509" i="6"/>
  <c r="G553" i="6" s="1"/>
  <c r="G16" i="5" s="1"/>
  <c r="K509" i="6"/>
  <c r="K553" i="6" s="1"/>
  <c r="K16" i="5" s="1"/>
  <c r="D509" i="6"/>
  <c r="D553" i="6" s="1"/>
  <c r="H509" i="6"/>
  <c r="H553" i="6" s="1"/>
  <c r="H16" i="5" s="1"/>
  <c r="L509" i="6"/>
  <c r="L553" i="6" s="1"/>
  <c r="L16" i="5" s="1"/>
  <c r="N23" i="5"/>
  <c r="E509" i="6"/>
  <c r="E553" i="6" s="1"/>
  <c r="E16" i="5" s="1"/>
  <c r="B509" i="6"/>
  <c r="B553" i="6"/>
  <c r="I509" i="6"/>
  <c r="I553" i="6" s="1"/>
  <c r="I16" i="5" s="1"/>
  <c r="M509" i="6"/>
  <c r="M553" i="6" s="1"/>
  <c r="M16" i="5" s="1"/>
  <c r="F509" i="6"/>
  <c r="F553" i="6" s="1"/>
  <c r="F16" i="5" s="1"/>
  <c r="J509" i="6"/>
  <c r="J553" i="6" s="1"/>
  <c r="J16" i="5" s="1"/>
  <c r="N502" i="6"/>
  <c r="N475" i="6"/>
  <c r="D504" i="6"/>
  <c r="B504" i="6"/>
  <c r="C553" i="6"/>
  <c r="N551" i="6"/>
  <c r="N14" i="5"/>
  <c r="N17" i="5"/>
  <c r="N530" i="6"/>
  <c r="N12" i="5"/>
  <c r="N20" i="7"/>
  <c r="D16" i="5" l="1"/>
  <c r="B16" i="5"/>
  <c r="B25" i="5" s="1"/>
  <c r="C10" i="5" s="1"/>
  <c r="C16" i="5"/>
  <c r="N509" i="6"/>
  <c r="N553" i="6" s="1"/>
  <c r="N448" i="6"/>
  <c r="N504" i="6" s="1"/>
  <c r="C25" i="5" l="1"/>
  <c r="D10" i="5" s="1"/>
  <c r="D25" i="5" s="1"/>
  <c r="N16" i="5"/>
  <c r="E10" i="5" l="1"/>
  <c r="E25" i="5" s="1"/>
  <c r="F25" i="5" s="1"/>
  <c r="G25" i="5" s="1"/>
  <c r="H10" i="5" s="1"/>
  <c r="H25" i="5" s="1"/>
  <c r="I10" i="5" s="1"/>
  <c r="I25" i="5" s="1"/>
  <c r="J10" i="5" s="1"/>
  <c r="J25" i="5" s="1"/>
  <c r="K10" i="5" s="1"/>
  <c r="K25" i="5" s="1"/>
  <c r="L10" i="5" s="1"/>
  <c r="L25" i="5" s="1"/>
  <c r="M10" i="5" s="1"/>
  <c r="M25" i="5" s="1"/>
  <c r="N13" i="8"/>
</calcChain>
</file>

<file path=xl/sharedStrings.xml><?xml version="1.0" encoding="utf-8"?>
<sst xmlns="http://schemas.openxmlformats.org/spreadsheetml/2006/main" count="767" uniqueCount="274">
  <si>
    <t xml:space="preserve"> </t>
  </si>
  <si>
    <t>Rate Schedule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</si>
  <si>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</si>
  <si>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</si>
  <si>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</si>
  <si>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</si>
  <si>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</si>
  <si>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</si>
  <si>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</si>
  <si>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</si>
  <si>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</si>
  <si>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</si>
  <si>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</si>
  <si>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</si>
  <si>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</si>
  <si>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</si>
  <si>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 xml:space="preserve">     Interest Accrued</t>
  </si>
  <si>
    <t xml:space="preserve">     Beginning Balance</t>
  </si>
  <si>
    <t>Table G-1</t>
  </si>
  <si>
    <t>Table G-2</t>
  </si>
  <si>
    <t>Table G-3</t>
  </si>
  <si>
    <t>Table G-4</t>
  </si>
  <si>
    <t>Net Receipts from BOE</t>
  </si>
  <si>
    <t>Not Applicable</t>
  </si>
  <si>
    <t>Sept</t>
  </si>
  <si>
    <t>Nov</t>
  </si>
  <si>
    <t>Dec</t>
  </si>
  <si>
    <t xml:space="preserve">   Subtotal</t>
  </si>
  <si>
    <t>Program Implementation Costs--Non-IOU Programs</t>
  </si>
  <si>
    <r>
      <t>IOU</t>
    </r>
    <r>
      <rPr>
        <sz val="10"/>
        <rFont val="Arial"/>
        <family val="2"/>
      </rPr>
      <t xml:space="preserve"> Program Adminstration--Non-IOU Programs</t>
    </r>
  </si>
  <si>
    <t>SoCalGas</t>
  </si>
  <si>
    <t>Notes:</t>
  </si>
  <si>
    <t xml:space="preserve">   and for the costs paid to the non-IOU programs in the reporting utility's service territory.</t>
  </si>
  <si>
    <t>CORE RESIDENTIAL (NON  CARE)</t>
  </si>
  <si>
    <t>CORE C&amp;I (NON CARE)</t>
  </si>
  <si>
    <t>GAS AIR CONDITIONING (NON CARE)</t>
  </si>
  <si>
    <t>CORE GAS ENGINE (NON CARE)</t>
  </si>
  <si>
    <t>NONCORE C&amp;I (NON CARE)</t>
  </si>
  <si>
    <t>CORE RESIDENTIAL (CARE)</t>
  </si>
  <si>
    <t>CORE C&amp;I (CARE)</t>
  </si>
  <si>
    <t>GAS AIR CONDITIONING (CARE)</t>
  </si>
  <si>
    <r>
      <t>SoCalGas</t>
    </r>
    <r>
      <rPr>
        <b/>
        <sz val="12"/>
        <rFont val="Arial"/>
        <family val="2"/>
      </rPr>
      <t xml:space="preserve"> Gas PGC Funds Monthly Collections for Energy Efficiency by Rate Schedule </t>
    </r>
  </si>
  <si>
    <r>
      <t>SoCalGas Gas</t>
    </r>
    <r>
      <rPr>
        <b/>
        <sz val="12"/>
        <rFont val="Arial"/>
        <family val="2"/>
      </rPr>
      <t xml:space="preserve"> PGC Funds Monthly Payments for Energy Efficiency by Program Implementer </t>
    </r>
  </si>
  <si>
    <r>
      <t>SoCalGas</t>
    </r>
    <r>
      <rPr>
        <b/>
        <sz val="12"/>
        <rFont val="Arial"/>
        <family val="2"/>
      </rPr>
      <t xml:space="preserve"> Status of Gas PGC Funds</t>
    </r>
  </si>
  <si>
    <r>
      <t>SoCalGas</t>
    </r>
    <r>
      <rPr>
        <b/>
        <sz val="12"/>
        <rFont val="Arial"/>
        <family val="2"/>
      </rPr>
      <t xml:space="preserve"> Gas PGC Funds Monthly Payments to and Receipts from State Board of Equalization (BOE) for Energy Efficiency</t>
    </r>
  </si>
  <si>
    <t>(1) This section was revised per discussions with the Energy Division (11/19).  The information provided in this format will not parallel how Balancing Accounts are tracked.</t>
  </si>
  <si>
    <t>Less:  Uncoll  @ .3636%</t>
  </si>
  <si>
    <t xml:space="preserve">      Amortization from Prior Cycles</t>
  </si>
  <si>
    <t>Prior Period Adjustment</t>
  </si>
  <si>
    <t xml:space="preserve">Oct </t>
  </si>
  <si>
    <t xml:space="preserve">     Prior Period Adj/OBF Return</t>
  </si>
  <si>
    <t xml:space="preserve">Program Implementer (PY 2010-2012) </t>
  </si>
  <si>
    <t>#3P-Xc01 -  Gas Cooling Retrofit</t>
  </si>
  <si>
    <t>#3P-Xc02 -  SaveGas – Hot Water Control</t>
  </si>
  <si>
    <t>#3P-Xc03 -  Upstream High Efficiency Gas Water Heater</t>
  </si>
  <si>
    <t>#3P-Xc04 -  California Sustainability Alliance</t>
  </si>
  <si>
    <t>#3P-Xc05 -  Portfolio of the Future (PoF)</t>
  </si>
  <si>
    <t>#3P-Xc06 -  Energy Efficient Ethnic Outreach</t>
  </si>
  <si>
    <t>#3P-NRes1 -  Steam Trap and Compressed Air Survey</t>
  </si>
  <si>
    <t>#3P-NRes2 -  Energy Challenger</t>
  </si>
  <si>
    <t>#3P-NRes3 -  Small Industrial Facility Upgrades</t>
  </si>
  <si>
    <t>#3P-NRes4 - Program for Resource Efficiency in P</t>
  </si>
  <si>
    <t>#3P-Res01 -  On Demand Efficiency</t>
  </si>
  <si>
    <t>#3P-Res02 -  HERS Rater Training Advancement</t>
  </si>
  <si>
    <t>#3P-Res03 -  Multifamily Home Tune-Up</t>
  </si>
  <si>
    <t>#3P-Res04 -  Multifamily Solar Pool Heating</t>
  </si>
  <si>
    <t>#3P-Res05 -  Community Language Effic Outreach</t>
  </si>
  <si>
    <t>#3P-Res06 -  Multifamily Direct Therm Savings</t>
  </si>
  <si>
    <t>#3P-Res07 -  LivingWise™</t>
  </si>
  <si>
    <t>#3P-Res09 -  Manufactured Mobile Home</t>
  </si>
  <si>
    <t>3P-Energy Challenger</t>
  </si>
  <si>
    <t>3P-Small Industrial Facility Upgrades</t>
  </si>
  <si>
    <t>3P-PREPS</t>
  </si>
  <si>
    <t>3P-On Demand Efficiency</t>
  </si>
  <si>
    <t>3P-HERS Rater Training Advancement</t>
  </si>
  <si>
    <t>3P-MF Home Tune-Up</t>
  </si>
  <si>
    <t>3P-CLEO</t>
  </si>
  <si>
    <t>3P-MF Direct Therm Savings</t>
  </si>
  <si>
    <t>3P-LivingWise</t>
  </si>
  <si>
    <t>3P-Manufactured Mobile Home</t>
  </si>
  <si>
    <t>3P-SaveGas</t>
  </si>
  <si>
    <t>3P-CA Sustainability Alliance</t>
  </si>
  <si>
    <t>3P-PoF</t>
  </si>
  <si>
    <t>3P-PACE</t>
  </si>
  <si>
    <t>3P-Innov Dsign Enrg Eff</t>
  </si>
  <si>
    <t xml:space="preserve">     Program Expenses</t>
  </si>
  <si>
    <t>3P- IDEEA365 Insnt Rebate</t>
  </si>
  <si>
    <t xml:space="preserve">3P- IDEEA365 Water Loss Cntl </t>
  </si>
  <si>
    <t xml:space="preserve">3P IDEAA365 COMM SUS </t>
  </si>
  <si>
    <t xml:space="preserve">3P IDEEA365 ENERGY ADV </t>
  </si>
  <si>
    <r>
      <t>Demand-Side Management Bal Acct (DSMBA)</t>
    </r>
    <r>
      <rPr>
        <b/>
        <vertAlign val="superscript"/>
        <sz val="10"/>
        <rFont val="Arial"/>
        <family val="2"/>
      </rPr>
      <t xml:space="preserve">1 </t>
    </r>
  </si>
  <si>
    <t>Add: Amortization from prior period</t>
  </si>
  <si>
    <t xml:space="preserve">     Collection(Rates)(PPP Rev+Amort) </t>
  </si>
  <si>
    <t>3P IDEEA365 Connect</t>
  </si>
  <si>
    <t>3P IDEEA365 ODE Housing</t>
  </si>
  <si>
    <t>3P IDEEA365 HBEEP</t>
  </si>
  <si>
    <t xml:space="preserve">3P IDEEA365 CLEAR ICE </t>
  </si>
  <si>
    <t>3P IDEEA365 ON REMISE OZONE LAUNDRY</t>
  </si>
  <si>
    <t>3P IDEEA365 ON PREMISE OZONE LAUNDRY</t>
  </si>
  <si>
    <t>PPP Remittance</t>
  </si>
  <si>
    <t>PPP Reimbursement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</si>
  <si>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(2013 - 2017)</t>
    </r>
  </si>
  <si>
    <t xml:space="preserve">Program Implementer (PY 2013-2017) </t>
  </si>
  <si>
    <t xml:space="preserve">Program Implementer (PY 2018)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</si>
  <si>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(2018)</t>
    </r>
  </si>
  <si>
    <t xml:space="preserve">      PPP Remittance</t>
  </si>
  <si>
    <t xml:space="preserve">      PPP Reimbursements</t>
  </si>
  <si>
    <t xml:space="preserve">Program Implementer (PY 2019)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</si>
  <si>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(2019)</t>
    </r>
  </si>
  <si>
    <t>IND-Small Industrial Facility Upgrades</t>
  </si>
  <si>
    <t>PUB-K-12 Performance Program</t>
  </si>
  <si>
    <t>RES-On Demand Efficiency</t>
  </si>
  <si>
    <t>WE&amp;T-HERS Rater Training Advancement</t>
  </si>
  <si>
    <t>RES-CLEO</t>
  </si>
  <si>
    <t>RES-MF Direct Therm Savings</t>
  </si>
  <si>
    <t>RES-LivingWise</t>
  </si>
  <si>
    <t>RES-Manufactured Mobile Home</t>
  </si>
  <si>
    <t>SOL-Innovative Designs for Energy Efficiency Activities (IDEEA365)</t>
  </si>
  <si>
    <t>COM-SW-Instant Rebates! Foodservice POS</t>
  </si>
  <si>
    <t>COM-On-Premise Ozone Laundry</t>
  </si>
  <si>
    <t>COM-Direct Install Program</t>
  </si>
  <si>
    <t>COM-HOPPS-CRR Program</t>
  </si>
  <si>
    <t>RES-HOPPS-CWHMBS Program</t>
  </si>
  <si>
    <t>COM-AB793-CEMTL Program</t>
  </si>
  <si>
    <t>RES-AB793-REMTS Program</t>
  </si>
  <si>
    <t>PUB-Direct Install Program</t>
  </si>
  <si>
    <t>RES-Direct Install Program</t>
  </si>
  <si>
    <t>IND-Direct Install Program</t>
  </si>
  <si>
    <t>AG-Direct Install Program</t>
  </si>
  <si>
    <t>RES-Behavioral Program</t>
  </si>
  <si>
    <t>COM-Lodging Program</t>
  </si>
  <si>
    <t>COM-Mixed Use Building Program</t>
  </si>
  <si>
    <t>RES-Home Intel Program</t>
  </si>
  <si>
    <t>RES-Marketplace</t>
  </si>
  <si>
    <t>RES-EE Kits</t>
  </si>
  <si>
    <t>RES-Pasadena Home Upgrade</t>
  </si>
  <si>
    <t>RES-Burbank Home Upgrade</t>
  </si>
  <si>
    <t>COM-LADWP Direct Install</t>
  </si>
  <si>
    <t>COM-Pasadena Direct Install</t>
  </si>
  <si>
    <t>RES-LADWP HVAC</t>
  </si>
  <si>
    <t xml:space="preserve">Program Implementer (PY 2020) </t>
  </si>
  <si>
    <t>RES Single Family</t>
  </si>
  <si>
    <t>RES Multi Family</t>
  </si>
  <si>
    <t>COM SMB</t>
  </si>
  <si>
    <t>PUB Sector Small/Medium</t>
  </si>
  <si>
    <t>RES SW-New Construction</t>
  </si>
  <si>
    <t>WE&amp;T SW-K-12 Connections</t>
  </si>
  <si>
    <t xml:space="preserve">•  Program Implementation Costs section is for the detailed reporting of the costs paid to the other  IOU's adminstering programs in the reporting utility's service territory </t>
  </si>
  <si>
    <t>•  IOU Porgram Admisntration section is for the deatiled administrative cost of managing each non-IOU program in the reporting utility's service territory.</t>
  </si>
  <si>
    <t xml:space="preserve">•  Line "SocalGas" is for the reporting IOU. </t>
  </si>
  <si>
    <t xml:space="preserve">Program Implementer (PY 2021)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</si>
  <si>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(2020)</t>
    </r>
  </si>
  <si>
    <t>RES-Retail Partnering</t>
  </si>
  <si>
    <t>MH Solic (manufacturing)</t>
  </si>
  <si>
    <t xml:space="preserve">Program Implementer (PY 2022) </t>
  </si>
  <si>
    <t>RES-Community Language Efficiency Outreach-Direct Install</t>
  </si>
  <si>
    <t>COM-S/M Com EE Program</t>
  </si>
  <si>
    <t>RES-Residential Advanced Clean Energy</t>
  </si>
  <si>
    <t>RES-Comprehensive MH Program (Synergy)</t>
  </si>
  <si>
    <t>RES-Residential MH Program (Staples)</t>
  </si>
  <si>
    <t>PUB-Public Direct Install Program</t>
  </si>
  <si>
    <t>COM-C-BEST</t>
  </si>
  <si>
    <t>RES-MF Space and Water Heating Controls</t>
  </si>
  <si>
    <t>RES-Multi-Family Energy Alliance</t>
  </si>
  <si>
    <t>AG-Agriculture Energy Efficiency Program</t>
  </si>
  <si>
    <t>COM-Service RCx Large Commercial Program</t>
  </si>
  <si>
    <t>COM-Large Commercial Program</t>
  </si>
  <si>
    <t>PUB-Large Solicitation</t>
  </si>
  <si>
    <t>COM-SW-Point of Sale Food Service</t>
  </si>
  <si>
    <t>COM-SW-Midstream Commercial Water Heating</t>
  </si>
  <si>
    <t>ET-SW-Emerging Technologies, Gas</t>
  </si>
  <si>
    <t>COM-SW-Upstream HVAC</t>
  </si>
  <si>
    <t>PUB-SW-Institutional Partnership: UC/CSU/CCC</t>
  </si>
  <si>
    <t>C&amp;S-SW-Appliance Standards Advocacy</t>
  </si>
  <si>
    <t>C&amp;S-SW-Building Codes Advocacy</t>
  </si>
  <si>
    <t>C&amp;S-SW-Federal Codes Advocacy</t>
  </si>
  <si>
    <t>RES Multi Family (Solicitation)</t>
  </si>
  <si>
    <t>PUB-SW-Institutional Partnership: DGS &amp; DoC</t>
  </si>
  <si>
    <t>RES-SW-Plug Load and Appliance</t>
  </si>
  <si>
    <t xml:space="preserve"> Small and Medium Commercial Energy Efficiency </t>
  </si>
  <si>
    <t>RESIDENTIAL ACE PROGRAM</t>
  </si>
  <si>
    <t>Comprehensive Manufactured Home</t>
  </si>
  <si>
    <t xml:space="preserve">SoCalGas Residential Manufactured Home </t>
  </si>
  <si>
    <t>PUB-Public Direct Install</t>
  </si>
  <si>
    <t>Commercial Building Energy Solutions &amp; Technology (C-BEST)</t>
  </si>
  <si>
    <t xml:space="preserve">Res MF Space and Water Heating Controls (SAWH)-Solic </t>
  </si>
  <si>
    <t xml:space="preserve">Res Multifamily Energy Alliance (MEA) </t>
  </si>
  <si>
    <t>AGRICULTURE EE PROGRAM</t>
  </si>
  <si>
    <t xml:space="preserve">Service RCx+ Program </t>
  </si>
  <si>
    <t xml:space="preserve">Large Commercial Program </t>
  </si>
  <si>
    <t xml:space="preserve"> IND-Small Industrial Facility Upgrades</t>
  </si>
  <si>
    <t xml:space="preserve"> WE&amp;T-HERS Rater Training Advancement</t>
  </si>
  <si>
    <t xml:space="preserve"> RES-LivingWise</t>
  </si>
  <si>
    <t xml:space="preserve"> RES-AB793-REMTS Program</t>
  </si>
  <si>
    <t xml:space="preserve"> RES-Behavioral Program</t>
  </si>
  <si>
    <t xml:space="preserve"> RES-Marketplace</t>
  </si>
  <si>
    <t xml:space="preserve"> RES-Retail Partnering</t>
  </si>
  <si>
    <t xml:space="preserve"> RES-EE Kits</t>
  </si>
  <si>
    <t xml:space="preserve"> RES-Pasadena Home Upgrade</t>
  </si>
  <si>
    <t xml:space="preserve"> RES-Burbank Home Upgrade</t>
  </si>
  <si>
    <t xml:space="preserve"> COM-LADWP Direct Install</t>
  </si>
  <si>
    <t xml:space="preserve"> COM-Pasadena Direct Install</t>
  </si>
  <si>
    <t xml:space="preserve"> RES Multi Family (Solicitation)</t>
  </si>
  <si>
    <t xml:space="preserve"> RES-Community Language Efficiency Outreach-Direct Install</t>
  </si>
  <si>
    <t xml:space="preserve"> PUB-SW-Institutional Partnership: DGS &amp; DoC</t>
  </si>
  <si>
    <t xml:space="preserve"> RES-SW-Plug Load and Appliance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</si>
  <si>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(2021)</t>
    </r>
  </si>
  <si>
    <t xml:space="preserve">2022 Gas PGC Funds </t>
  </si>
  <si>
    <t>Table G-5</t>
  </si>
  <si>
    <t>Status of School Energy Efficiency Stimulus Program Balancing Account</t>
  </si>
  <si>
    <r>
      <t xml:space="preserve">SEESP Balancing Account </t>
    </r>
    <r>
      <rPr>
        <sz val="10"/>
        <rFont val="Arial"/>
        <family val="2"/>
      </rPr>
      <t>[1]</t>
    </r>
  </si>
  <si>
    <t xml:space="preserve">     Collections</t>
  </si>
  <si>
    <t xml:space="preserve">     Transfers from EE Balancing Account</t>
  </si>
  <si>
    <t xml:space="preserve">     Disbursements to CEC</t>
  </si>
  <si>
    <t xml:space="preserve">     Interest Accrued </t>
  </si>
  <si>
    <t xml:space="preserve">     Month Ending Balance</t>
  </si>
  <si>
    <t>[1] The SEESP balancing account is authorized in Advice 4374-G/6070-E, Joint Tier 1 Advice Letter to Fund the School Energy Efficiency Stimulus Program in Compliance with Decision 21-01-004, effective February 1, 2021; as well as PG&amp;E's Advice 4375-G/6071-E, Advice Letter Summarizing Establishment of Balancing Accounts to Record Funding Amounts Allocated to the School Energy Efficiency Stimulus Program in Compliance with Decision 21-01-004, effective January 14, 2021.</t>
  </si>
  <si>
    <t>RES-SW-New Construction</t>
  </si>
  <si>
    <t>Calendar Year 2023</t>
  </si>
  <si>
    <t xml:space="preserve">2023 Gas PGC Funds </t>
  </si>
  <si>
    <t>3P-RES-Home Upgrade Program</t>
  </si>
  <si>
    <t>3P-IND-SEM</t>
  </si>
  <si>
    <t>3P-IND-Small Industrial Facility Upgrades</t>
  </si>
  <si>
    <t>3P-WE&amp;T-HERS Rater Training Advancement</t>
  </si>
  <si>
    <t>3P-RES-LivingWise</t>
  </si>
  <si>
    <t>3P-RES-Behavioral Program</t>
  </si>
  <si>
    <t>3P-RES-Marketplace</t>
  </si>
  <si>
    <t>3P-RES-Retail Partnering</t>
  </si>
  <si>
    <t>3P-RES-EE Kits</t>
  </si>
  <si>
    <t>3P-RES-Pasadena Home Upgrade</t>
  </si>
  <si>
    <t>3P-RES-Burbank Home Upgrade</t>
  </si>
  <si>
    <t>3P-RES-Community Language Efficiency Outreach-Direct Install</t>
  </si>
  <si>
    <t>3P-COM-Small and Medium Commercial EE Program</t>
  </si>
  <si>
    <t>3P-RES-Residential Advanced Clean Energy</t>
  </si>
  <si>
    <t>3P-RES-Comprehensive MH Program (Synergy)</t>
  </si>
  <si>
    <t>3P-RES-Residential MH Program (Staples Energy)</t>
  </si>
  <si>
    <t>3P-PUB-Public Direct Install Program</t>
  </si>
  <si>
    <t>3P-COM-Commercial Building Energy Solutions &amp; Technology</t>
  </si>
  <si>
    <t>3P-RES-Multifamily Energy Alliance</t>
  </si>
  <si>
    <t>3P-AG-Agriculture Energy Efficiency Program</t>
  </si>
  <si>
    <t>3P-COM-Service RCx+ Program</t>
  </si>
  <si>
    <t>3P-COM-Large Commercial Program</t>
  </si>
  <si>
    <t>3P-COM-Behavioral Program</t>
  </si>
  <si>
    <t>3P-PUB-Large Sector Program</t>
  </si>
  <si>
    <t>3P-CC-Outreach Solicitation - Residential</t>
  </si>
  <si>
    <t xml:space="preserve">3P-CC-Nonresident Energy Advisor </t>
  </si>
  <si>
    <t>3P-COM-SW-Point of Sale Food Service</t>
  </si>
  <si>
    <t>3P-COM-SW-Midstream Comm Water Heat</t>
  </si>
  <si>
    <t>3P-ET-SW-Emerging Technologies, Gas</t>
  </si>
  <si>
    <t>3P-RES-SW-New Construction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</si>
  <si>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(2022)</t>
    </r>
  </si>
  <si>
    <t>(2) Incremental commitments are reflected on a monthly basis.  For program cycles prior to 2023, estimated commitments are considered encumbered funds.</t>
  </si>
  <si>
    <r>
      <t xml:space="preserve">      Incremental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(2023)</t>
    </r>
  </si>
  <si>
    <t>WE&amp;T-SW-WE&amp;T Career and Workforce Readiness</t>
  </si>
  <si>
    <t>WE&amp;T-SW-WE&amp;T Career Connections</t>
  </si>
  <si>
    <t xml:space="preserve"> COM-SW-Upstream HVAC</t>
  </si>
  <si>
    <t>Encing Balance</t>
  </si>
  <si>
    <t xml:space="preserve">Program Implementer (PY 2023) </t>
  </si>
  <si>
    <t>3P-C&amp;S-SW-Building Codes Advocacy</t>
  </si>
  <si>
    <t>3P-C&amp;S-SW-Appliance Standards Advocacy</t>
  </si>
  <si>
    <t>3P-C&amp;S-SW-Federal Codes Advocacy</t>
  </si>
  <si>
    <t>3P-WE&amp;T-SW-WE&amp;T Career &amp; WorkF Ready</t>
  </si>
  <si>
    <t>3P-PUB-SW-Instit Partner: DGS &amp; DoC</t>
  </si>
  <si>
    <t>3P-RES-SW-Plug Load and Appliance</t>
  </si>
  <si>
    <t>3P-COM-SW-NonRes New Construction</t>
  </si>
  <si>
    <t>3P-AG-SW-NonRes New Construction</t>
  </si>
  <si>
    <t>3P-IND-SW-NonRes New Construction</t>
  </si>
  <si>
    <t>3P-PUB-SW-NonRes New Construction</t>
  </si>
  <si>
    <t>3P-RES-SW-NonRes New Construction</t>
  </si>
  <si>
    <t>COM-SW-NonRes New Construction</t>
  </si>
  <si>
    <t>AG-SW-NonRes New Construction</t>
  </si>
  <si>
    <t>IND-SW-NonRes New Construction</t>
  </si>
  <si>
    <t>PUB-SW-NonRes New Construction</t>
  </si>
  <si>
    <t>RES-SW-NonRes New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</si>
</sst>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0_-;#,##0.00\-;&quot; &quot;"/>
  </numFmts>
  <fonts count="3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sz val="10"/>
      <name val="Helv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164" fontId="9" fillId="0" borderId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3" fillId="0" borderId="0"/>
    <xf numFmtId="0" fontId="11" fillId="0" borderId="0"/>
    <xf numFmtId="0" fontId="31" fillId="0" borderId="0"/>
    <xf numFmtId="0" fontId="11" fillId="23" borderId="7" applyNumberFormat="0" applyFont="0" applyAlignment="0" applyProtection="0"/>
    <xf numFmtId="0" fontId="26" fillId="20" borderId="8" applyNumberFormat="0" applyAlignment="0" applyProtection="0"/>
    <xf numFmtId="4" fontId="12" fillId="24" borderId="8" applyNumberFormat="0" applyProtection="0">
      <alignment vertical="center"/>
    </xf>
    <xf numFmtId="4" fontId="12" fillId="25" borderId="8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3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43" fontId="2" fillId="0" borderId="0" xfId="29" applyFont="1"/>
    <xf numFmtId="43" fontId="0" fillId="0" borderId="0" xfId="29" applyFont="1"/>
    <xf numFmtId="43" fontId="6" fillId="0" borderId="0" xfId="29" applyFont="1"/>
    <xf numFmtId="43" fontId="2" fillId="0" borderId="0" xfId="29" quotePrefix="1" applyFont="1"/>
    <xf numFmtId="43" fontId="0" fillId="0" borderId="10" xfId="29" applyFont="1" applyBorder="1"/>
    <xf numFmtId="43" fontId="0" fillId="0" borderId="11" xfId="29" applyFont="1" applyBorder="1" applyAlignment="1">
      <alignment horizontal="center"/>
    </xf>
    <xf numFmtId="43" fontId="3" fillId="0" borderId="12" xfId="29" applyFont="1" applyBorder="1" applyAlignment="1">
      <alignment horizontal="center"/>
    </xf>
    <xf numFmtId="43" fontId="2" fillId="0" borderId="13" xfId="29" applyFont="1" applyBorder="1"/>
    <xf numFmtId="43" fontId="3" fillId="0" borderId="14" xfId="29" applyFont="1" applyBorder="1" applyAlignment="1">
      <alignment horizontal="center"/>
    </xf>
    <xf numFmtId="43" fontId="3" fillId="0" borderId="15" xfId="29" applyFont="1" applyFill="1" applyBorder="1" applyAlignment="1">
      <alignment horizontal="center"/>
    </xf>
    <xf numFmtId="43" fontId="2" fillId="0" borderId="16" xfId="29" applyFont="1" applyBorder="1"/>
    <xf numFmtId="43" fontId="3" fillId="0" borderId="16" xfId="29" applyFont="1" applyBorder="1"/>
    <xf numFmtId="43" fontId="4" fillId="0" borderId="0" xfId="29" applyFont="1"/>
    <xf numFmtId="43" fontId="0" fillId="0" borderId="17" xfId="29" applyFont="1" applyBorder="1"/>
    <xf numFmtId="43" fontId="0" fillId="0" borderId="16" xfId="29" applyFont="1" applyBorder="1"/>
    <xf numFmtId="43" fontId="0" fillId="0" borderId="0" xfId="29" applyFont="1" applyBorder="1"/>
    <xf numFmtId="43" fontId="1" fillId="0" borderId="0" xfId="29"/>
    <xf numFmtId="43" fontId="4" fillId="0" borderId="16" xfId="29" applyFont="1" applyBorder="1"/>
    <xf numFmtId="43" fontId="2" fillId="0" borderId="19" xfId="29" applyFont="1" applyBorder="1" applyAlignment="1">
      <alignment horizontal="right"/>
    </xf>
    <xf numFmtId="43" fontId="0" fillId="0" borderId="20" xfId="29" applyFont="1" applyBorder="1"/>
    <xf numFmtId="43" fontId="3" fillId="0" borderId="13" xfId="29" applyFont="1" applyBorder="1"/>
    <xf numFmtId="43" fontId="7" fillId="0" borderId="16" xfId="29" applyFont="1" applyBorder="1"/>
    <xf numFmtId="43" fontId="3" fillId="0" borderId="19" xfId="29" applyFont="1" applyBorder="1" applyAlignment="1">
      <alignment horizontal="left"/>
    </xf>
    <xf numFmtId="0" fontId="3" fillId="0" borderId="16" xfId="0" applyFont="1" applyBorder="1"/>
    <xf numFmtId="0" fontId="0" fillId="0" borderId="16" xfId="0" applyBorder="1"/>
    <xf numFmtId="0" fontId="10" fillId="0" borderId="0" xfId="0" applyFont="1"/>
    <xf numFmtId="0" fontId="0" fillId="0" borderId="16" xfId="0" applyBorder="1" applyAlignment="1">
      <alignment horizontal="left"/>
    </xf>
    <xf numFmtId="165" fontId="0" fillId="0" borderId="0" xfId="29" applyNumberFormat="1" applyFont="1"/>
    <xf numFmtId="165" fontId="4" fillId="0" borderId="0" xfId="29" applyNumberFormat="1" applyFont="1" applyBorder="1"/>
    <xf numFmtId="165" fontId="0" fillId="0" borderId="11" xfId="29" applyNumberFormat="1" applyFont="1" applyBorder="1" applyAlignment="1">
      <alignment horizontal="center"/>
    </xf>
    <xf numFmtId="165" fontId="3" fillId="0" borderId="14" xfId="29" applyNumberFormat="1" applyFont="1" applyBorder="1" applyAlignment="1">
      <alignment horizontal="center"/>
    </xf>
    <xf numFmtId="165" fontId="0" fillId="0" borderId="21" xfId="29" applyNumberFormat="1" applyFont="1" applyBorder="1"/>
    <xf numFmtId="165" fontId="3" fillId="0" borderId="12" xfId="29" applyNumberFormat="1" applyFont="1" applyBorder="1" applyAlignment="1">
      <alignment horizontal="center"/>
    </xf>
    <xf numFmtId="165" fontId="3" fillId="0" borderId="15" xfId="29" applyNumberFormat="1" applyFont="1" applyFill="1" applyBorder="1" applyAlignment="1">
      <alignment horizontal="center"/>
    </xf>
    <xf numFmtId="165" fontId="0" fillId="0" borderId="17" xfId="29" applyNumberFormat="1" applyFont="1" applyBorder="1"/>
    <xf numFmtId="165" fontId="0" fillId="0" borderId="20" xfId="29" applyNumberFormat="1" applyFont="1" applyBorder="1"/>
    <xf numFmtId="165" fontId="3" fillId="0" borderId="0" xfId="29" applyNumberFormat="1" applyFont="1" applyBorder="1" applyAlignment="1">
      <alignment horizontal="center"/>
    </xf>
    <xf numFmtId="165" fontId="4" fillId="0" borderId="0" xfId="29" applyNumberFormat="1" applyFont="1"/>
    <xf numFmtId="165" fontId="0" fillId="0" borderId="0" xfId="29" applyNumberFormat="1" applyFont="1" applyBorder="1"/>
    <xf numFmtId="165" fontId="0" fillId="0" borderId="14" xfId="29" applyNumberFormat="1" applyFont="1" applyBorder="1"/>
    <xf numFmtId="165" fontId="0" fillId="0" borderId="0" xfId="0" applyNumberFormat="1"/>
    <xf numFmtId="165" fontId="3" fillId="0" borderId="21" xfId="29" applyNumberFormat="1" applyFont="1" applyBorder="1" applyAlignment="1">
      <alignment horizontal="left"/>
    </xf>
    <xf numFmtId="165" fontId="3" fillId="0" borderId="17" xfId="29" applyNumberFormat="1" applyFont="1" applyFill="1" applyBorder="1" applyAlignment="1">
      <alignment horizontal="center"/>
    </xf>
    <xf numFmtId="165" fontId="3" fillId="0" borderId="20" xfId="29" applyNumberFormat="1" applyFont="1" applyBorder="1" applyAlignment="1">
      <alignment horizontal="left"/>
    </xf>
    <xf numFmtId="165" fontId="1" fillId="0" borderId="0" xfId="29" applyNumberFormat="1"/>
    <xf numFmtId="165" fontId="4" fillId="0" borderId="17" xfId="29" applyNumberFormat="1" applyFont="1" applyBorder="1"/>
    <xf numFmtId="165" fontId="0" fillId="0" borderId="15" xfId="29" applyNumberFormat="1" applyFont="1" applyBorder="1"/>
    <xf numFmtId="16" fontId="3" fillId="0" borderId="14" xfId="0" quotePrefix="1" applyNumberFormat="1" applyFont="1" applyBorder="1" applyAlignment="1">
      <alignment horizontal="center"/>
    </xf>
    <xf numFmtId="43" fontId="0" fillId="0" borderId="0" xfId="0" applyNumberFormat="1"/>
    <xf numFmtId="43" fontId="3" fillId="0" borderId="17" xfId="29" applyFont="1" applyFill="1" applyBorder="1" applyAlignment="1">
      <alignment horizontal="center"/>
    </xf>
    <xf numFmtId="43" fontId="30" fillId="0" borderId="0" xfId="29" applyFont="1"/>
    <xf numFmtId="43" fontId="30" fillId="0" borderId="0" xfId="29" applyFont="1" applyBorder="1"/>
    <xf numFmtId="0" fontId="30" fillId="0" borderId="0" xfId="0" applyFont="1" applyAlignment="1">
      <alignment horizontal="left"/>
    </xf>
    <xf numFmtId="0" fontId="30" fillId="0" borderId="0" xfId="0" applyFont="1"/>
    <xf numFmtId="165" fontId="30" fillId="0" borderId="0" xfId="29" applyNumberFormat="1" applyFont="1" applyBorder="1"/>
    <xf numFmtId="0" fontId="30" fillId="0" borderId="0" xfId="0" applyFont="1" applyAlignment="1">
      <alignment horizontal="center"/>
    </xf>
    <xf numFmtId="0" fontId="32" fillId="0" borderId="0" xfId="43" applyFont="1"/>
    <xf numFmtId="166" fontId="4" fillId="0" borderId="0" xfId="0" applyNumberFormat="1" applyFont="1"/>
    <xf numFmtId="0" fontId="3" fillId="0" borderId="13" xfId="0" applyFont="1" applyBorder="1"/>
    <xf numFmtId="41" fontId="11" fillId="0" borderId="14" xfId="29" applyNumberFormat="1" applyFont="1" applyBorder="1"/>
    <xf numFmtId="0" fontId="1" fillId="0" borderId="16" xfId="0" applyFont="1" applyBorder="1"/>
    <xf numFmtId="0" fontId="13" fillId="0" borderId="0" xfId="43" applyFont="1"/>
    <xf numFmtId="43" fontId="1" fillId="0" borderId="16" xfId="29" applyFont="1" applyBorder="1"/>
    <xf numFmtId="43" fontId="1" fillId="0" borderId="0" xfId="29" quotePrefix="1" applyFont="1"/>
    <xf numFmtId="43" fontId="1" fillId="0" borderId="18" xfId="29" applyFont="1" applyBorder="1"/>
    <xf numFmtId="43" fontId="1" fillId="0" borderId="0" xfId="29" applyFont="1"/>
    <xf numFmtId="43" fontId="30" fillId="0" borderId="0" xfId="0" applyNumberFormat="1" applyFont="1"/>
    <xf numFmtId="165" fontId="0" fillId="0" borderId="0" xfId="29" applyNumberFormat="1" applyFont="1" applyFill="1"/>
    <xf numFmtId="43" fontId="0" fillId="0" borderId="0" xfId="29" applyFont="1" applyFill="1"/>
    <xf numFmtId="43" fontId="0" fillId="0" borderId="0" xfId="29" applyFont="1" applyFill="1" applyBorder="1"/>
    <xf numFmtId="0" fontId="35" fillId="0" borderId="0" xfId="51" applyFont="1"/>
    <xf numFmtId="43" fontId="36" fillId="0" borderId="0" xfId="30" applyFont="1" applyFill="1"/>
    <xf numFmtId="0" fontId="1" fillId="0" borderId="0" xfId="51" applyFont="1"/>
    <xf numFmtId="43" fontId="37" fillId="0" borderId="0" xfId="30" applyFont="1" applyFill="1"/>
    <xf numFmtId="43" fontId="1" fillId="0" borderId="0" xfId="51" applyNumberFormat="1" applyFont="1"/>
    <xf numFmtId="11" fontId="1" fillId="0" borderId="0" xfId="51" applyNumberFormat="1" applyFont="1"/>
    <xf numFmtId="6" fontId="2" fillId="0" borderId="0" xfId="51" quotePrefix="1" applyNumberFormat="1" applyFont="1"/>
    <xf numFmtId="0" fontId="37" fillId="0" borderId="0" xfId="51" applyFont="1"/>
    <xf numFmtId="10" fontId="36" fillId="0" borderId="0" xfId="52" applyNumberFormat="1" applyFont="1" applyFill="1"/>
    <xf numFmtId="0" fontId="1" fillId="0" borderId="10" xfId="51" applyFont="1" applyBorder="1"/>
    <xf numFmtId="43" fontId="36" fillId="0" borderId="11" xfId="30" applyFont="1" applyFill="1" applyBorder="1" applyAlignment="1">
      <alignment horizontal="center"/>
    </xf>
    <xf numFmtId="0" fontId="1" fillId="0" borderId="11" xfId="51" applyFont="1" applyBorder="1" applyAlignment="1">
      <alignment horizontal="center"/>
    </xf>
    <xf numFmtId="43" fontId="3" fillId="0" borderId="12" xfId="30" applyFont="1" applyFill="1" applyBorder="1" applyAlignment="1">
      <alignment horizontal="center"/>
    </xf>
    <xf numFmtId="0" fontId="2" fillId="0" borderId="13" xfId="51" applyFont="1" applyBorder="1"/>
    <xf numFmtId="43" fontId="3" fillId="0" borderId="14" xfId="30" applyFont="1" applyFill="1" applyBorder="1" applyAlignment="1">
      <alignment horizontal="center"/>
    </xf>
    <xf numFmtId="0" fontId="3" fillId="0" borderId="14" xfId="51" applyFont="1" applyBorder="1" applyAlignment="1">
      <alignment horizontal="center"/>
    </xf>
    <xf numFmtId="43" fontId="3" fillId="0" borderId="15" xfId="30" applyFont="1" applyFill="1" applyBorder="1" applyAlignment="1">
      <alignment horizontal="center"/>
    </xf>
    <xf numFmtId="0" fontId="2" fillId="0" borderId="16" xfId="51" applyFont="1" applyBorder="1"/>
    <xf numFmtId="43" fontId="3" fillId="0" borderId="0" xfId="30" applyFont="1" applyFill="1" applyBorder="1" applyAlignment="1">
      <alignment horizontal="center"/>
    </xf>
    <xf numFmtId="0" fontId="3" fillId="0" borderId="0" xfId="51" applyFont="1" applyAlignment="1">
      <alignment horizontal="center"/>
    </xf>
    <xf numFmtId="43" fontId="3" fillId="0" borderId="17" xfId="30" applyFont="1" applyFill="1" applyBorder="1" applyAlignment="1">
      <alignment horizontal="center"/>
    </xf>
    <xf numFmtId="0" fontId="3" fillId="0" borderId="16" xfId="51" applyFont="1" applyBorder="1"/>
    <xf numFmtId="43" fontId="34" fillId="0" borderId="0" xfId="30" applyFont="1" applyFill="1"/>
    <xf numFmtId="43" fontId="34" fillId="0" borderId="17" xfId="30" applyFont="1" applyFill="1" applyBorder="1"/>
    <xf numFmtId="0" fontId="1" fillId="0" borderId="16" xfId="51" applyFont="1" applyBorder="1"/>
    <xf numFmtId="165" fontId="34" fillId="0" borderId="0" xfId="29" applyNumberFormat="1" applyFont="1" applyFill="1"/>
    <xf numFmtId="165" fontId="34" fillId="0" borderId="17" xfId="29" applyNumberFormat="1" applyFont="1" applyFill="1" applyBorder="1"/>
    <xf numFmtId="0" fontId="1" fillId="0" borderId="18" xfId="51" applyFont="1" applyBorder="1"/>
    <xf numFmtId="165" fontId="34" fillId="0" borderId="22" xfId="29" applyNumberFormat="1" applyFont="1" applyFill="1" applyBorder="1"/>
    <xf numFmtId="165" fontId="34" fillId="0" borderId="23" xfId="29" applyNumberFormat="1" applyFont="1" applyFill="1" applyBorder="1"/>
    <xf numFmtId="43" fontId="34" fillId="0" borderId="0" xfId="30" applyFont="1" applyFill="1" applyBorder="1"/>
    <xf numFmtId="0" fontId="38" fillId="0" borderId="0" xfId="51" applyFont="1"/>
    <xf numFmtId="0" fontId="1" fillId="0" borderId="18" xfId="0" applyFont="1" applyBorder="1"/>
    <xf numFmtId="165" fontId="0" fillId="0" borderId="22" xfId="29" applyNumberFormat="1" applyFont="1" applyBorder="1"/>
    <xf numFmtId="165" fontId="0" fillId="0" borderId="23" xfId="29" applyNumberFormat="1" applyFont="1" applyBorder="1"/>
    <xf numFmtId="43" fontId="3" fillId="0" borderId="0" xfId="29" applyFont="1" applyBorder="1" applyAlignment="1">
      <alignment horizontal="center"/>
    </xf>
    <xf numFmtId="43" fontId="0" fillId="0" borderId="21" xfId="29" applyFont="1" applyBorder="1"/>
    <xf numFmtId="0" fontId="34" fillId="0" borderId="0" xfId="0" applyFont="1" applyAlignment="1">
      <alignment horizontal="left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riel" xfId="25" xr:uid="{00000000-0005-0000-0000-000018000000}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Comma 2" xfId="30" xr:uid="{00000000-0005-0000-0000-00001D000000}"/>
    <cellStyle name="Currency 2" xfId="31" xr:uid="{00000000-0005-0000-0000-00001E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9000000}"/>
    <cellStyle name="Normal 3" xfId="42" xr:uid="{00000000-0005-0000-0000-00002A000000}"/>
    <cellStyle name="Normal 8" xfId="51" xr:uid="{41487BBD-9F80-4952-8DC2-38DFC74D61C3}"/>
    <cellStyle name="Normal_Sheet2" xfId="43" xr:uid="{00000000-0005-0000-0000-00002B000000}"/>
    <cellStyle name="Note" xfId="44" builtinId="10" customBuiltin="1"/>
    <cellStyle name="Output" xfId="45" builtinId="21" customBuiltin="1"/>
    <cellStyle name="Percent 2" xfId="52" xr:uid="{85B9CA43-9D3C-43E2-A6C8-FAA1E29BE83A}"/>
    <cellStyle name="SAPBEXaggData" xfId="46" xr:uid="{00000000-0005-0000-0000-00002F000000}"/>
    <cellStyle name="SAPBEXstdData" xfId="47" xr:uid="{00000000-0005-0000-0000-000030000000}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N22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9" sqref="F19"/>
    </sheetView>
  </sheetViews>
  <sheetFormatPr defaultColWidth="9.140625" defaultRowHeight="12.75" x14ac:dyDescent="0.2"/>
  <cols>
    <col min="1" max="1" width="33.42578125" style="2" customWidth="1"/>
    <col min="2" max="2" width="11.42578125" style="28" bestFit="1" customWidth="1"/>
    <col min="3" max="3" width="13.42578125" style="28" bestFit="1" customWidth="1"/>
    <col min="4" max="5" width="11.42578125" style="28" bestFit="1" customWidth="1"/>
    <col min="6" max="8" width="11.42578125" style="2" bestFit="1" customWidth="1"/>
    <col min="9" max="9" width="12.85546875" style="2" bestFit="1" customWidth="1"/>
    <col min="10" max="10" width="12.140625" style="28" bestFit="1" customWidth="1"/>
    <col min="11" max="11" width="11.42578125" style="28" bestFit="1" customWidth="1"/>
    <col min="12" max="12" width="11.42578125" style="2" bestFit="1" customWidth="1"/>
    <col min="13" max="13" width="12.85546875" style="2" bestFit="1" customWidth="1"/>
    <col min="14" max="14" width="12.85546875" style="28" bestFit="1" customWidth="1"/>
    <col min="15" max="16384" width="9.140625" style="2"/>
  </cols>
  <sheetData>
    <row r="1" spans="1:14" ht="15.75" x14ac:dyDescent="0.25">
      <c r="A1" s="1" t="s">
        <v>18</v>
      </c>
    </row>
    <row r="2" spans="1:14" ht="15.75" x14ac:dyDescent="0.25">
      <c r="A2" s="3" t="s">
        <v>41</v>
      </c>
    </row>
    <row r="3" spans="1:14" ht="15.75" x14ac:dyDescent="0.25">
      <c r="A3" s="1" t="s">
        <v>218</v>
      </c>
    </row>
    <row r="4" spans="1:14" ht="15.75" x14ac:dyDescent="0.25">
      <c r="A4" s="4"/>
    </row>
    <row r="5" spans="1:14" ht="16.5" thickBot="1" x14ac:dyDescent="0.3">
      <c r="A5" s="4"/>
    </row>
    <row r="6" spans="1:14" x14ac:dyDescent="0.2">
      <c r="A6" s="5"/>
      <c r="B6" s="30"/>
      <c r="C6" s="30"/>
      <c r="D6" s="30"/>
      <c r="E6" s="30"/>
      <c r="F6" s="6"/>
      <c r="G6" s="6"/>
      <c r="H6" s="6"/>
      <c r="I6" s="6"/>
      <c r="J6" s="30"/>
      <c r="K6" s="30"/>
      <c r="L6" s="6"/>
      <c r="M6" s="6"/>
      <c r="N6" s="33" t="s">
        <v>0</v>
      </c>
    </row>
    <row r="7" spans="1:14" ht="16.5" thickBot="1" x14ac:dyDescent="0.3">
      <c r="A7" s="8" t="s">
        <v>1</v>
      </c>
      <c r="B7" s="31" t="s">
        <v>2</v>
      </c>
      <c r="C7" s="31" t="s">
        <v>3</v>
      </c>
      <c r="D7" s="31" t="s">
        <v>4</v>
      </c>
      <c r="E7" s="31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31" t="s">
        <v>10</v>
      </c>
      <c r="K7" s="31" t="s">
        <v>11</v>
      </c>
      <c r="L7" s="9" t="s">
        <v>12</v>
      </c>
      <c r="M7" s="9" t="s">
        <v>13</v>
      </c>
      <c r="N7" s="34" t="s">
        <v>14</v>
      </c>
    </row>
    <row r="8" spans="1:14" x14ac:dyDescent="0.2">
      <c r="A8" s="5"/>
      <c r="H8" s="17"/>
      <c r="I8" s="17"/>
      <c r="J8" s="45"/>
      <c r="K8" s="45"/>
      <c r="L8" s="17"/>
      <c r="M8" s="17"/>
      <c r="N8" s="35">
        <f>SUM(B8:M8)</f>
        <v>0</v>
      </c>
    </row>
    <row r="9" spans="1:14" x14ac:dyDescent="0.2">
      <c r="A9" s="18" t="s">
        <v>33</v>
      </c>
      <c r="B9" s="29">
        <v>6132441.1799999997</v>
      </c>
      <c r="C9" s="29">
        <v>7024717.46</v>
      </c>
      <c r="D9" s="29">
        <v>7137339.04</v>
      </c>
      <c r="E9" s="29">
        <v>5122833.3499999996</v>
      </c>
      <c r="F9" s="29">
        <v>3357711.31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5">
        <f t="shared" ref="N9:N19" si="0">SUM(B9:M9)</f>
        <v>28775042.34</v>
      </c>
    </row>
    <row r="10" spans="1:14" x14ac:dyDescent="0.2">
      <c r="A10" s="18" t="s">
        <v>34</v>
      </c>
      <c r="B10" s="29">
        <v>7819038.0499999998</v>
      </c>
      <c r="C10" s="29">
        <v>9631612.1600000001</v>
      </c>
      <c r="D10" s="29">
        <v>10011163.23</v>
      </c>
      <c r="E10" s="29">
        <v>8481304.5999999996</v>
      </c>
      <c r="F10" s="29">
        <v>6972582.0199999996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5">
        <f t="shared" si="0"/>
        <v>42915700.060000002</v>
      </c>
    </row>
    <row r="11" spans="1:14" x14ac:dyDescent="0.2">
      <c r="A11" s="18" t="s">
        <v>35</v>
      </c>
      <c r="B11" s="29">
        <v>1345.52</v>
      </c>
      <c r="C11" s="29">
        <v>1536.65</v>
      </c>
      <c r="D11" s="29">
        <v>1808.68</v>
      </c>
      <c r="E11" s="29">
        <v>2068.7600000000002</v>
      </c>
      <c r="F11" s="29">
        <v>2735.68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5">
        <f t="shared" si="0"/>
        <v>9495.2900000000009</v>
      </c>
    </row>
    <row r="12" spans="1:14" x14ac:dyDescent="0.2">
      <c r="A12" s="18" t="s">
        <v>36</v>
      </c>
      <c r="B12" s="29">
        <v>52719.46</v>
      </c>
      <c r="C12" s="29">
        <v>30189.49</v>
      </c>
      <c r="D12" s="29">
        <v>36427.86</v>
      </c>
      <c r="E12" s="29">
        <v>58430.77</v>
      </c>
      <c r="F12" s="29">
        <v>87578.880000000005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5">
        <f t="shared" si="0"/>
        <v>265346.45999999996</v>
      </c>
    </row>
    <row r="13" spans="1:14" x14ac:dyDescent="0.2">
      <c r="A13" s="18" t="s">
        <v>37</v>
      </c>
      <c r="B13" s="29">
        <v>960493.47</v>
      </c>
      <c r="C13" s="29">
        <v>1215901.57</v>
      </c>
      <c r="D13" s="29">
        <v>1010575.61</v>
      </c>
      <c r="E13" s="29">
        <v>1153077.44</v>
      </c>
      <c r="F13" s="29">
        <v>1110372.8799999999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5">
        <f t="shared" si="0"/>
        <v>5450420.9699999997</v>
      </c>
    </row>
    <row r="14" spans="1:14" x14ac:dyDescent="0.2">
      <c r="A14" s="1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5"/>
    </row>
    <row r="15" spans="1:14" x14ac:dyDescent="0.2">
      <c r="A15" s="18" t="s">
        <v>38</v>
      </c>
      <c r="B15" s="29">
        <v>2013513.73</v>
      </c>
      <c r="C15" s="29">
        <v>2357383.7400000002</v>
      </c>
      <c r="D15" s="29">
        <v>2432887.09</v>
      </c>
      <c r="E15" s="29">
        <v>1766852.18</v>
      </c>
      <c r="F15" s="29">
        <v>1193401.3400000001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5">
        <f t="shared" si="0"/>
        <v>9764038.0800000001</v>
      </c>
    </row>
    <row r="16" spans="1:14" x14ac:dyDescent="0.2">
      <c r="A16" s="18" t="s">
        <v>39</v>
      </c>
      <c r="B16" s="29">
        <v>29594.26</v>
      </c>
      <c r="C16" s="29">
        <v>35433.870000000003</v>
      </c>
      <c r="D16" s="29">
        <v>36436.519999999997</v>
      </c>
      <c r="E16" s="29">
        <v>29367.56</v>
      </c>
      <c r="F16" s="29">
        <v>20994.55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5">
        <f t="shared" si="0"/>
        <v>151826.75999999998</v>
      </c>
    </row>
    <row r="17" spans="1:14" x14ac:dyDescent="0.2">
      <c r="A17" s="18" t="s">
        <v>40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5">
        <f t="shared" si="0"/>
        <v>0</v>
      </c>
    </row>
    <row r="18" spans="1:14" customFormat="1" x14ac:dyDescent="0.2">
      <c r="A18" s="25" t="s">
        <v>46</v>
      </c>
      <c r="B18" s="29">
        <v>-24059.51</v>
      </c>
      <c r="C18" s="29">
        <v>-20038.39</v>
      </c>
      <c r="D18" s="29">
        <v>-25477.27</v>
      </c>
      <c r="E18" s="29">
        <v>-21351.46</v>
      </c>
      <c r="F18" s="29">
        <v>-23686.87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5">
        <f t="shared" si="0"/>
        <v>-114613.5</v>
      </c>
    </row>
    <row r="19" spans="1:14" x14ac:dyDescent="0.2">
      <c r="A19" s="65" t="s">
        <v>91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5">
        <f t="shared" si="0"/>
        <v>0</v>
      </c>
    </row>
    <row r="20" spans="1:14" ht="16.5" thickBot="1" x14ac:dyDescent="0.3">
      <c r="A20" s="19" t="s">
        <v>15</v>
      </c>
      <c r="B20" s="32">
        <f>SUM(B8:B19)</f>
        <v>16985086.16</v>
      </c>
      <c r="C20" s="32">
        <f>SUM(C8:C19)</f>
        <v>20276736.550000001</v>
      </c>
      <c r="D20" s="32">
        <f>SUM(D8:D19)</f>
        <v>20641160.759999998</v>
      </c>
      <c r="E20" s="32">
        <f t="shared" ref="E20:M20" si="1">SUM(E8:E19)</f>
        <v>16592583.199999997</v>
      </c>
      <c r="F20" s="32">
        <f t="shared" si="1"/>
        <v>12721689.790000001</v>
      </c>
      <c r="G20" s="32">
        <f t="shared" si="1"/>
        <v>0</v>
      </c>
      <c r="H20" s="32">
        <f t="shared" si="1"/>
        <v>0</v>
      </c>
      <c r="I20" s="32">
        <f t="shared" si="1"/>
        <v>0</v>
      </c>
      <c r="J20" s="32">
        <f t="shared" si="1"/>
        <v>0</v>
      </c>
      <c r="K20" s="32">
        <f t="shared" si="1"/>
        <v>0</v>
      </c>
      <c r="L20" s="32">
        <f t="shared" si="1"/>
        <v>0</v>
      </c>
      <c r="M20" s="32">
        <f t="shared" si="1"/>
        <v>0</v>
      </c>
      <c r="N20" s="36">
        <f>SUM(B20:M20)</f>
        <v>87217256.460000008</v>
      </c>
    </row>
    <row r="21" spans="1:14" x14ac:dyDescent="0.2">
      <c r="I21" s="28"/>
    </row>
    <row r="22" spans="1:14" x14ac:dyDescent="0.2">
      <c r="A22" s="66"/>
      <c r="I22" s="28"/>
    </row>
  </sheetData>
  <phoneticPr fontId="0" type="noConversion"/>
  <pageMargins left="0.75" right="0.75" top="1" bottom="1" header="0.5" footer="0.5"/>
  <pageSetup scale="7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O558"/>
  <sheetViews>
    <sheetView topLeftCell="A156" zoomScaleNormal="100" workbookViewId="0">
      <selection activeCell="F176" sqref="F176"/>
    </sheetView>
  </sheetViews>
  <sheetFormatPr defaultColWidth="9.140625" defaultRowHeight="12.75" x14ac:dyDescent="0.2"/>
  <cols>
    <col min="1" max="1" width="38.42578125" style="2" customWidth="1"/>
    <col min="2" max="2" width="12.85546875" style="28" customWidth="1"/>
    <col min="3" max="3" width="11.85546875" style="28" customWidth="1"/>
    <col min="4" max="4" width="12.85546875" style="28" customWidth="1"/>
    <col min="5" max="5" width="13.5703125" style="2" bestFit="1" customWidth="1"/>
    <col min="6" max="7" width="12.85546875" style="28" customWidth="1"/>
    <col min="8" max="9" width="13.5703125" style="28" customWidth="1"/>
    <col min="10" max="10" width="12.140625" style="28" bestFit="1" customWidth="1"/>
    <col min="11" max="11" width="13.5703125" style="28" bestFit="1" customWidth="1"/>
    <col min="12" max="12" width="12.42578125" style="28" bestFit="1" customWidth="1"/>
    <col min="13" max="13" width="11.85546875" style="28" bestFit="1" customWidth="1"/>
    <col min="14" max="14" width="14.5703125" style="2" bestFit="1" customWidth="1"/>
    <col min="15" max="15" width="14" style="2" customWidth="1"/>
    <col min="16" max="16" width="14" style="2" bestFit="1" customWidth="1"/>
    <col min="17" max="16384" width="9.140625" style="2"/>
  </cols>
  <sheetData>
    <row r="1" spans="1:14" ht="15.75" x14ac:dyDescent="0.25">
      <c r="A1" s="1" t="s">
        <v>19</v>
      </c>
    </row>
    <row r="2" spans="1:14" ht="15.75" x14ac:dyDescent="0.25">
      <c r="A2" s="3" t="s">
        <v>42</v>
      </c>
    </row>
    <row r="3" spans="1:14" ht="15.75" x14ac:dyDescent="0.25">
      <c r="A3" s="1" t="str">
        <f>'Table G-1'!A3</f>
        <v>Calendar Year 2023</v>
      </c>
    </row>
    <row r="4" spans="1:14" ht="16.5" thickBot="1" x14ac:dyDescent="0.3">
      <c r="A4" s="4"/>
    </row>
    <row r="5" spans="1:14" x14ac:dyDescent="0.2">
      <c r="A5" s="5"/>
      <c r="B5" s="30"/>
      <c r="C5" s="30"/>
      <c r="D5" s="30"/>
      <c r="E5" s="6"/>
      <c r="F5" s="30"/>
      <c r="G5" s="30"/>
      <c r="H5" s="30"/>
      <c r="I5" s="30"/>
      <c r="J5" s="30"/>
      <c r="K5" s="30"/>
      <c r="L5" s="30"/>
      <c r="M5" s="30"/>
      <c r="N5" s="7" t="s">
        <v>0</v>
      </c>
    </row>
    <row r="6" spans="1:14" ht="13.5" thickBot="1" x14ac:dyDescent="0.25">
      <c r="A6" s="21" t="s">
        <v>257</v>
      </c>
      <c r="B6" s="31" t="s">
        <v>2</v>
      </c>
      <c r="C6" s="31" t="s">
        <v>3</v>
      </c>
      <c r="D6" s="31" t="s">
        <v>4</v>
      </c>
      <c r="E6" s="9" t="s">
        <v>5</v>
      </c>
      <c r="F6" s="31" t="s">
        <v>6</v>
      </c>
      <c r="G6" s="31" t="s">
        <v>7</v>
      </c>
      <c r="H6" s="31" t="s">
        <v>8</v>
      </c>
      <c r="I6" s="31" t="s">
        <v>9</v>
      </c>
      <c r="J6" s="31" t="s">
        <v>10</v>
      </c>
      <c r="K6" s="31" t="s">
        <v>11</v>
      </c>
      <c r="L6" s="31" t="s">
        <v>12</v>
      </c>
      <c r="M6" s="31" t="s">
        <v>13</v>
      </c>
      <c r="N6" s="10" t="s">
        <v>14</v>
      </c>
    </row>
    <row r="7" spans="1:14" x14ac:dyDescent="0.2">
      <c r="A7" s="58"/>
      <c r="B7" s="37"/>
      <c r="C7" s="37"/>
      <c r="D7" s="37"/>
      <c r="E7" s="106"/>
      <c r="F7" s="37"/>
      <c r="G7" s="37"/>
      <c r="H7" s="37"/>
      <c r="I7" s="37"/>
      <c r="J7" s="37"/>
      <c r="K7" s="37"/>
      <c r="L7" s="37"/>
      <c r="M7" s="37"/>
      <c r="N7" s="50"/>
    </row>
    <row r="8" spans="1:14" x14ac:dyDescent="0.2">
      <c r="A8" s="22" t="s">
        <v>30</v>
      </c>
      <c r="B8" s="28">
        <f>2450345.25-B41-B85</f>
        <v>2449722.25</v>
      </c>
      <c r="C8" s="28">
        <f>2548081.94-C41-C85</f>
        <v>1289374.4499999997</v>
      </c>
      <c r="D8" s="28">
        <f>8951801.58-D41-D85</f>
        <v>4024393.1499999994</v>
      </c>
      <c r="E8" s="2">
        <f>4498472.3-E41-E85</f>
        <v>2350336.8699999996</v>
      </c>
      <c r="F8" s="28">
        <f>6516902-F41-F85</f>
        <v>3225363.82</v>
      </c>
      <c r="G8" s="28">
        <f t="shared" ref="F8:M8" si="0">0-G41-G85</f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14">
        <f>SUM(B8:M8)</f>
        <v>13339190.539999999</v>
      </c>
    </row>
    <row r="9" spans="1:14" x14ac:dyDescent="0.2">
      <c r="A9" s="15" t="s">
        <v>48</v>
      </c>
      <c r="N9" s="14">
        <f>SUM(B9:M9)</f>
        <v>0</v>
      </c>
    </row>
    <row r="10" spans="1:14" customFormat="1" x14ac:dyDescent="0.2">
      <c r="A10" t="s">
        <v>220</v>
      </c>
      <c r="B10" s="28">
        <v>14</v>
      </c>
      <c r="C10" s="28">
        <v>1678.3299999999997</v>
      </c>
      <c r="D10" s="28">
        <v>1789.81</v>
      </c>
      <c r="E10" s="2">
        <v>1412.1499999999999</v>
      </c>
      <c r="F10" s="2">
        <v>1667.77</v>
      </c>
      <c r="N10" s="14">
        <f t="shared" ref="N10:N40" si="1">SUM(B10:M10)</f>
        <v>6562.0599999999995</v>
      </c>
    </row>
    <row r="11" spans="1:14" customFormat="1" x14ac:dyDescent="0.2">
      <c r="A11" t="s">
        <v>221</v>
      </c>
      <c r="B11" s="28">
        <v>8</v>
      </c>
      <c r="C11" s="28">
        <v>715.71</v>
      </c>
      <c r="D11" s="28">
        <v>722.24</v>
      </c>
      <c r="E11" s="2">
        <v>627.58000000000004</v>
      </c>
      <c r="F11" s="2">
        <v>880.06000000000006</v>
      </c>
      <c r="N11" s="14">
        <f t="shared" si="1"/>
        <v>2953.59</v>
      </c>
    </row>
    <row r="12" spans="1:14" customFormat="1" x14ac:dyDescent="0.2">
      <c r="A12" t="s">
        <v>222</v>
      </c>
      <c r="B12" s="28">
        <v>8</v>
      </c>
      <c r="C12" s="28">
        <v>901.82999999999993</v>
      </c>
      <c r="D12" s="28">
        <v>3813.110000000001</v>
      </c>
      <c r="E12" s="2">
        <v>2049.83</v>
      </c>
      <c r="F12" s="2">
        <v>2311.73</v>
      </c>
      <c r="N12" s="14">
        <f t="shared" si="1"/>
        <v>9084.5</v>
      </c>
    </row>
    <row r="13" spans="1:14" customFormat="1" x14ac:dyDescent="0.2">
      <c r="A13" t="s">
        <v>223</v>
      </c>
      <c r="B13" s="28">
        <v>5</v>
      </c>
      <c r="C13" s="28">
        <v>30432.12</v>
      </c>
      <c r="D13" s="28">
        <v>395.08999999999969</v>
      </c>
      <c r="E13" s="2">
        <v>11291.810000000001</v>
      </c>
      <c r="F13" s="2">
        <v>6331.33</v>
      </c>
      <c r="N13" s="14">
        <f t="shared" si="1"/>
        <v>48455.350000000006</v>
      </c>
    </row>
    <row r="14" spans="1:14" customFormat="1" x14ac:dyDescent="0.2">
      <c r="A14" t="s">
        <v>224</v>
      </c>
      <c r="B14" s="28"/>
      <c r="C14" s="28"/>
      <c r="D14" s="28">
        <v>7565.4</v>
      </c>
      <c r="E14" s="2">
        <v>4403.16</v>
      </c>
      <c r="F14" s="2">
        <v>3672.54</v>
      </c>
      <c r="N14" s="14">
        <f t="shared" si="1"/>
        <v>15641.099999999999</v>
      </c>
    </row>
    <row r="15" spans="1:14" customFormat="1" x14ac:dyDescent="0.2">
      <c r="A15" t="s">
        <v>225</v>
      </c>
      <c r="B15" s="28">
        <v>5</v>
      </c>
      <c r="C15" s="28">
        <v>1579.7599999999998</v>
      </c>
      <c r="D15" s="28">
        <v>2310.66</v>
      </c>
      <c r="E15" s="2">
        <v>2425.4899999999998</v>
      </c>
      <c r="F15" s="2">
        <v>2636.73</v>
      </c>
      <c r="N15" s="14">
        <f t="shared" si="1"/>
        <v>8957.64</v>
      </c>
    </row>
    <row r="16" spans="1:14" customFormat="1" x14ac:dyDescent="0.2">
      <c r="A16" t="s">
        <v>226</v>
      </c>
      <c r="B16" s="28">
        <v>8</v>
      </c>
      <c r="C16" s="28">
        <v>1716.1000000000001</v>
      </c>
      <c r="D16" s="28">
        <v>1606.3700000000001</v>
      </c>
      <c r="E16" s="2">
        <v>1867.7900000000002</v>
      </c>
      <c r="F16" s="2">
        <v>1962.68</v>
      </c>
      <c r="N16" s="14">
        <f t="shared" si="1"/>
        <v>7160.9400000000005</v>
      </c>
    </row>
    <row r="17" spans="1:14" customFormat="1" x14ac:dyDescent="0.2">
      <c r="A17" t="s">
        <v>227</v>
      </c>
      <c r="B17" s="28">
        <v>11</v>
      </c>
      <c r="C17" s="28">
        <v>1555.3500000000001</v>
      </c>
      <c r="D17" s="28">
        <v>1640.99</v>
      </c>
      <c r="E17" s="2">
        <v>1620.03</v>
      </c>
      <c r="F17" s="2">
        <v>1770.38</v>
      </c>
      <c r="N17" s="14">
        <f t="shared" si="1"/>
        <v>6597.75</v>
      </c>
    </row>
    <row r="18" spans="1:14" customFormat="1" x14ac:dyDescent="0.2">
      <c r="A18" t="s">
        <v>228</v>
      </c>
      <c r="B18" s="28">
        <v>5</v>
      </c>
      <c r="C18" s="28">
        <v>636.13</v>
      </c>
      <c r="D18" s="28">
        <v>716.72</v>
      </c>
      <c r="E18" s="2">
        <v>632.64</v>
      </c>
      <c r="F18" s="2">
        <v>727.53</v>
      </c>
      <c r="N18" s="14">
        <f t="shared" si="1"/>
        <v>2718.0199999999995</v>
      </c>
    </row>
    <row r="19" spans="1:14" customFormat="1" x14ac:dyDescent="0.2">
      <c r="A19" t="s">
        <v>229</v>
      </c>
      <c r="B19" s="28">
        <v>5</v>
      </c>
      <c r="C19" s="28">
        <v>545.52</v>
      </c>
      <c r="D19" s="28">
        <v>614.63000000000011</v>
      </c>
      <c r="E19" s="2">
        <v>434.02</v>
      </c>
      <c r="F19" s="2">
        <v>588.65</v>
      </c>
      <c r="N19" s="14">
        <f t="shared" si="1"/>
        <v>2187.8200000000002</v>
      </c>
    </row>
    <row r="20" spans="1:14" customFormat="1" x14ac:dyDescent="0.2">
      <c r="A20" t="s">
        <v>230</v>
      </c>
      <c r="B20" s="28">
        <v>5</v>
      </c>
      <c r="C20" s="28">
        <v>545.52</v>
      </c>
      <c r="D20" s="28">
        <v>614.63000000000011</v>
      </c>
      <c r="E20" s="2">
        <v>434.02</v>
      </c>
      <c r="F20" s="2">
        <v>588.65</v>
      </c>
      <c r="N20" s="14">
        <f t="shared" si="1"/>
        <v>2187.8200000000002</v>
      </c>
    </row>
    <row r="21" spans="1:14" customFormat="1" x14ac:dyDescent="0.2">
      <c r="A21" t="s">
        <v>231</v>
      </c>
      <c r="B21" s="28">
        <v>8</v>
      </c>
      <c r="C21" s="28">
        <v>1176.1100000000004</v>
      </c>
      <c r="D21" s="28">
        <v>9548.4599999999991</v>
      </c>
      <c r="E21" s="2">
        <v>6362.9899999999989</v>
      </c>
      <c r="F21" s="2">
        <v>6339.14</v>
      </c>
      <c r="N21" s="14">
        <f t="shared" si="1"/>
        <v>23434.699999999997</v>
      </c>
    </row>
    <row r="22" spans="1:14" customFormat="1" x14ac:dyDescent="0.2">
      <c r="A22" t="s">
        <v>232</v>
      </c>
      <c r="B22" s="28">
        <v>11</v>
      </c>
      <c r="C22" s="28">
        <v>1196.3499999999999</v>
      </c>
      <c r="D22" s="28">
        <v>109037.77000000002</v>
      </c>
      <c r="E22" s="2">
        <v>8042.8200000000088</v>
      </c>
      <c r="F22" s="2">
        <v>43571.189999999995</v>
      </c>
      <c r="N22" s="14">
        <f t="shared" si="1"/>
        <v>161859.13000000003</v>
      </c>
    </row>
    <row r="23" spans="1:14" customFormat="1" x14ac:dyDescent="0.2">
      <c r="A23" t="s">
        <v>233</v>
      </c>
      <c r="B23" s="28">
        <v>5</v>
      </c>
      <c r="C23" s="28">
        <v>2182.04</v>
      </c>
      <c r="D23" s="28">
        <v>26140.350000000002</v>
      </c>
      <c r="E23" s="2">
        <v>3232.8599999999997</v>
      </c>
      <c r="F23" s="2">
        <v>4967.7700000000004</v>
      </c>
      <c r="N23" s="14">
        <f t="shared" si="1"/>
        <v>36528.020000000004</v>
      </c>
    </row>
    <row r="24" spans="1:14" customFormat="1" x14ac:dyDescent="0.2">
      <c r="A24" t="s">
        <v>234</v>
      </c>
      <c r="B24" s="28">
        <v>5</v>
      </c>
      <c r="C24" s="28">
        <v>1636.5199999999998</v>
      </c>
      <c r="D24" s="28">
        <v>5548.2699999999995</v>
      </c>
      <c r="E24" s="2">
        <v>2673.4900000000002</v>
      </c>
      <c r="F24" s="2">
        <v>2711.6099999999997</v>
      </c>
      <c r="N24" s="14">
        <f t="shared" si="1"/>
        <v>12574.89</v>
      </c>
    </row>
    <row r="25" spans="1:14" customFormat="1" x14ac:dyDescent="0.2">
      <c r="A25" t="s">
        <v>235</v>
      </c>
      <c r="B25" s="28">
        <v>5</v>
      </c>
      <c r="C25" s="28">
        <v>1636.5199999999998</v>
      </c>
      <c r="D25" s="28">
        <v>1843.9099999999996</v>
      </c>
      <c r="E25" s="2">
        <v>1302.06</v>
      </c>
      <c r="F25" s="2">
        <v>1765.93</v>
      </c>
      <c r="N25" s="14">
        <f t="shared" si="1"/>
        <v>6553.42</v>
      </c>
    </row>
    <row r="26" spans="1:14" customFormat="1" x14ac:dyDescent="0.2">
      <c r="A26" t="s">
        <v>236</v>
      </c>
      <c r="B26" s="28">
        <v>14</v>
      </c>
      <c r="C26" s="28">
        <v>2474.2099999999996</v>
      </c>
      <c r="D26" s="28">
        <v>2676.8899999999994</v>
      </c>
      <c r="E26" s="2">
        <v>543.49000000000024</v>
      </c>
      <c r="F26" s="2">
        <v>2583.9</v>
      </c>
      <c r="N26" s="14">
        <f t="shared" si="1"/>
        <v>8292.489999999998</v>
      </c>
    </row>
    <row r="27" spans="1:14" customFormat="1" x14ac:dyDescent="0.2">
      <c r="A27" t="s">
        <v>237</v>
      </c>
      <c r="B27" s="28">
        <v>11</v>
      </c>
      <c r="C27" s="28">
        <v>1196.3499999999999</v>
      </c>
      <c r="D27" s="28">
        <v>3533.47</v>
      </c>
      <c r="E27" s="2">
        <v>-1539.8899999999992</v>
      </c>
      <c r="F27" s="2">
        <v>2793.58</v>
      </c>
      <c r="N27" s="14">
        <f t="shared" si="1"/>
        <v>5994.51</v>
      </c>
    </row>
    <row r="28" spans="1:14" customFormat="1" x14ac:dyDescent="0.2">
      <c r="A28" t="s">
        <v>238</v>
      </c>
      <c r="B28" s="28">
        <v>11</v>
      </c>
      <c r="C28" s="28">
        <v>1299.49</v>
      </c>
      <c r="D28" s="28">
        <v>826.67</v>
      </c>
      <c r="E28" s="2">
        <v>756.8399999999998</v>
      </c>
      <c r="F28" s="2">
        <v>925.09999999999991</v>
      </c>
      <c r="N28" s="14">
        <f t="shared" si="1"/>
        <v>3819.0999999999995</v>
      </c>
    </row>
    <row r="29" spans="1:14" customFormat="1" x14ac:dyDescent="0.2">
      <c r="A29" t="s">
        <v>239</v>
      </c>
      <c r="B29" s="28">
        <v>11</v>
      </c>
      <c r="C29" s="28">
        <v>994.3</v>
      </c>
      <c r="D29" s="28">
        <v>51128.55</v>
      </c>
      <c r="E29" s="2">
        <v>-48639.510000000024</v>
      </c>
      <c r="F29" s="2">
        <v>1479.44</v>
      </c>
      <c r="N29" s="14">
        <f t="shared" si="1"/>
        <v>4973.7799999999825</v>
      </c>
    </row>
    <row r="30" spans="1:14" customFormat="1" x14ac:dyDescent="0.2">
      <c r="A30" t="s">
        <v>240</v>
      </c>
      <c r="B30" s="28">
        <v>5</v>
      </c>
      <c r="C30" s="28">
        <v>582.91</v>
      </c>
      <c r="D30" s="28">
        <v>570.29999999999995</v>
      </c>
      <c r="E30" s="2">
        <v>493.93000000000006</v>
      </c>
      <c r="F30" s="2">
        <v>726.36</v>
      </c>
      <c r="N30" s="14">
        <f t="shared" si="1"/>
        <v>2378.5</v>
      </c>
    </row>
    <row r="31" spans="1:14" customFormat="1" x14ac:dyDescent="0.2">
      <c r="A31" t="s">
        <v>241</v>
      </c>
      <c r="B31" s="28">
        <v>17</v>
      </c>
      <c r="C31" s="28">
        <v>17103.900000000005</v>
      </c>
      <c r="D31" s="28">
        <v>2527.59</v>
      </c>
      <c r="E31" s="2">
        <v>2173.2400000000002</v>
      </c>
      <c r="F31" s="2">
        <v>41182.350000000006</v>
      </c>
      <c r="N31" s="14">
        <f t="shared" si="1"/>
        <v>63004.080000000016</v>
      </c>
    </row>
    <row r="32" spans="1:14" customFormat="1" x14ac:dyDescent="0.2">
      <c r="A32" t="s">
        <v>242</v>
      </c>
      <c r="B32" s="28"/>
      <c r="C32" s="28"/>
      <c r="D32" s="28">
        <v>950.76</v>
      </c>
      <c r="E32" s="2">
        <v>707.09999999999991</v>
      </c>
      <c r="F32" s="2">
        <v>832.4</v>
      </c>
      <c r="N32" s="14">
        <f t="shared" si="1"/>
        <v>2490.2599999999998</v>
      </c>
    </row>
    <row r="33" spans="1:14" customFormat="1" x14ac:dyDescent="0.2">
      <c r="A33" t="s">
        <v>243</v>
      </c>
      <c r="B33" s="28">
        <v>8</v>
      </c>
      <c r="C33" s="28">
        <v>1169.5700000000002</v>
      </c>
      <c r="D33" s="28">
        <v>64381.740000000005</v>
      </c>
      <c r="E33" s="2">
        <v>-31163.230000000007</v>
      </c>
      <c r="F33" s="2">
        <v>-5624.1500000000015</v>
      </c>
      <c r="N33" s="14">
        <f t="shared" si="1"/>
        <v>28771.93</v>
      </c>
    </row>
    <row r="34" spans="1:14" customFormat="1" x14ac:dyDescent="0.2">
      <c r="A34" t="s">
        <v>244</v>
      </c>
      <c r="B34" s="28">
        <v>5</v>
      </c>
      <c r="C34" s="28">
        <v>687.67000000000007</v>
      </c>
      <c r="D34" s="28">
        <v>5926.9</v>
      </c>
      <c r="E34" s="2">
        <v>11130.900000000001</v>
      </c>
      <c r="F34" s="2">
        <v>5937.9900000000007</v>
      </c>
      <c r="N34" s="14">
        <f t="shared" si="1"/>
        <v>23688.460000000003</v>
      </c>
    </row>
    <row r="35" spans="1:14" customFormat="1" x14ac:dyDescent="0.2">
      <c r="A35" t="s">
        <v>245</v>
      </c>
      <c r="B35" s="28">
        <v>21</v>
      </c>
      <c r="C35" s="28">
        <v>2228.42</v>
      </c>
      <c r="D35" s="28">
        <v>2008.3899999999999</v>
      </c>
      <c r="E35" s="2">
        <v>2617.81</v>
      </c>
      <c r="F35" s="2">
        <v>2469.8200000000002</v>
      </c>
      <c r="N35" s="14">
        <f t="shared" si="1"/>
        <v>9345.4399999999987</v>
      </c>
    </row>
    <row r="36" spans="1:14" customFormat="1" x14ac:dyDescent="0.2">
      <c r="A36" t="s">
        <v>246</v>
      </c>
      <c r="B36" s="28">
        <v>1</v>
      </c>
      <c r="C36" s="28">
        <v>36497.15</v>
      </c>
      <c r="D36" s="28">
        <v>36497.15</v>
      </c>
      <c r="E36" s="2">
        <v>59239.56</v>
      </c>
      <c r="F36" s="2">
        <v>36497.15</v>
      </c>
      <c r="N36" s="14">
        <f t="shared" si="1"/>
        <v>168732.00999999998</v>
      </c>
    </row>
    <row r="37" spans="1:14" customFormat="1" x14ac:dyDescent="0.2">
      <c r="A37" t="s">
        <v>247</v>
      </c>
      <c r="B37" s="28">
        <v>1</v>
      </c>
      <c r="C37" s="28">
        <v>29927.83</v>
      </c>
      <c r="D37" s="28">
        <v>29927.83</v>
      </c>
      <c r="E37" s="2">
        <v>29927.83</v>
      </c>
      <c r="F37" s="2">
        <v>29927.83</v>
      </c>
      <c r="N37" s="14">
        <f t="shared" si="1"/>
        <v>119712.32000000001</v>
      </c>
    </row>
    <row r="38" spans="1:14" customFormat="1" x14ac:dyDescent="0.2">
      <c r="A38" t="s">
        <v>248</v>
      </c>
      <c r="B38" s="28">
        <v>1</v>
      </c>
      <c r="C38" s="28">
        <v>3779.22</v>
      </c>
      <c r="D38" s="28">
        <v>3779.22</v>
      </c>
      <c r="E38" s="2">
        <v>3779.22</v>
      </c>
      <c r="F38" s="2">
        <v>3779.22</v>
      </c>
      <c r="N38" s="14">
        <f t="shared" si="1"/>
        <v>15117.88</v>
      </c>
    </row>
    <row r="39" spans="1:14" customFormat="1" x14ac:dyDescent="0.2">
      <c r="A39" t="s">
        <v>249</v>
      </c>
      <c r="B39" s="28"/>
      <c r="C39" s="28"/>
      <c r="E39" s="2"/>
      <c r="N39" s="14">
        <f t="shared" si="1"/>
        <v>0</v>
      </c>
    </row>
    <row r="40" spans="1:14" x14ac:dyDescent="0.2">
      <c r="A40" s="22" t="s">
        <v>29</v>
      </c>
      <c r="N40" s="14">
        <f t="shared" si="1"/>
        <v>0</v>
      </c>
    </row>
    <row r="41" spans="1:14" x14ac:dyDescent="0.2">
      <c r="A41" s="15" t="s">
        <v>27</v>
      </c>
      <c r="B41" s="28">
        <f>SUM(B10:B39)</f>
        <v>214</v>
      </c>
      <c r="C41" s="28">
        <f t="shared" ref="C41:M41" si="2">SUM(C10:C39)</f>
        <v>146074.93000000002</v>
      </c>
      <c r="D41" s="28">
        <f>SUM(D10:D39)</f>
        <v>378643.87000000011</v>
      </c>
      <c r="E41" s="2">
        <f>SUM(E10:E39)</f>
        <v>78840.02999999997</v>
      </c>
      <c r="F41" s="28">
        <f t="shared" si="2"/>
        <v>206004.68000000002</v>
      </c>
      <c r="G41" s="28">
        <f t="shared" si="2"/>
        <v>0</v>
      </c>
      <c r="H41" s="28">
        <f t="shared" si="2"/>
        <v>0</v>
      </c>
      <c r="I41" s="28">
        <f t="shared" si="2"/>
        <v>0</v>
      </c>
      <c r="J41" s="28">
        <f t="shared" si="2"/>
        <v>0</v>
      </c>
      <c r="K41" s="28">
        <f t="shared" si="2"/>
        <v>0</v>
      </c>
      <c r="L41" s="28">
        <f t="shared" si="2"/>
        <v>0</v>
      </c>
      <c r="M41" s="28">
        <f t="shared" si="2"/>
        <v>0</v>
      </c>
      <c r="N41" s="14">
        <f>SUM(N10:N40)</f>
        <v>809777.51000000013</v>
      </c>
    </row>
    <row r="42" spans="1:14" x14ac:dyDescent="0.2">
      <c r="A42" s="15"/>
      <c r="N42" s="14"/>
    </row>
    <row r="43" spans="1:14" x14ac:dyDescent="0.2">
      <c r="A43" s="22" t="s">
        <v>28</v>
      </c>
      <c r="N43" s="14"/>
    </row>
    <row r="44" spans="1:14" customFormat="1" x14ac:dyDescent="0.2">
      <c r="A44" t="s">
        <v>220</v>
      </c>
      <c r="B44" s="28">
        <v>50</v>
      </c>
      <c r="C44" s="28">
        <v>16832.809999999998</v>
      </c>
      <c r="D44" s="28">
        <v>10772.03</v>
      </c>
      <c r="E44" s="2">
        <v>68385.849999999977</v>
      </c>
      <c r="F44" s="2">
        <v>36311.480000000003</v>
      </c>
      <c r="N44" s="14">
        <f>SUM(B44:M44)</f>
        <v>132352.16999999998</v>
      </c>
    </row>
    <row r="45" spans="1:14" customFormat="1" x14ac:dyDescent="0.2">
      <c r="A45" t="s">
        <v>221</v>
      </c>
      <c r="B45" s="28">
        <v>11</v>
      </c>
      <c r="C45" s="28">
        <v>7215.6900000000014</v>
      </c>
      <c r="D45" s="28">
        <v>6197.8799999999992</v>
      </c>
      <c r="E45" s="2">
        <v>55309.409999999996</v>
      </c>
      <c r="F45" s="2">
        <v>94743.9</v>
      </c>
      <c r="N45" s="14">
        <f t="shared" ref="N45:N84" si="3">SUM(B45:M45)</f>
        <v>163477.88</v>
      </c>
    </row>
    <row r="46" spans="1:14" customFormat="1" x14ac:dyDescent="0.2">
      <c r="A46" t="s">
        <v>222</v>
      </c>
      <c r="B46" s="28">
        <v>8</v>
      </c>
      <c r="C46" s="28">
        <v>2434.06</v>
      </c>
      <c r="D46" s="28">
        <v>3279.23</v>
      </c>
      <c r="E46" s="2">
        <v>2318.3400000000011</v>
      </c>
      <c r="F46" s="2">
        <v>40476.920000000006</v>
      </c>
      <c r="N46" s="14">
        <f t="shared" si="3"/>
        <v>48516.55</v>
      </c>
    </row>
    <row r="47" spans="1:14" customFormat="1" x14ac:dyDescent="0.2">
      <c r="A47" t="s">
        <v>223</v>
      </c>
      <c r="B47" s="28">
        <v>0</v>
      </c>
      <c r="C47" s="28">
        <v>0</v>
      </c>
      <c r="D47" s="28"/>
      <c r="E47" s="2">
        <v>49085</v>
      </c>
      <c r="F47" s="2">
        <v>24245</v>
      </c>
      <c r="N47" s="14">
        <f t="shared" si="3"/>
        <v>73330</v>
      </c>
    </row>
    <row r="48" spans="1:14" customFormat="1" x14ac:dyDescent="0.2">
      <c r="A48" t="s">
        <v>224</v>
      </c>
      <c r="B48" s="28">
        <v>7</v>
      </c>
      <c r="C48" s="28">
        <v>210.83</v>
      </c>
      <c r="D48" s="28">
        <v>119021.99000000002</v>
      </c>
      <c r="E48" s="2">
        <v>69246.320000000007</v>
      </c>
      <c r="F48" s="2">
        <v>58011.49</v>
      </c>
      <c r="N48" s="14">
        <f t="shared" si="3"/>
        <v>246497.63</v>
      </c>
    </row>
    <row r="49" spans="1:14" customFormat="1" x14ac:dyDescent="0.2">
      <c r="A49" t="s">
        <v>225</v>
      </c>
      <c r="B49" s="28">
        <v>16</v>
      </c>
      <c r="C49" s="28">
        <v>16346.41</v>
      </c>
      <c r="D49" s="28">
        <v>19865.089999999997</v>
      </c>
      <c r="E49" s="2">
        <v>36615.590000000004</v>
      </c>
      <c r="F49" s="2">
        <v>36122.570000000007</v>
      </c>
      <c r="N49" s="14">
        <f t="shared" si="3"/>
        <v>108965.66</v>
      </c>
    </row>
    <row r="50" spans="1:14" customFormat="1" x14ac:dyDescent="0.2">
      <c r="A50" t="s">
        <v>226</v>
      </c>
      <c r="B50" s="28">
        <v>0</v>
      </c>
      <c r="C50" s="28">
        <v>1859.43</v>
      </c>
      <c r="D50" s="28"/>
      <c r="E50" s="2">
        <v>378221.17</v>
      </c>
      <c r="F50" s="2">
        <v>0</v>
      </c>
      <c r="N50" s="14">
        <f t="shared" si="3"/>
        <v>380080.6</v>
      </c>
    </row>
    <row r="51" spans="1:14" customFormat="1" x14ac:dyDescent="0.2">
      <c r="A51" t="s">
        <v>227</v>
      </c>
      <c r="B51" s="28">
        <v>5</v>
      </c>
      <c r="C51" s="28">
        <v>31398.340000000004</v>
      </c>
      <c r="D51" s="28">
        <v>1552.5899999999997</v>
      </c>
      <c r="E51" s="2">
        <v>961.62</v>
      </c>
      <c r="F51" s="2">
        <v>239971.82000000004</v>
      </c>
      <c r="N51" s="14">
        <f t="shared" si="3"/>
        <v>273889.37000000005</v>
      </c>
    </row>
    <row r="52" spans="1:14" customFormat="1" x14ac:dyDescent="0.2">
      <c r="A52" t="s">
        <v>228</v>
      </c>
      <c r="B52" s="28">
        <v>5</v>
      </c>
      <c r="C52" s="28">
        <v>167.14000000000001</v>
      </c>
      <c r="D52" s="28">
        <v>51552.479999999989</v>
      </c>
      <c r="E52" s="2">
        <v>161.98000000000002</v>
      </c>
      <c r="F52" s="2">
        <v>12948.270000000002</v>
      </c>
      <c r="N52" s="14">
        <f t="shared" si="3"/>
        <v>64834.869999999995</v>
      </c>
    </row>
    <row r="53" spans="1:14" customFormat="1" x14ac:dyDescent="0.2">
      <c r="A53" t="s">
        <v>229</v>
      </c>
      <c r="B53" s="28">
        <v>5</v>
      </c>
      <c r="C53" s="28">
        <v>74.94</v>
      </c>
      <c r="D53" s="28">
        <v>75.47999999999999</v>
      </c>
      <c r="E53" s="2">
        <v>97.169999999999987</v>
      </c>
      <c r="F53" s="2">
        <v>14159.49</v>
      </c>
      <c r="N53" s="14">
        <f t="shared" si="3"/>
        <v>14412.08</v>
      </c>
    </row>
    <row r="54" spans="1:14" customFormat="1" x14ac:dyDescent="0.2">
      <c r="A54" t="s">
        <v>230</v>
      </c>
      <c r="B54" s="28">
        <v>5</v>
      </c>
      <c r="C54" s="28">
        <v>74.94</v>
      </c>
      <c r="D54" s="28">
        <v>75.47999999999999</v>
      </c>
      <c r="E54" s="2">
        <v>97.169999999999987</v>
      </c>
      <c r="F54" s="2">
        <v>97.17</v>
      </c>
      <c r="N54" s="14">
        <f t="shared" si="3"/>
        <v>349.76</v>
      </c>
    </row>
    <row r="55" spans="1:14" customFormat="1" x14ac:dyDescent="0.2">
      <c r="A55" t="s">
        <v>258</v>
      </c>
      <c r="B55" s="28"/>
      <c r="C55" s="28"/>
      <c r="D55" s="28">
        <v>125367</v>
      </c>
      <c r="E55" s="2">
        <v>41789</v>
      </c>
      <c r="F55" s="2">
        <v>41789</v>
      </c>
      <c r="N55" s="14">
        <f t="shared" si="3"/>
        <v>208945</v>
      </c>
    </row>
    <row r="56" spans="1:14" customFormat="1" x14ac:dyDescent="0.2">
      <c r="A56" t="s">
        <v>259</v>
      </c>
      <c r="B56" s="28"/>
      <c r="C56" s="28"/>
      <c r="D56" s="28">
        <v>38193.06</v>
      </c>
      <c r="E56" s="2">
        <v>12731.02</v>
      </c>
      <c r="F56" s="2">
        <v>12731.02</v>
      </c>
      <c r="N56" s="14">
        <f t="shared" si="3"/>
        <v>63655.100000000006</v>
      </c>
    </row>
    <row r="57" spans="1:14" customFormat="1" x14ac:dyDescent="0.2">
      <c r="A57" t="s">
        <v>260</v>
      </c>
      <c r="B57" s="28"/>
      <c r="C57" s="28"/>
      <c r="D57" s="28">
        <v>111379.44</v>
      </c>
      <c r="E57" s="2">
        <v>37126.480000000003</v>
      </c>
      <c r="F57" s="2">
        <v>37126.480000000003</v>
      </c>
      <c r="N57" s="14">
        <f t="shared" si="3"/>
        <v>185632.40000000002</v>
      </c>
    </row>
    <row r="58" spans="1:14" customFormat="1" x14ac:dyDescent="0.2">
      <c r="A58" t="s">
        <v>231</v>
      </c>
      <c r="B58" s="28">
        <v>17</v>
      </c>
      <c r="C58" s="28">
        <v>1201.7499999999998</v>
      </c>
      <c r="D58" s="28">
        <v>281945.81</v>
      </c>
      <c r="E58" s="2">
        <v>106971.71</v>
      </c>
      <c r="F58" s="2">
        <v>158929.78</v>
      </c>
      <c r="N58" s="14">
        <f t="shared" si="3"/>
        <v>549066.05000000005</v>
      </c>
    </row>
    <row r="59" spans="1:14" customFormat="1" x14ac:dyDescent="0.2">
      <c r="A59" t="s">
        <v>261</v>
      </c>
      <c r="B59" s="28"/>
      <c r="C59" s="28"/>
      <c r="D59" s="28">
        <v>39527.910000000003</v>
      </c>
      <c r="E59" s="2">
        <v>13175.97</v>
      </c>
      <c r="F59" s="2">
        <v>13175.97</v>
      </c>
      <c r="N59" s="14">
        <f t="shared" si="3"/>
        <v>65879.850000000006</v>
      </c>
    </row>
    <row r="60" spans="1:14" customFormat="1" x14ac:dyDescent="0.2">
      <c r="A60" t="s">
        <v>262</v>
      </c>
      <c r="B60" s="28"/>
      <c r="C60" s="28"/>
      <c r="D60" s="28">
        <v>58794.879999999997</v>
      </c>
      <c r="E60" s="2">
        <v>29397.439999999999</v>
      </c>
      <c r="F60" s="2">
        <v>29397.439999999999</v>
      </c>
      <c r="N60" s="14">
        <f t="shared" si="3"/>
        <v>117589.75999999999</v>
      </c>
    </row>
    <row r="61" spans="1:14" customFormat="1" x14ac:dyDescent="0.2">
      <c r="A61" t="s">
        <v>263</v>
      </c>
      <c r="B61" s="28"/>
      <c r="C61" s="28"/>
      <c r="D61" s="28">
        <v>318968.22000000003</v>
      </c>
      <c r="E61" s="2"/>
      <c r="F61" s="2">
        <v>234055.42000000007</v>
      </c>
      <c r="N61" s="14">
        <f t="shared" si="3"/>
        <v>553023.64000000013</v>
      </c>
    </row>
    <row r="62" spans="1:14" customFormat="1" x14ac:dyDescent="0.2">
      <c r="A62" t="s">
        <v>232</v>
      </c>
      <c r="B62" s="28">
        <v>22</v>
      </c>
      <c r="C62" s="28">
        <v>4350.83</v>
      </c>
      <c r="D62" s="28">
        <v>611366.82000000007</v>
      </c>
      <c r="E62" s="2">
        <v>40328.37000000001</v>
      </c>
      <c r="F62" s="28">
        <v>0</v>
      </c>
      <c r="N62" s="14">
        <f t="shared" si="3"/>
        <v>656068.02</v>
      </c>
    </row>
    <row r="63" spans="1:14" customFormat="1" x14ac:dyDescent="0.2">
      <c r="A63" t="s">
        <v>233</v>
      </c>
      <c r="B63" s="28">
        <v>12</v>
      </c>
      <c r="C63" s="28">
        <v>4366.87</v>
      </c>
      <c r="D63" s="28">
        <v>711952.50000000012</v>
      </c>
      <c r="E63" s="2">
        <v>2853.1</v>
      </c>
      <c r="F63" s="2">
        <v>270413.08</v>
      </c>
      <c r="N63" s="14">
        <f t="shared" si="3"/>
        <v>989597.55</v>
      </c>
    </row>
    <row r="64" spans="1:14" customFormat="1" x14ac:dyDescent="0.2">
      <c r="A64" t="s">
        <v>234</v>
      </c>
      <c r="B64" s="28">
        <v>13</v>
      </c>
      <c r="C64" s="28">
        <v>2339.4499999999998</v>
      </c>
      <c r="D64" s="28">
        <v>235786.84000000011</v>
      </c>
      <c r="E64" s="2">
        <v>136624.27999999997</v>
      </c>
      <c r="F64" s="2">
        <v>124600.17</v>
      </c>
      <c r="N64" s="14">
        <f t="shared" si="3"/>
        <v>499363.74000000005</v>
      </c>
    </row>
    <row r="65" spans="1:14" customFormat="1" x14ac:dyDescent="0.2">
      <c r="A65" t="s">
        <v>235</v>
      </c>
      <c r="B65" s="28">
        <v>10</v>
      </c>
      <c r="C65" s="28">
        <v>701.24</v>
      </c>
      <c r="D65" s="28">
        <v>710.18</v>
      </c>
      <c r="E65" s="2">
        <v>510.75</v>
      </c>
      <c r="F65" s="2">
        <v>631.52</v>
      </c>
      <c r="N65" s="14">
        <f t="shared" si="3"/>
        <v>2563.69</v>
      </c>
    </row>
    <row r="66" spans="1:14" customFormat="1" x14ac:dyDescent="0.2">
      <c r="A66" t="s">
        <v>236</v>
      </c>
      <c r="B66" s="28">
        <v>21</v>
      </c>
      <c r="C66" s="28">
        <v>42122.29</v>
      </c>
      <c r="D66" s="28">
        <v>41968.879999999983</v>
      </c>
      <c r="E66" s="2">
        <v>-4824.4100000000026</v>
      </c>
      <c r="F66" s="2">
        <v>35247.199999999997</v>
      </c>
      <c r="N66" s="14">
        <f t="shared" si="3"/>
        <v>114534.95999999998</v>
      </c>
    </row>
    <row r="67" spans="1:14" customFormat="1" x14ac:dyDescent="0.2">
      <c r="A67" t="s">
        <v>237</v>
      </c>
      <c r="B67" s="28">
        <v>16</v>
      </c>
      <c r="C67" s="28">
        <v>3249.33</v>
      </c>
      <c r="D67" s="28">
        <v>18856.589999999993</v>
      </c>
      <c r="E67" s="2">
        <v>-13393.890000000001</v>
      </c>
      <c r="F67" s="2">
        <v>5284.16</v>
      </c>
      <c r="N67" s="14">
        <f t="shared" si="3"/>
        <v>14012.18999999999</v>
      </c>
    </row>
    <row r="68" spans="1:14" customFormat="1" x14ac:dyDescent="0.2">
      <c r="A68" t="s">
        <v>238</v>
      </c>
      <c r="B68" s="28">
        <v>26</v>
      </c>
      <c r="C68" s="28">
        <v>20968.93</v>
      </c>
      <c r="D68" s="28">
        <v>17129.599999999999</v>
      </c>
      <c r="E68" s="2">
        <v>18884.980000000003</v>
      </c>
      <c r="F68" s="2">
        <v>25674.409999999996</v>
      </c>
      <c r="N68" s="14">
        <f t="shared" si="3"/>
        <v>82683.92</v>
      </c>
    </row>
    <row r="69" spans="1:14" customFormat="1" x14ac:dyDescent="0.2">
      <c r="A69" t="s">
        <v>239</v>
      </c>
      <c r="B69" s="28">
        <v>31</v>
      </c>
      <c r="C69" s="28">
        <v>5494.71</v>
      </c>
      <c r="D69" s="28">
        <v>403421.67000000022</v>
      </c>
      <c r="E69" s="2">
        <v>-389108.1100000001</v>
      </c>
      <c r="F69" s="2">
        <v>8279.119999999999</v>
      </c>
      <c r="N69" s="14">
        <f t="shared" si="3"/>
        <v>28118.390000000134</v>
      </c>
    </row>
    <row r="70" spans="1:14" customFormat="1" x14ac:dyDescent="0.2">
      <c r="A70" t="s">
        <v>240</v>
      </c>
      <c r="B70" s="28">
        <v>5</v>
      </c>
      <c r="C70" s="28">
        <v>3264.2699999999995</v>
      </c>
      <c r="D70" s="28">
        <v>3193.7</v>
      </c>
      <c r="E70" s="2">
        <v>2766.01</v>
      </c>
      <c r="F70" s="2">
        <v>4067.6800000000003</v>
      </c>
      <c r="N70" s="14">
        <f t="shared" si="3"/>
        <v>13296.66</v>
      </c>
    </row>
    <row r="71" spans="1:14" customFormat="1" x14ac:dyDescent="0.2">
      <c r="A71" t="s">
        <v>241</v>
      </c>
      <c r="B71" s="28">
        <v>38</v>
      </c>
      <c r="C71" s="28">
        <v>12624.809999999998</v>
      </c>
      <c r="D71" s="28">
        <v>10231.380000000001</v>
      </c>
      <c r="E71" s="2">
        <v>8237.5199999999986</v>
      </c>
      <c r="F71" s="2">
        <v>184308.51000000007</v>
      </c>
      <c r="N71" s="14">
        <f t="shared" si="3"/>
        <v>215440.22000000006</v>
      </c>
    </row>
    <row r="72" spans="1:14" customFormat="1" x14ac:dyDescent="0.2">
      <c r="A72" t="s">
        <v>242</v>
      </c>
      <c r="B72" s="28">
        <v>6</v>
      </c>
      <c r="C72" s="28">
        <v>29500.489999999994</v>
      </c>
      <c r="D72" s="28">
        <v>16348.34</v>
      </c>
      <c r="E72" s="2">
        <v>13432.94</v>
      </c>
      <c r="F72" s="2">
        <v>118852.81</v>
      </c>
      <c r="N72" s="14">
        <f t="shared" si="3"/>
        <v>178140.58</v>
      </c>
    </row>
    <row r="73" spans="1:14" customFormat="1" x14ac:dyDescent="0.2">
      <c r="A73" t="s">
        <v>243</v>
      </c>
      <c r="B73" s="28">
        <v>8</v>
      </c>
      <c r="C73" s="28">
        <v>2995.66</v>
      </c>
      <c r="D73" s="28">
        <v>48492.17</v>
      </c>
      <c r="E73" s="2">
        <v>-8564.3900000000012</v>
      </c>
      <c r="F73" s="2">
        <v>14761.27</v>
      </c>
      <c r="N73" s="14">
        <f t="shared" si="3"/>
        <v>57692.710000000006</v>
      </c>
    </row>
    <row r="74" spans="1:14" customFormat="1" x14ac:dyDescent="0.2">
      <c r="A74" t="s">
        <v>244</v>
      </c>
      <c r="B74" s="28">
        <v>7</v>
      </c>
      <c r="C74" s="28">
        <v>117.63</v>
      </c>
      <c r="D74" s="28">
        <v>68428.709999999992</v>
      </c>
      <c r="E74" s="2">
        <v>69644</v>
      </c>
      <c r="F74" s="2">
        <v>99132</v>
      </c>
      <c r="N74" s="14">
        <f t="shared" si="3"/>
        <v>237329.34</v>
      </c>
    </row>
    <row r="75" spans="1:14" customFormat="1" x14ac:dyDescent="0.2">
      <c r="A75" t="s">
        <v>245</v>
      </c>
      <c r="B75" s="28">
        <v>24</v>
      </c>
      <c r="C75" s="28">
        <v>74851.940000000017</v>
      </c>
      <c r="D75" s="28">
        <v>70191.790000000008</v>
      </c>
      <c r="E75" s="2">
        <v>118375.95000000001</v>
      </c>
      <c r="F75" s="2">
        <v>212036.48000000007</v>
      </c>
      <c r="N75" s="14">
        <f t="shared" si="3"/>
        <v>475480.16000000015</v>
      </c>
    </row>
    <row r="76" spans="1:14" customFormat="1" x14ac:dyDescent="0.2">
      <c r="A76" t="s">
        <v>246</v>
      </c>
      <c r="B76" s="28">
        <v>15</v>
      </c>
      <c r="C76" s="28">
        <v>348838.08</v>
      </c>
      <c r="D76" s="28">
        <v>347661.94999999995</v>
      </c>
      <c r="E76" s="2">
        <v>684745.28000000038</v>
      </c>
      <c r="F76" s="2">
        <v>347339.36</v>
      </c>
      <c r="N76" s="14">
        <f t="shared" si="3"/>
        <v>1728599.6700000004</v>
      </c>
    </row>
    <row r="77" spans="1:14" customFormat="1" x14ac:dyDescent="0.2">
      <c r="A77" t="s">
        <v>247</v>
      </c>
      <c r="B77" s="28">
        <v>19</v>
      </c>
      <c r="C77" s="28">
        <v>331518.97000000003</v>
      </c>
      <c r="D77" s="28">
        <v>333951.16000000003</v>
      </c>
      <c r="E77" s="2">
        <v>330979.5799999999</v>
      </c>
      <c r="F77" s="2">
        <v>331741.92</v>
      </c>
      <c r="N77" s="14">
        <f t="shared" si="3"/>
        <v>1328210.6299999999</v>
      </c>
    </row>
    <row r="78" spans="1:14" customFormat="1" x14ac:dyDescent="0.2">
      <c r="A78" t="s">
        <v>248</v>
      </c>
      <c r="B78" s="28">
        <v>2</v>
      </c>
      <c r="C78" s="28">
        <v>147389.64000000001</v>
      </c>
      <c r="D78" s="28">
        <v>147389.64000000001</v>
      </c>
      <c r="E78" s="2">
        <v>151775.57000000004</v>
      </c>
      <c r="F78" s="2">
        <v>147389.64000000001</v>
      </c>
      <c r="N78" s="14">
        <f t="shared" si="3"/>
        <v>593946.49000000011</v>
      </c>
    </row>
    <row r="79" spans="1:14" customFormat="1" x14ac:dyDescent="0.2">
      <c r="A79" t="s">
        <v>264</v>
      </c>
      <c r="B79" s="28"/>
      <c r="C79" s="28"/>
      <c r="D79" s="28">
        <v>69959.44</v>
      </c>
      <c r="E79" s="2">
        <v>0</v>
      </c>
      <c r="F79" s="2">
        <v>17489.86</v>
      </c>
      <c r="N79" s="14">
        <f t="shared" si="3"/>
        <v>87449.3</v>
      </c>
    </row>
    <row r="80" spans="1:14" customFormat="1" x14ac:dyDescent="0.2">
      <c r="A80" t="s">
        <v>265</v>
      </c>
      <c r="B80" s="28"/>
      <c r="C80" s="28"/>
      <c r="D80" s="28">
        <v>26907.48</v>
      </c>
      <c r="E80" s="2">
        <v>-9.0949470177292824E-13</v>
      </c>
      <c r="F80" s="2">
        <v>6726.87</v>
      </c>
      <c r="N80" s="14">
        <f t="shared" si="3"/>
        <v>33634.35</v>
      </c>
    </row>
    <row r="81" spans="1:15" customFormat="1" x14ac:dyDescent="0.2">
      <c r="A81" t="s">
        <v>266</v>
      </c>
      <c r="B81" s="28"/>
      <c r="C81" s="28"/>
      <c r="D81" s="28">
        <v>91485.4</v>
      </c>
      <c r="E81" s="2">
        <v>-7.2759576141834259E-12</v>
      </c>
      <c r="F81" s="2">
        <v>22871.35</v>
      </c>
      <c r="N81" s="14">
        <f t="shared" si="3"/>
        <v>114356.75</v>
      </c>
    </row>
    <row r="82" spans="1:15" customFormat="1" x14ac:dyDescent="0.2">
      <c r="A82" t="s">
        <v>267</v>
      </c>
      <c r="B82" s="28"/>
      <c r="C82" s="28"/>
      <c r="D82" s="28">
        <v>21525.96</v>
      </c>
      <c r="E82" s="2">
        <v>0</v>
      </c>
      <c r="F82" s="2">
        <v>5381.49</v>
      </c>
      <c r="N82" s="14">
        <f t="shared" si="3"/>
        <v>26907.449999999997</v>
      </c>
    </row>
    <row r="83" spans="1:15" customFormat="1" x14ac:dyDescent="0.2">
      <c r="A83" t="s">
        <v>268</v>
      </c>
      <c r="B83" s="28"/>
      <c r="C83" s="28"/>
      <c r="D83" s="28">
        <v>59196.44</v>
      </c>
      <c r="E83" s="2">
        <v>0</v>
      </c>
      <c r="F83" s="2">
        <v>14799.11</v>
      </c>
      <c r="N83" s="14">
        <f t="shared" si="3"/>
        <v>73995.55</v>
      </c>
    </row>
    <row r="84" spans="1:15" customFormat="1" x14ac:dyDescent="0.2">
      <c r="A84" t="s">
        <v>249</v>
      </c>
      <c r="B84" s="28">
        <v>5</v>
      </c>
      <c r="C84" s="28">
        <v>121.08000000000001</v>
      </c>
      <c r="D84" s="28">
        <v>6039.35</v>
      </c>
      <c r="E84" s="2">
        <v>4336.63</v>
      </c>
      <c r="F84" s="2">
        <v>4212.2700000000004</v>
      </c>
      <c r="N84" s="14">
        <f t="shared" si="3"/>
        <v>14714.330000000002</v>
      </c>
    </row>
    <row r="85" spans="1:15" x14ac:dyDescent="0.2">
      <c r="A85" s="15" t="s">
        <v>27</v>
      </c>
      <c r="B85" s="28">
        <f t="shared" ref="B85:M85" si="4">SUM(B44:B84)</f>
        <v>409</v>
      </c>
      <c r="C85" s="28">
        <f t="shared" si="4"/>
        <v>1112632.56</v>
      </c>
      <c r="D85" s="28">
        <f t="shared" si="4"/>
        <v>4548764.5600000015</v>
      </c>
      <c r="E85" s="2">
        <f>SUM(E44:E84)</f>
        <v>2069295.4</v>
      </c>
      <c r="F85" s="28">
        <f>SUM(F44:F84)</f>
        <v>3085533.5000000005</v>
      </c>
      <c r="G85" s="28">
        <f t="shared" si="4"/>
        <v>0</v>
      </c>
      <c r="H85" s="28">
        <f t="shared" si="4"/>
        <v>0</v>
      </c>
      <c r="I85" s="28">
        <f t="shared" si="4"/>
        <v>0</v>
      </c>
      <c r="J85" s="28">
        <f t="shared" si="4"/>
        <v>0</v>
      </c>
      <c r="K85" s="28">
        <f t="shared" si="4"/>
        <v>0</v>
      </c>
      <c r="L85" s="28">
        <f t="shared" si="4"/>
        <v>0</v>
      </c>
      <c r="M85" s="28">
        <f t="shared" si="4"/>
        <v>0</v>
      </c>
      <c r="N85" s="14">
        <f>SUM(N44:N84)</f>
        <v>10816635.020000001</v>
      </c>
    </row>
    <row r="86" spans="1:15" x14ac:dyDescent="0.2">
      <c r="A86" s="15"/>
      <c r="N86" s="14"/>
    </row>
    <row r="87" spans="1:15" ht="16.5" thickBot="1" x14ac:dyDescent="0.3">
      <c r="A87" s="19" t="s">
        <v>15</v>
      </c>
      <c r="B87" s="32">
        <f t="shared" ref="B87:M87" si="5">+B85+B41+B8</f>
        <v>2450345.25</v>
      </c>
      <c r="C87" s="32">
        <f t="shared" si="5"/>
        <v>2548081.9399999995</v>
      </c>
      <c r="D87" s="32">
        <f>+D85+D41+D8</f>
        <v>8951801.5800000019</v>
      </c>
      <c r="E87" s="107">
        <f t="shared" si="5"/>
        <v>4498472.2999999989</v>
      </c>
      <c r="F87" s="32">
        <f t="shared" si="5"/>
        <v>6516902</v>
      </c>
      <c r="G87" s="32">
        <f t="shared" si="5"/>
        <v>0</v>
      </c>
      <c r="H87" s="32">
        <f t="shared" si="5"/>
        <v>0</v>
      </c>
      <c r="I87" s="32">
        <f t="shared" si="5"/>
        <v>0</v>
      </c>
      <c r="J87" s="32">
        <f t="shared" si="5"/>
        <v>0</v>
      </c>
      <c r="K87" s="32">
        <f t="shared" si="5"/>
        <v>0</v>
      </c>
      <c r="L87" s="32">
        <f t="shared" si="5"/>
        <v>0</v>
      </c>
      <c r="M87" s="32">
        <f t="shared" si="5"/>
        <v>0</v>
      </c>
      <c r="N87" s="20">
        <f>+N85+N9+N41+N8</f>
        <v>24965603.07</v>
      </c>
    </row>
    <row r="88" spans="1:15" x14ac:dyDescent="0.2">
      <c r="A88" s="5"/>
      <c r="B88" s="30"/>
      <c r="C88" s="30"/>
      <c r="D88" s="30"/>
      <c r="E88" s="6"/>
      <c r="F88" s="30"/>
      <c r="G88" s="30"/>
      <c r="H88" s="30"/>
      <c r="I88" s="30"/>
      <c r="J88" s="30"/>
      <c r="K88" s="30"/>
      <c r="L88" s="30"/>
      <c r="M88" s="30"/>
      <c r="N88" s="7" t="s">
        <v>0</v>
      </c>
    </row>
    <row r="89" spans="1:15" ht="13.5" thickBot="1" x14ac:dyDescent="0.25">
      <c r="A89" s="21" t="s">
        <v>154</v>
      </c>
      <c r="B89" s="31" t="s">
        <v>2</v>
      </c>
      <c r="C89" s="31" t="s">
        <v>3</v>
      </c>
      <c r="D89" s="31" t="s">
        <v>4</v>
      </c>
      <c r="E89" s="9" t="s">
        <v>5</v>
      </c>
      <c r="F89" s="31" t="s">
        <v>6</v>
      </c>
      <c r="G89" s="31" t="s">
        <v>7</v>
      </c>
      <c r="H89" s="31" t="s">
        <v>8</v>
      </c>
      <c r="I89" s="31" t="s">
        <v>9</v>
      </c>
      <c r="J89" s="31" t="s">
        <v>10</v>
      </c>
      <c r="K89" s="31" t="s">
        <v>11</v>
      </c>
      <c r="L89" s="31" t="s">
        <v>12</v>
      </c>
      <c r="M89" s="31" t="s">
        <v>13</v>
      </c>
      <c r="N89" s="10" t="s">
        <v>14</v>
      </c>
    </row>
    <row r="90" spans="1:15" x14ac:dyDescent="0.2">
      <c r="A90" s="58"/>
      <c r="B90" s="37"/>
      <c r="C90" s="37"/>
      <c r="D90" s="37"/>
      <c r="E90" s="106"/>
      <c r="F90" s="37"/>
      <c r="G90" s="37"/>
      <c r="H90" s="37"/>
      <c r="I90" s="37"/>
      <c r="J90" s="37"/>
      <c r="K90" s="37"/>
      <c r="L90" s="37"/>
      <c r="M90" s="37"/>
      <c r="N90" s="50"/>
    </row>
    <row r="91" spans="1:15" x14ac:dyDescent="0.2">
      <c r="A91" s="22" t="s">
        <v>30</v>
      </c>
      <c r="B91" s="28">
        <f>-1895462.66-B125-B168</f>
        <v>-1836577.77</v>
      </c>
      <c r="C91" s="28">
        <f>-1572482.11-C125-C168</f>
        <v>-1572482.11</v>
      </c>
      <c r="D91" s="28">
        <f>3341811.39-D125-D168</f>
        <v>3334844.72</v>
      </c>
      <c r="E91" s="2">
        <f>2002810.64-E125-E168</f>
        <v>1995843.97</v>
      </c>
      <c r="F91" s="28">
        <f>3439030-F125-F168</f>
        <v>4126470.37</v>
      </c>
      <c r="G91" s="28">
        <f t="shared" ref="F91:M91" si="6">0-G125-G168</f>
        <v>0</v>
      </c>
      <c r="H91" s="28">
        <f t="shared" si="6"/>
        <v>0</v>
      </c>
      <c r="I91" s="28">
        <f t="shared" si="6"/>
        <v>0</v>
      </c>
      <c r="J91" s="28">
        <f t="shared" si="6"/>
        <v>0</v>
      </c>
      <c r="K91" s="28">
        <f t="shared" si="6"/>
        <v>0</v>
      </c>
      <c r="L91" s="28">
        <f t="shared" si="6"/>
        <v>0</v>
      </c>
      <c r="M91" s="28">
        <f t="shared" si="6"/>
        <v>0</v>
      </c>
      <c r="N91" s="14">
        <f>SUM(B91:M91)</f>
        <v>6048099.1800000006</v>
      </c>
    </row>
    <row r="92" spans="1:15" x14ac:dyDescent="0.2">
      <c r="A92" s="15" t="s">
        <v>48</v>
      </c>
      <c r="N92" s="14">
        <f>SUM(B92:M92)</f>
        <v>0</v>
      </c>
    </row>
    <row r="93" spans="1:15" x14ac:dyDescent="0.2">
      <c r="A93" s="22" t="s">
        <v>29</v>
      </c>
      <c r="N93" s="14"/>
    </row>
    <row r="94" spans="1:15" ht="15" x14ac:dyDescent="0.25">
      <c r="A94" s="57" t="s">
        <v>109</v>
      </c>
      <c r="B94" s="28">
        <v>0</v>
      </c>
      <c r="C94" s="28">
        <v>0</v>
      </c>
      <c r="D94" s="28">
        <v>0</v>
      </c>
      <c r="E94" s="2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14">
        <f t="shared" ref="N94:N124" si="7">SUM(B94:M94)</f>
        <v>0</v>
      </c>
      <c r="O94"/>
    </row>
    <row r="95" spans="1:15" ht="15" x14ac:dyDescent="0.25">
      <c r="A95" s="57" t="s">
        <v>112</v>
      </c>
      <c r="B95" s="28">
        <v>0</v>
      </c>
      <c r="C95" s="28">
        <v>0</v>
      </c>
      <c r="D95" s="28">
        <v>0</v>
      </c>
      <c r="E95" s="2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14">
        <f t="shared" si="7"/>
        <v>0</v>
      </c>
      <c r="O95"/>
    </row>
    <row r="96" spans="1:15" ht="15" x14ac:dyDescent="0.25">
      <c r="A96" s="57" t="s">
        <v>115</v>
      </c>
      <c r="B96" s="28">
        <v>0</v>
      </c>
      <c r="C96" s="28">
        <v>0</v>
      </c>
      <c r="D96" s="28">
        <v>0</v>
      </c>
      <c r="E96" s="2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14">
        <f t="shared" si="7"/>
        <v>0</v>
      </c>
      <c r="O96"/>
    </row>
    <row r="97" spans="1:15" ht="15" x14ac:dyDescent="0.25">
      <c r="A97" s="57" t="s">
        <v>124</v>
      </c>
      <c r="B97" s="28">
        <v>0</v>
      </c>
      <c r="C97" s="28">
        <v>0</v>
      </c>
      <c r="D97" s="28">
        <v>0</v>
      </c>
      <c r="E97" s="2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14">
        <f t="shared" si="7"/>
        <v>0</v>
      </c>
      <c r="O97"/>
    </row>
    <row r="98" spans="1:15" ht="15" x14ac:dyDescent="0.25">
      <c r="A98" s="57" t="s">
        <v>129</v>
      </c>
      <c r="B98" s="28">
        <v>0</v>
      </c>
      <c r="C98" s="28">
        <v>0</v>
      </c>
      <c r="D98" s="28">
        <v>0</v>
      </c>
      <c r="E98" s="2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14">
        <f t="shared" si="7"/>
        <v>0</v>
      </c>
      <c r="O98"/>
    </row>
    <row r="99" spans="1:15" ht="15" x14ac:dyDescent="0.25">
      <c r="A99" s="57" t="s">
        <v>133</v>
      </c>
      <c r="B99" s="28">
        <v>0</v>
      </c>
      <c r="C99" s="28">
        <v>0</v>
      </c>
      <c r="D99" s="28">
        <v>0</v>
      </c>
      <c r="E99" s="2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14">
        <f t="shared" si="7"/>
        <v>0</v>
      </c>
      <c r="O99"/>
    </row>
    <row r="100" spans="1:15" ht="15" x14ac:dyDescent="0.25">
      <c r="A100" s="57" t="s">
        <v>135</v>
      </c>
      <c r="B100" s="28">
        <v>0</v>
      </c>
      <c r="C100" s="28">
        <v>0</v>
      </c>
      <c r="D100" s="28">
        <v>0</v>
      </c>
      <c r="E100" s="2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14">
        <f t="shared" si="7"/>
        <v>0</v>
      </c>
      <c r="O100"/>
    </row>
    <row r="101" spans="1:15" ht="15" x14ac:dyDescent="0.25">
      <c r="A101" s="57" t="s">
        <v>136</v>
      </c>
      <c r="B101" s="28">
        <v>0</v>
      </c>
      <c r="C101" s="28">
        <v>0</v>
      </c>
      <c r="D101" s="28">
        <v>0</v>
      </c>
      <c r="E101" s="2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14">
        <f t="shared" si="7"/>
        <v>0</v>
      </c>
      <c r="O101"/>
    </row>
    <row r="102" spans="1:15" ht="17.25" customHeight="1" x14ac:dyDescent="0.25">
      <c r="A102" s="62" t="s">
        <v>137</v>
      </c>
      <c r="B102" s="28">
        <v>0</v>
      </c>
      <c r="C102" s="28">
        <v>0</v>
      </c>
      <c r="D102" s="28">
        <v>0</v>
      </c>
      <c r="E102" s="2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14">
        <f t="shared" si="7"/>
        <v>0</v>
      </c>
      <c r="O102"/>
    </row>
    <row r="103" spans="1:15" ht="17.25" customHeight="1" x14ac:dyDescent="0.25">
      <c r="A103" s="62" t="s">
        <v>155</v>
      </c>
      <c r="B103" s="28">
        <v>0</v>
      </c>
      <c r="C103" s="28">
        <v>0</v>
      </c>
      <c r="D103" s="28">
        <v>0</v>
      </c>
      <c r="E103" s="2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14">
        <f t="shared" si="7"/>
        <v>0</v>
      </c>
      <c r="O103"/>
    </row>
    <row r="104" spans="1:15" ht="17.25" customHeight="1" x14ac:dyDescent="0.25">
      <c r="A104" s="62" t="s">
        <v>156</v>
      </c>
      <c r="B104" s="28">
        <v>0</v>
      </c>
      <c r="C104" s="28">
        <v>0</v>
      </c>
      <c r="D104" s="28">
        <v>0</v>
      </c>
      <c r="E104" s="2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14">
        <f t="shared" si="7"/>
        <v>0</v>
      </c>
      <c r="O104"/>
    </row>
    <row r="105" spans="1:15" ht="17.25" customHeight="1" x14ac:dyDescent="0.25">
      <c r="A105" s="62" t="s">
        <v>157</v>
      </c>
      <c r="B105" s="28">
        <v>0</v>
      </c>
      <c r="C105" s="28">
        <v>0</v>
      </c>
      <c r="D105" s="28">
        <v>0</v>
      </c>
      <c r="E105" s="2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14">
        <f t="shared" si="7"/>
        <v>0</v>
      </c>
      <c r="O105"/>
    </row>
    <row r="106" spans="1:15" ht="17.25" customHeight="1" x14ac:dyDescent="0.25">
      <c r="A106" s="62" t="s">
        <v>158</v>
      </c>
      <c r="B106" s="28">
        <v>0</v>
      </c>
      <c r="C106" s="28">
        <v>0</v>
      </c>
      <c r="D106" s="28">
        <v>0</v>
      </c>
      <c r="E106" s="2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14">
        <f t="shared" si="7"/>
        <v>0</v>
      </c>
      <c r="O106"/>
    </row>
    <row r="107" spans="1:15" ht="17.25" customHeight="1" x14ac:dyDescent="0.25">
      <c r="A107" s="62" t="s">
        <v>159</v>
      </c>
      <c r="B107" s="28">
        <v>0</v>
      </c>
      <c r="C107" s="28">
        <v>0</v>
      </c>
      <c r="D107" s="28">
        <v>0</v>
      </c>
      <c r="E107" s="2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14">
        <f t="shared" si="7"/>
        <v>0</v>
      </c>
      <c r="O107"/>
    </row>
    <row r="108" spans="1:15" ht="15" x14ac:dyDescent="0.25">
      <c r="A108" s="62" t="s">
        <v>160</v>
      </c>
      <c r="B108" s="28">
        <v>0</v>
      </c>
      <c r="C108" s="28">
        <v>0</v>
      </c>
      <c r="D108" s="28">
        <v>0</v>
      </c>
      <c r="E108" s="2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14">
        <f t="shared" si="7"/>
        <v>0</v>
      </c>
      <c r="O108"/>
    </row>
    <row r="109" spans="1:15" ht="15" x14ac:dyDescent="0.25">
      <c r="A109" s="57" t="s">
        <v>161</v>
      </c>
      <c r="B109" s="28">
        <v>0</v>
      </c>
      <c r="C109" s="28">
        <v>0</v>
      </c>
      <c r="D109" s="28">
        <v>0</v>
      </c>
      <c r="E109" s="2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14">
        <f t="shared" ref="N109" si="8">SUM(B109:M109)</f>
        <v>0</v>
      </c>
      <c r="O109"/>
    </row>
    <row r="110" spans="1:15" ht="15" x14ac:dyDescent="0.25">
      <c r="A110" s="57" t="s">
        <v>162</v>
      </c>
      <c r="B110" s="28">
        <v>0</v>
      </c>
      <c r="C110" s="28">
        <v>0</v>
      </c>
      <c r="D110" s="28">
        <v>0</v>
      </c>
      <c r="E110" s="2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14">
        <f t="shared" si="7"/>
        <v>0</v>
      </c>
      <c r="O110"/>
    </row>
    <row r="111" spans="1:15" ht="15" x14ac:dyDescent="0.25">
      <c r="A111" s="57" t="s">
        <v>163</v>
      </c>
      <c r="B111" s="28">
        <v>0</v>
      </c>
      <c r="C111" s="28">
        <v>0</v>
      </c>
      <c r="D111" s="28">
        <v>0</v>
      </c>
      <c r="E111" s="2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14">
        <f t="shared" si="7"/>
        <v>0</v>
      </c>
      <c r="O111"/>
    </row>
    <row r="112" spans="1:15" ht="15" x14ac:dyDescent="0.25">
      <c r="A112" s="57" t="s">
        <v>164</v>
      </c>
      <c r="B112" s="28">
        <v>0</v>
      </c>
      <c r="C112" s="28">
        <v>0</v>
      </c>
      <c r="D112" s="28">
        <v>0</v>
      </c>
      <c r="E112" s="2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14">
        <f t="shared" si="7"/>
        <v>0</v>
      </c>
      <c r="O112"/>
    </row>
    <row r="113" spans="1:15" ht="15" x14ac:dyDescent="0.25">
      <c r="A113" s="57" t="s">
        <v>165</v>
      </c>
      <c r="B113" s="28">
        <v>0</v>
      </c>
      <c r="C113" s="28">
        <v>0</v>
      </c>
      <c r="D113" s="28">
        <v>0</v>
      </c>
      <c r="E113" s="2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14">
        <f t="shared" si="7"/>
        <v>0</v>
      </c>
      <c r="O113"/>
    </row>
    <row r="114" spans="1:15" ht="15" x14ac:dyDescent="0.25">
      <c r="A114" s="57" t="s">
        <v>166</v>
      </c>
      <c r="B114" s="28">
        <v>0</v>
      </c>
      <c r="C114" s="28">
        <v>0</v>
      </c>
      <c r="D114" s="28">
        <v>0</v>
      </c>
      <c r="E114" s="2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14">
        <f t="shared" si="7"/>
        <v>0</v>
      </c>
      <c r="O114"/>
    </row>
    <row r="115" spans="1:15" ht="15" x14ac:dyDescent="0.25">
      <c r="A115" s="57" t="s">
        <v>167</v>
      </c>
      <c r="B115" s="28">
        <v>0</v>
      </c>
      <c r="C115" s="28">
        <v>0</v>
      </c>
      <c r="D115" s="28">
        <v>0</v>
      </c>
      <c r="E115" s="2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14">
        <f t="shared" si="7"/>
        <v>0</v>
      </c>
      <c r="O115"/>
    </row>
    <row r="116" spans="1:15" ht="15" x14ac:dyDescent="0.25">
      <c r="A116" s="62" t="s">
        <v>168</v>
      </c>
      <c r="B116" s="28">
        <v>0</v>
      </c>
      <c r="C116" s="28">
        <v>0</v>
      </c>
      <c r="D116" s="28">
        <v>0</v>
      </c>
      <c r="E116" s="2">
        <v>0</v>
      </c>
      <c r="F116" s="28">
        <v>8423.8799999999992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14">
        <f t="shared" si="7"/>
        <v>8423.8799999999992</v>
      </c>
      <c r="O116"/>
    </row>
    <row r="117" spans="1:15" ht="15" x14ac:dyDescent="0.25">
      <c r="A117" s="62" t="s">
        <v>169</v>
      </c>
      <c r="B117" s="28">
        <v>0</v>
      </c>
      <c r="C117" s="28">
        <v>0</v>
      </c>
      <c r="D117" s="28">
        <v>0</v>
      </c>
      <c r="E117" s="2">
        <v>0</v>
      </c>
      <c r="F117" s="28">
        <v>12780.97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14">
        <f t="shared" si="7"/>
        <v>12780.97</v>
      </c>
      <c r="O117"/>
    </row>
    <row r="118" spans="1:15" ht="17.25" customHeight="1" x14ac:dyDescent="0.25">
      <c r="A118" s="62" t="s">
        <v>170</v>
      </c>
      <c r="B118" s="28">
        <v>0</v>
      </c>
      <c r="C118" s="28">
        <v>0</v>
      </c>
      <c r="D118" s="28">
        <v>0</v>
      </c>
      <c r="E118" s="2">
        <v>0</v>
      </c>
      <c r="F118" s="28">
        <v>-304481.73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14">
        <f t="shared" si="7"/>
        <v>-304481.73</v>
      </c>
      <c r="O118"/>
    </row>
    <row r="119" spans="1:15" ht="17.25" customHeight="1" x14ac:dyDescent="0.25">
      <c r="A119" s="62" t="s">
        <v>171</v>
      </c>
      <c r="B119" s="28">
        <v>0</v>
      </c>
      <c r="C119" s="28">
        <v>0</v>
      </c>
      <c r="D119" s="28">
        <v>0</v>
      </c>
      <c r="E119" s="2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14">
        <f t="shared" si="7"/>
        <v>0</v>
      </c>
      <c r="O119"/>
    </row>
    <row r="120" spans="1:15" ht="15" x14ac:dyDescent="0.25">
      <c r="A120" s="57" t="s">
        <v>172</v>
      </c>
      <c r="B120" s="28">
        <v>-8.4600000000000009</v>
      </c>
      <c r="C120" s="28">
        <v>0</v>
      </c>
      <c r="D120" s="28">
        <v>0</v>
      </c>
      <c r="E120" s="2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14">
        <f>SUM(B120:M120)</f>
        <v>-8.4600000000000009</v>
      </c>
      <c r="O120"/>
    </row>
    <row r="121" spans="1:15" ht="15" x14ac:dyDescent="0.25">
      <c r="A121" s="57" t="s">
        <v>217</v>
      </c>
      <c r="N121" s="14"/>
      <c r="O121"/>
    </row>
    <row r="122" spans="1:15" ht="15" x14ac:dyDescent="0.25">
      <c r="A122" s="62" t="s">
        <v>173</v>
      </c>
      <c r="B122" s="28">
        <v>0</v>
      </c>
      <c r="C122" s="28">
        <v>0</v>
      </c>
      <c r="D122" s="28">
        <v>0</v>
      </c>
      <c r="E122" s="2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35">
        <f>SUM(B122:M122)</f>
        <v>0</v>
      </c>
      <c r="O122"/>
    </row>
    <row r="123" spans="1:15" ht="17.25" customHeight="1" x14ac:dyDescent="0.25">
      <c r="A123" s="62" t="s">
        <v>174</v>
      </c>
      <c r="B123" s="28">
        <v>0</v>
      </c>
      <c r="C123" s="28">
        <v>0</v>
      </c>
      <c r="D123" s="28">
        <v>0</v>
      </c>
      <c r="E123" s="2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14">
        <f t="shared" si="7"/>
        <v>0</v>
      </c>
      <c r="O123"/>
    </row>
    <row r="124" spans="1:15" ht="17.25" customHeight="1" x14ac:dyDescent="0.25">
      <c r="A124" s="62" t="s">
        <v>175</v>
      </c>
      <c r="B124" s="28">
        <v>0</v>
      </c>
      <c r="C124" s="28">
        <v>0</v>
      </c>
      <c r="D124" s="28">
        <v>0</v>
      </c>
      <c r="E124" s="2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14">
        <f t="shared" si="7"/>
        <v>0</v>
      </c>
      <c r="O124"/>
    </row>
    <row r="125" spans="1:15" x14ac:dyDescent="0.2">
      <c r="A125" s="15" t="s">
        <v>27</v>
      </c>
      <c r="B125" s="28">
        <f>SUM(B94:B124)</f>
        <v>-8.4600000000000009</v>
      </c>
      <c r="C125" s="28">
        <f t="shared" ref="C125:M125" si="9">SUM(C94:C124)</f>
        <v>0</v>
      </c>
      <c r="D125" s="28">
        <f t="shared" si="9"/>
        <v>0</v>
      </c>
      <c r="E125" s="2">
        <f t="shared" si="9"/>
        <v>0</v>
      </c>
      <c r="F125" s="28">
        <f t="shared" si="9"/>
        <v>-283276.88</v>
      </c>
      <c r="G125" s="28">
        <f t="shared" si="9"/>
        <v>0</v>
      </c>
      <c r="H125" s="28">
        <f t="shared" si="9"/>
        <v>0</v>
      </c>
      <c r="I125" s="28">
        <f t="shared" si="9"/>
        <v>0</v>
      </c>
      <c r="J125" s="28">
        <f t="shared" si="9"/>
        <v>0</v>
      </c>
      <c r="K125" s="28">
        <f t="shared" si="9"/>
        <v>0</v>
      </c>
      <c r="L125" s="28">
        <f t="shared" si="9"/>
        <v>0</v>
      </c>
      <c r="M125" s="28">
        <f t="shared" si="9"/>
        <v>0</v>
      </c>
      <c r="N125" s="14">
        <f>SUM(N94:N124)</f>
        <v>-283285.34000000003</v>
      </c>
    </row>
    <row r="126" spans="1:15" x14ac:dyDescent="0.2">
      <c r="A126" s="15"/>
      <c r="N126" s="14"/>
    </row>
    <row r="127" spans="1:15" x14ac:dyDescent="0.2">
      <c r="A127" s="22" t="s">
        <v>28</v>
      </c>
      <c r="N127" s="14"/>
    </row>
    <row r="128" spans="1:15" ht="15" x14ac:dyDescent="0.25">
      <c r="A128" s="57" t="s">
        <v>109</v>
      </c>
      <c r="B128" s="28">
        <v>0</v>
      </c>
      <c r="C128" s="28">
        <v>0</v>
      </c>
      <c r="D128" s="28">
        <v>0</v>
      </c>
      <c r="E128" s="2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35">
        <f>SUM(B128:M128)</f>
        <v>0</v>
      </c>
      <c r="O128"/>
    </row>
    <row r="129" spans="1:15" ht="15" x14ac:dyDescent="0.25">
      <c r="A129" s="57" t="s">
        <v>112</v>
      </c>
      <c r="B129" s="28">
        <v>0</v>
      </c>
      <c r="C129" s="28">
        <v>0</v>
      </c>
      <c r="D129" s="28">
        <v>0</v>
      </c>
      <c r="E129" s="2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35">
        <f t="shared" ref="N129:N167" si="10">SUM(B129:M129)</f>
        <v>0</v>
      </c>
      <c r="O129"/>
    </row>
    <row r="130" spans="1:15" ht="15" x14ac:dyDescent="0.25">
      <c r="A130" s="62" t="s">
        <v>253</v>
      </c>
      <c r="B130" s="28">
        <v>-65799</v>
      </c>
      <c r="C130" s="28">
        <v>0</v>
      </c>
      <c r="D130" s="28">
        <v>0</v>
      </c>
      <c r="E130" s="2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35">
        <f t="shared" si="10"/>
        <v>-65799</v>
      </c>
      <c r="O130"/>
    </row>
    <row r="131" spans="1:15" ht="15" x14ac:dyDescent="0.25">
      <c r="A131" s="62" t="s">
        <v>254</v>
      </c>
      <c r="B131" s="28">
        <v>6966.67</v>
      </c>
      <c r="C131" s="28">
        <v>0</v>
      </c>
      <c r="D131" s="28">
        <v>6966.67</v>
      </c>
      <c r="E131" s="2">
        <v>6966.67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35">
        <f t="shared" si="10"/>
        <v>20900.010000000002</v>
      </c>
      <c r="O131"/>
    </row>
    <row r="132" spans="1:15" ht="15" x14ac:dyDescent="0.25">
      <c r="A132" s="57" t="s">
        <v>115</v>
      </c>
      <c r="B132" s="28">
        <v>0</v>
      </c>
      <c r="C132" s="28">
        <v>0</v>
      </c>
      <c r="D132" s="28">
        <v>0</v>
      </c>
      <c r="E132" s="2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35">
        <f t="shared" si="10"/>
        <v>0</v>
      </c>
      <c r="O132"/>
    </row>
    <row r="133" spans="1:15" ht="15" x14ac:dyDescent="0.25">
      <c r="A133" s="57" t="s">
        <v>124</v>
      </c>
      <c r="B133" s="28">
        <v>0</v>
      </c>
      <c r="C133" s="28">
        <v>0</v>
      </c>
      <c r="D133" s="28">
        <v>0</v>
      </c>
      <c r="E133" s="2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35">
        <f t="shared" si="10"/>
        <v>0</v>
      </c>
      <c r="O133"/>
    </row>
    <row r="134" spans="1:15" ht="15" x14ac:dyDescent="0.25">
      <c r="A134" s="57" t="s">
        <v>129</v>
      </c>
      <c r="B134" s="28">
        <v>0</v>
      </c>
      <c r="C134" s="28">
        <v>0</v>
      </c>
      <c r="D134" s="28">
        <v>0</v>
      </c>
      <c r="E134" s="2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35">
        <f t="shared" si="10"/>
        <v>0</v>
      </c>
      <c r="O134"/>
    </row>
    <row r="135" spans="1:15" ht="15" x14ac:dyDescent="0.25">
      <c r="A135" s="57" t="s">
        <v>133</v>
      </c>
      <c r="B135" s="28">
        <v>0</v>
      </c>
      <c r="C135" s="28">
        <v>0</v>
      </c>
      <c r="D135" s="28">
        <v>0</v>
      </c>
      <c r="E135" s="2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35">
        <f t="shared" si="10"/>
        <v>0</v>
      </c>
      <c r="O135"/>
    </row>
    <row r="136" spans="1:15" ht="15" x14ac:dyDescent="0.25">
      <c r="A136" s="57" t="s">
        <v>135</v>
      </c>
      <c r="B136" s="28">
        <v>0</v>
      </c>
      <c r="C136" s="28">
        <v>0</v>
      </c>
      <c r="D136" s="28">
        <v>0</v>
      </c>
      <c r="E136" s="2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35">
        <f t="shared" si="10"/>
        <v>0</v>
      </c>
      <c r="O136"/>
    </row>
    <row r="137" spans="1:15" ht="15" x14ac:dyDescent="0.25">
      <c r="A137" s="57" t="s">
        <v>136</v>
      </c>
      <c r="B137" s="28">
        <v>0</v>
      </c>
      <c r="C137" s="28">
        <v>0</v>
      </c>
      <c r="D137" s="28">
        <v>0</v>
      </c>
      <c r="E137" s="2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35">
        <f t="shared" si="10"/>
        <v>0</v>
      </c>
      <c r="O137"/>
    </row>
    <row r="138" spans="1:15" ht="15" x14ac:dyDescent="0.25">
      <c r="A138" s="57" t="s">
        <v>137</v>
      </c>
      <c r="B138" s="28">
        <v>0</v>
      </c>
      <c r="C138" s="28">
        <v>0</v>
      </c>
      <c r="D138" s="28">
        <v>0</v>
      </c>
      <c r="E138" s="2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35">
        <f t="shared" si="10"/>
        <v>0</v>
      </c>
      <c r="O138"/>
    </row>
    <row r="139" spans="1:15" ht="15" x14ac:dyDescent="0.25">
      <c r="A139" s="57" t="s">
        <v>155</v>
      </c>
      <c r="B139" s="28">
        <v>0</v>
      </c>
      <c r="C139" s="28">
        <v>0</v>
      </c>
      <c r="D139" s="28">
        <v>0</v>
      </c>
      <c r="E139" s="2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35">
        <f t="shared" si="10"/>
        <v>0</v>
      </c>
      <c r="O139"/>
    </row>
    <row r="140" spans="1:15" ht="15" x14ac:dyDescent="0.25">
      <c r="A140" s="57" t="s">
        <v>156</v>
      </c>
      <c r="B140" s="28">
        <v>0</v>
      </c>
      <c r="C140" s="28">
        <v>0</v>
      </c>
      <c r="D140" s="28">
        <v>0</v>
      </c>
      <c r="E140" s="2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35">
        <f t="shared" si="10"/>
        <v>0</v>
      </c>
      <c r="O140"/>
    </row>
    <row r="141" spans="1:15" ht="15" x14ac:dyDescent="0.25">
      <c r="A141" s="62" t="s">
        <v>157</v>
      </c>
      <c r="B141" s="28">
        <v>0</v>
      </c>
      <c r="C141" s="28">
        <v>0</v>
      </c>
      <c r="D141" s="28">
        <v>0</v>
      </c>
      <c r="E141" s="2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35">
        <f t="shared" si="10"/>
        <v>0</v>
      </c>
      <c r="O141" s="49"/>
    </row>
    <row r="142" spans="1:15" ht="15" x14ac:dyDescent="0.25">
      <c r="A142" s="62" t="s">
        <v>158</v>
      </c>
      <c r="B142" s="28">
        <v>0</v>
      </c>
      <c r="C142" s="28">
        <v>0</v>
      </c>
      <c r="D142" s="28">
        <v>0</v>
      </c>
      <c r="E142" s="2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35">
        <f t="shared" si="10"/>
        <v>0</v>
      </c>
      <c r="O142" s="49"/>
    </row>
    <row r="143" spans="1:15" ht="15" x14ac:dyDescent="0.25">
      <c r="A143" s="62" t="s">
        <v>159</v>
      </c>
      <c r="B143" s="28">
        <v>0</v>
      </c>
      <c r="C143" s="28">
        <v>0</v>
      </c>
      <c r="D143" s="28">
        <v>0</v>
      </c>
      <c r="E143" s="2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35">
        <f t="shared" si="10"/>
        <v>0</v>
      </c>
      <c r="O143" s="49"/>
    </row>
    <row r="144" spans="1:15" ht="15" x14ac:dyDescent="0.25">
      <c r="A144" s="62" t="s">
        <v>160</v>
      </c>
      <c r="B144" s="28">
        <v>0</v>
      </c>
      <c r="C144" s="28">
        <v>0</v>
      </c>
      <c r="D144" s="28">
        <v>0</v>
      </c>
      <c r="E144" s="2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35">
        <f t="shared" si="10"/>
        <v>0</v>
      </c>
      <c r="O144"/>
    </row>
    <row r="145" spans="1:15" ht="17.25" customHeight="1" x14ac:dyDescent="0.25">
      <c r="A145" s="62" t="s">
        <v>161</v>
      </c>
      <c r="B145" s="28">
        <v>0</v>
      </c>
      <c r="C145" s="28">
        <v>0</v>
      </c>
      <c r="D145" s="28">
        <v>0</v>
      </c>
      <c r="E145" s="2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35">
        <f t="shared" si="10"/>
        <v>0</v>
      </c>
      <c r="O145"/>
    </row>
    <row r="146" spans="1:15" ht="17.25" customHeight="1" x14ac:dyDescent="0.25">
      <c r="A146" s="62" t="s">
        <v>162</v>
      </c>
      <c r="B146" s="28">
        <v>0</v>
      </c>
      <c r="C146" s="28">
        <v>0</v>
      </c>
      <c r="D146" s="28">
        <v>0</v>
      </c>
      <c r="E146" s="2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35">
        <f t="shared" si="10"/>
        <v>0</v>
      </c>
      <c r="O146"/>
    </row>
    <row r="147" spans="1:15" ht="17.25" customHeight="1" x14ac:dyDescent="0.25">
      <c r="A147" s="62" t="s">
        <v>163</v>
      </c>
      <c r="B147" s="28">
        <v>0</v>
      </c>
      <c r="C147" s="28">
        <v>0</v>
      </c>
      <c r="D147" s="28">
        <v>0</v>
      </c>
      <c r="E147" s="2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35">
        <f t="shared" si="10"/>
        <v>0</v>
      </c>
      <c r="O147"/>
    </row>
    <row r="148" spans="1:15" ht="17.25" customHeight="1" x14ac:dyDescent="0.25">
      <c r="A148" s="62" t="s">
        <v>164</v>
      </c>
      <c r="B148" s="28">
        <v>0</v>
      </c>
      <c r="C148" s="28">
        <v>0</v>
      </c>
      <c r="D148" s="28">
        <v>0</v>
      </c>
      <c r="E148" s="2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35">
        <f t="shared" si="10"/>
        <v>0</v>
      </c>
      <c r="O148"/>
    </row>
    <row r="149" spans="1:15" ht="17.25" customHeight="1" x14ac:dyDescent="0.25">
      <c r="A149" s="62" t="s">
        <v>165</v>
      </c>
      <c r="B149" s="28">
        <v>0</v>
      </c>
      <c r="C149" s="28">
        <v>0</v>
      </c>
      <c r="D149" s="28">
        <v>0</v>
      </c>
      <c r="E149" s="2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35">
        <f t="shared" si="10"/>
        <v>0</v>
      </c>
      <c r="O149"/>
    </row>
    <row r="150" spans="1:15" ht="17.25" customHeight="1" x14ac:dyDescent="0.25">
      <c r="A150" s="62" t="s">
        <v>166</v>
      </c>
      <c r="B150" s="28">
        <v>0</v>
      </c>
      <c r="C150" s="28">
        <v>0</v>
      </c>
      <c r="D150" s="28">
        <v>0</v>
      </c>
      <c r="E150" s="2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35">
        <f t="shared" si="10"/>
        <v>0</v>
      </c>
      <c r="O150"/>
    </row>
    <row r="151" spans="1:15" ht="17.25" customHeight="1" x14ac:dyDescent="0.25">
      <c r="A151" s="62" t="s">
        <v>167</v>
      </c>
      <c r="B151" s="28">
        <v>0</v>
      </c>
      <c r="C151" s="28">
        <v>0</v>
      </c>
      <c r="D151" s="28">
        <v>0</v>
      </c>
      <c r="E151" s="2">
        <v>0</v>
      </c>
      <c r="F151" s="28">
        <v>940068.7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35">
        <f t="shared" si="10"/>
        <v>940068.7</v>
      </c>
      <c r="O151"/>
    </row>
    <row r="152" spans="1:15" ht="15" x14ac:dyDescent="0.25">
      <c r="A152" s="57" t="s">
        <v>168</v>
      </c>
      <c r="B152" s="28">
        <v>-17.13</v>
      </c>
      <c r="C152" s="28">
        <v>0</v>
      </c>
      <c r="D152" s="28">
        <v>0</v>
      </c>
      <c r="E152" s="2">
        <v>0</v>
      </c>
      <c r="F152" s="28">
        <v>-1255232.3699999999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35">
        <f t="shared" si="10"/>
        <v>-1255249.4999999998</v>
      </c>
      <c r="O152"/>
    </row>
    <row r="153" spans="1:15" ht="15" x14ac:dyDescent="0.25">
      <c r="A153" s="57" t="s">
        <v>169</v>
      </c>
      <c r="B153" s="28">
        <v>0</v>
      </c>
      <c r="C153" s="28">
        <v>0</v>
      </c>
      <c r="D153" s="28">
        <v>0</v>
      </c>
      <c r="E153" s="2">
        <v>0</v>
      </c>
      <c r="F153" s="28">
        <v>-269346.27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35">
        <f t="shared" si="10"/>
        <v>-269346.27</v>
      </c>
      <c r="O153"/>
    </row>
    <row r="154" spans="1:15" ht="15" x14ac:dyDescent="0.25">
      <c r="A154" s="62" t="s">
        <v>269</v>
      </c>
      <c r="F154" s="28">
        <v>45078.74</v>
      </c>
      <c r="N154" s="35"/>
      <c r="O154"/>
    </row>
    <row r="155" spans="1:15" ht="15" x14ac:dyDescent="0.25">
      <c r="A155" s="62" t="s">
        <v>270</v>
      </c>
      <c r="F155" s="28">
        <v>17337.98</v>
      </c>
      <c r="N155" s="35"/>
      <c r="O155"/>
    </row>
    <row r="156" spans="1:15" ht="15" x14ac:dyDescent="0.25">
      <c r="A156" s="62" t="s">
        <v>271</v>
      </c>
      <c r="F156" s="28">
        <v>58949.13</v>
      </c>
      <c r="N156" s="35"/>
      <c r="O156"/>
    </row>
    <row r="157" spans="1:15" ht="15" x14ac:dyDescent="0.25">
      <c r="A157" s="62" t="s">
        <v>272</v>
      </c>
      <c r="F157" s="28">
        <v>13870.38</v>
      </c>
      <c r="N157" s="35"/>
      <c r="O157"/>
    </row>
    <row r="158" spans="1:15" ht="15" x14ac:dyDescent="0.25">
      <c r="A158" s="62" t="s">
        <v>273</v>
      </c>
      <c r="F158" s="28">
        <v>38143.550000000003</v>
      </c>
      <c r="N158" s="35"/>
      <c r="O158"/>
    </row>
    <row r="159" spans="1:15" ht="15" x14ac:dyDescent="0.25">
      <c r="A159" s="62" t="s">
        <v>254</v>
      </c>
      <c r="F159" s="28">
        <v>6966.67</v>
      </c>
      <c r="N159" s="35"/>
      <c r="O159"/>
    </row>
    <row r="160" spans="1:15" ht="15" x14ac:dyDescent="0.25">
      <c r="A160" s="57" t="s">
        <v>170</v>
      </c>
      <c r="B160" s="28">
        <v>0</v>
      </c>
      <c r="C160" s="28">
        <v>0</v>
      </c>
      <c r="D160" s="28">
        <v>0</v>
      </c>
      <c r="E160" s="2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35">
        <f t="shared" si="10"/>
        <v>0</v>
      </c>
      <c r="O160"/>
    </row>
    <row r="161" spans="1:15" ht="15" x14ac:dyDescent="0.25">
      <c r="A161" s="57" t="s">
        <v>171</v>
      </c>
      <c r="B161" s="28">
        <v>0</v>
      </c>
      <c r="C161" s="28">
        <v>0</v>
      </c>
      <c r="D161" s="28">
        <v>0</v>
      </c>
      <c r="E161" s="2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35">
        <f t="shared" si="10"/>
        <v>0</v>
      </c>
      <c r="O161"/>
    </row>
    <row r="162" spans="1:15" ht="15" x14ac:dyDescent="0.25">
      <c r="A162" s="62" t="s">
        <v>177</v>
      </c>
      <c r="B162" s="28">
        <v>-1.57</v>
      </c>
      <c r="C162" s="28">
        <v>0</v>
      </c>
      <c r="D162" s="28">
        <v>0</v>
      </c>
      <c r="E162" s="2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35">
        <f t="shared" si="10"/>
        <v>-1.57</v>
      </c>
      <c r="O162"/>
    </row>
    <row r="163" spans="1:15" ht="15" x14ac:dyDescent="0.25">
      <c r="A163" s="57" t="s">
        <v>172</v>
      </c>
      <c r="B163" s="28">
        <v>-25.4</v>
      </c>
      <c r="C163" s="28">
        <v>0</v>
      </c>
      <c r="D163" s="28">
        <v>0</v>
      </c>
      <c r="E163" s="2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35">
        <f t="shared" si="10"/>
        <v>-25.4</v>
      </c>
      <c r="O163"/>
    </row>
    <row r="164" spans="1:15" ht="15" x14ac:dyDescent="0.25">
      <c r="A164" s="57" t="s">
        <v>217</v>
      </c>
      <c r="N164" s="35">
        <f t="shared" si="10"/>
        <v>0</v>
      </c>
      <c r="O164"/>
    </row>
    <row r="165" spans="1:15" ht="15" x14ac:dyDescent="0.25">
      <c r="A165" s="62" t="s">
        <v>173</v>
      </c>
      <c r="B165" s="28">
        <v>0</v>
      </c>
      <c r="C165" s="28">
        <v>0</v>
      </c>
      <c r="D165" s="28">
        <v>0</v>
      </c>
      <c r="E165" s="2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35">
        <f t="shared" si="10"/>
        <v>0</v>
      </c>
      <c r="O165"/>
    </row>
    <row r="166" spans="1:15" ht="15" x14ac:dyDescent="0.25">
      <c r="A166" s="57" t="s">
        <v>174</v>
      </c>
      <c r="B166" s="28">
        <v>0</v>
      </c>
      <c r="C166" s="28">
        <v>0</v>
      </c>
      <c r="D166" s="28">
        <v>0</v>
      </c>
      <c r="E166" s="2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35">
        <f t="shared" si="10"/>
        <v>0</v>
      </c>
      <c r="O166"/>
    </row>
    <row r="167" spans="1:15" ht="15" x14ac:dyDescent="0.25">
      <c r="A167" s="57" t="s">
        <v>175</v>
      </c>
      <c r="B167" s="28">
        <v>0</v>
      </c>
      <c r="C167" s="28">
        <v>0</v>
      </c>
      <c r="D167" s="28">
        <v>0</v>
      </c>
      <c r="E167" s="2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35">
        <f t="shared" si="10"/>
        <v>0</v>
      </c>
      <c r="O167"/>
    </row>
    <row r="168" spans="1:15" x14ac:dyDescent="0.2">
      <c r="A168" s="15" t="s">
        <v>27</v>
      </c>
      <c r="B168" s="28">
        <f>SUM(B128:B167)</f>
        <v>-58876.43</v>
      </c>
      <c r="C168" s="28">
        <f t="shared" ref="C168:M168" si="11">SUM(C128:C167)</f>
        <v>0</v>
      </c>
      <c r="D168" s="28">
        <f t="shared" si="11"/>
        <v>6966.67</v>
      </c>
      <c r="E168" s="28">
        <f t="shared" si="11"/>
        <v>6966.67</v>
      </c>
      <c r="F168" s="28">
        <f t="shared" si="11"/>
        <v>-404163.49</v>
      </c>
      <c r="G168" s="28">
        <f t="shared" si="11"/>
        <v>0</v>
      </c>
      <c r="H168" s="28">
        <f t="shared" si="11"/>
        <v>0</v>
      </c>
      <c r="I168" s="28">
        <f t="shared" si="11"/>
        <v>0</v>
      </c>
      <c r="J168" s="28">
        <f t="shared" si="11"/>
        <v>0</v>
      </c>
      <c r="K168" s="28">
        <f t="shared" si="11"/>
        <v>0</v>
      </c>
      <c r="L168" s="28">
        <f t="shared" si="11"/>
        <v>0</v>
      </c>
      <c r="M168" s="28">
        <f t="shared" si="11"/>
        <v>0</v>
      </c>
      <c r="N168" s="28">
        <f>SUM(N128:N167)</f>
        <v>-629453.0299999998</v>
      </c>
    </row>
    <row r="169" spans="1:15" x14ac:dyDescent="0.2">
      <c r="A169" s="15"/>
      <c r="N169" s="14"/>
    </row>
    <row r="170" spans="1:15" ht="16.5" thickBot="1" x14ac:dyDescent="0.3">
      <c r="A170" s="19" t="s">
        <v>15</v>
      </c>
      <c r="B170" s="32">
        <f t="shared" ref="B170:M170" si="12">+B168+B125+B91</f>
        <v>-1895462.66</v>
      </c>
      <c r="C170" s="32">
        <f t="shared" si="12"/>
        <v>-1572482.11</v>
      </c>
      <c r="D170" s="32">
        <f t="shared" si="12"/>
        <v>3341811.39</v>
      </c>
      <c r="E170" s="107">
        <f t="shared" si="12"/>
        <v>2002810.64</v>
      </c>
      <c r="F170" s="32">
        <f t="shared" si="12"/>
        <v>3439030</v>
      </c>
      <c r="G170" s="32">
        <f t="shared" si="12"/>
        <v>0</v>
      </c>
      <c r="H170" s="32">
        <f t="shared" si="12"/>
        <v>0</v>
      </c>
      <c r="I170" s="32">
        <f t="shared" si="12"/>
        <v>0</v>
      </c>
      <c r="J170" s="32">
        <f t="shared" si="12"/>
        <v>0</v>
      </c>
      <c r="K170" s="32">
        <f t="shared" si="12"/>
        <v>0</v>
      </c>
      <c r="L170" s="32">
        <f t="shared" si="12"/>
        <v>0</v>
      </c>
      <c r="M170" s="32">
        <f t="shared" si="12"/>
        <v>0</v>
      </c>
      <c r="N170" s="20">
        <f>+N168+N92+N125+N91</f>
        <v>5135360.8100000005</v>
      </c>
    </row>
    <row r="171" spans="1:15" ht="16.5" thickBot="1" x14ac:dyDescent="0.3">
      <c r="A171" s="4"/>
    </row>
    <row r="172" spans="1:15" x14ac:dyDescent="0.2">
      <c r="A172" s="5"/>
      <c r="B172" s="30"/>
      <c r="C172" s="30"/>
      <c r="D172" s="30"/>
      <c r="E172" s="6"/>
      <c r="F172" s="30"/>
      <c r="G172" s="30"/>
      <c r="H172" s="30"/>
      <c r="I172" s="30"/>
      <c r="J172" s="30"/>
      <c r="K172" s="30"/>
      <c r="L172" s="30"/>
      <c r="M172" s="30"/>
      <c r="N172" s="7" t="s">
        <v>0</v>
      </c>
    </row>
    <row r="173" spans="1:15" ht="13.5" thickBot="1" x14ac:dyDescent="0.25">
      <c r="A173" s="21" t="s">
        <v>150</v>
      </c>
      <c r="B173" s="31" t="s">
        <v>2</v>
      </c>
      <c r="C173" s="31" t="s">
        <v>3</v>
      </c>
      <c r="D173" s="31" t="s">
        <v>4</v>
      </c>
      <c r="E173" s="9" t="s">
        <v>5</v>
      </c>
      <c r="F173" s="31" t="s">
        <v>6</v>
      </c>
      <c r="G173" s="31" t="s">
        <v>7</v>
      </c>
      <c r="H173" s="31" t="s">
        <v>8</v>
      </c>
      <c r="I173" s="31" t="s">
        <v>9</v>
      </c>
      <c r="J173" s="31" t="s">
        <v>10</v>
      </c>
      <c r="K173" s="31" t="s">
        <v>11</v>
      </c>
      <c r="L173" s="31" t="s">
        <v>12</v>
      </c>
      <c r="M173" s="31" t="s">
        <v>13</v>
      </c>
      <c r="N173" s="10" t="s">
        <v>14</v>
      </c>
    </row>
    <row r="174" spans="1:15" x14ac:dyDescent="0.2">
      <c r="A174" s="58"/>
      <c r="B174" s="37"/>
      <c r="C174" s="37"/>
      <c r="D174" s="37"/>
      <c r="E174" s="106"/>
      <c r="F174" s="37"/>
      <c r="G174" s="37"/>
      <c r="H174" s="37"/>
      <c r="I174" s="37"/>
      <c r="J174" s="37"/>
      <c r="K174" s="37"/>
      <c r="L174" s="37"/>
      <c r="M174" s="37"/>
      <c r="N174" s="50"/>
    </row>
    <row r="175" spans="1:15" x14ac:dyDescent="0.2">
      <c r="A175" s="22" t="s">
        <v>30</v>
      </c>
      <c r="B175" s="28">
        <f>-5243.7-B208-B242</f>
        <v>18267.170000000002</v>
      </c>
      <c r="C175" s="28">
        <f>49039.29-C208-C242</f>
        <v>49039.29</v>
      </c>
      <c r="D175" s="28">
        <f>230495.48-D208-D242</f>
        <v>230495.48</v>
      </c>
      <c r="E175" s="2">
        <f>639511.36-E208-E242</f>
        <v>639511.36</v>
      </c>
      <c r="F175" s="28">
        <f>941547-F208-F242</f>
        <v>941547</v>
      </c>
      <c r="G175" s="28">
        <f t="shared" ref="F175:M175" si="13">0-G208-G242</f>
        <v>0</v>
      </c>
      <c r="H175" s="28">
        <f t="shared" si="13"/>
        <v>0</v>
      </c>
      <c r="I175" s="28">
        <f t="shared" si="13"/>
        <v>0</v>
      </c>
      <c r="J175" s="28">
        <f t="shared" si="13"/>
        <v>0</v>
      </c>
      <c r="K175" s="28">
        <f t="shared" si="13"/>
        <v>0</v>
      </c>
      <c r="L175" s="28">
        <f t="shared" si="13"/>
        <v>0</v>
      </c>
      <c r="M175" s="28">
        <f t="shared" si="13"/>
        <v>0</v>
      </c>
      <c r="N175" s="14">
        <f>SUM(B175:M175)</f>
        <v>1878860.3</v>
      </c>
    </row>
    <row r="176" spans="1:15" x14ac:dyDescent="0.2">
      <c r="A176" s="15" t="s">
        <v>48</v>
      </c>
      <c r="C176" s="28">
        <f>0-C208-C242</f>
        <v>0</v>
      </c>
      <c r="D176" s="28">
        <f>0-D208-D242</f>
        <v>0</v>
      </c>
      <c r="N176" s="14">
        <f>SUM(B176:M176)</f>
        <v>0</v>
      </c>
    </row>
    <row r="177" spans="1:15" x14ac:dyDescent="0.2">
      <c r="A177" s="22" t="s">
        <v>29</v>
      </c>
      <c r="N177" s="14"/>
    </row>
    <row r="178" spans="1:15" ht="15" x14ac:dyDescent="0.25">
      <c r="A178" s="57" t="s">
        <v>109</v>
      </c>
      <c r="B178" s="28">
        <v>0</v>
      </c>
      <c r="C178" s="28">
        <v>0</v>
      </c>
      <c r="D178" s="28">
        <v>0</v>
      </c>
      <c r="E178" s="2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14">
        <f t="shared" ref="N178:N203" si="14">SUM(B178:M178)</f>
        <v>0</v>
      </c>
      <c r="O178"/>
    </row>
    <row r="179" spans="1:15" ht="15" x14ac:dyDescent="0.25">
      <c r="A179" s="57" t="s">
        <v>112</v>
      </c>
      <c r="B179" s="28">
        <v>0</v>
      </c>
      <c r="C179" s="28">
        <v>0</v>
      </c>
      <c r="D179" s="28">
        <v>0</v>
      </c>
      <c r="E179" s="2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14">
        <f t="shared" si="14"/>
        <v>0</v>
      </c>
      <c r="O179"/>
    </row>
    <row r="180" spans="1:15" ht="15" x14ac:dyDescent="0.25">
      <c r="A180" s="57" t="s">
        <v>115</v>
      </c>
      <c r="B180" s="28">
        <v>0</v>
      </c>
      <c r="C180" s="28">
        <v>0</v>
      </c>
      <c r="D180" s="28">
        <v>0</v>
      </c>
      <c r="E180" s="2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14">
        <f t="shared" si="14"/>
        <v>0</v>
      </c>
      <c r="O180"/>
    </row>
    <row r="181" spans="1:15" ht="15" x14ac:dyDescent="0.25">
      <c r="A181" s="57" t="s">
        <v>124</v>
      </c>
      <c r="B181" s="28">
        <v>0</v>
      </c>
      <c r="C181" s="28">
        <v>0</v>
      </c>
      <c r="D181" s="28">
        <v>0</v>
      </c>
      <c r="E181" s="2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14">
        <f t="shared" si="14"/>
        <v>0</v>
      </c>
      <c r="O181"/>
    </row>
    <row r="182" spans="1:15" ht="15" x14ac:dyDescent="0.25">
      <c r="A182" s="57" t="s">
        <v>129</v>
      </c>
      <c r="B182" s="28">
        <v>0</v>
      </c>
      <c r="C182" s="28">
        <v>0</v>
      </c>
      <c r="D182" s="28">
        <v>0</v>
      </c>
      <c r="E182" s="2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14">
        <f t="shared" si="14"/>
        <v>0</v>
      </c>
      <c r="O182"/>
    </row>
    <row r="183" spans="1:15" ht="15" x14ac:dyDescent="0.25">
      <c r="A183" s="57" t="s">
        <v>133</v>
      </c>
      <c r="B183" s="28">
        <v>0</v>
      </c>
      <c r="C183" s="28">
        <v>0</v>
      </c>
      <c r="D183" s="28">
        <v>0</v>
      </c>
      <c r="E183" s="2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14">
        <f t="shared" si="14"/>
        <v>0</v>
      </c>
      <c r="O183"/>
    </row>
    <row r="184" spans="1:15" ht="15" x14ac:dyDescent="0.25">
      <c r="A184" s="57" t="s">
        <v>152</v>
      </c>
      <c r="B184" s="28">
        <v>0</v>
      </c>
      <c r="C184" s="28">
        <v>0</v>
      </c>
      <c r="D184" s="28">
        <v>0</v>
      </c>
      <c r="E184" s="2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14">
        <f t="shared" si="14"/>
        <v>0</v>
      </c>
      <c r="O184"/>
    </row>
    <row r="185" spans="1:15" ht="15" x14ac:dyDescent="0.25">
      <c r="A185" s="57" t="s">
        <v>134</v>
      </c>
      <c r="B185" s="28">
        <v>0</v>
      </c>
      <c r="C185" s="28">
        <v>0</v>
      </c>
      <c r="D185" s="28">
        <v>0</v>
      </c>
      <c r="E185" s="2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14">
        <f t="shared" si="14"/>
        <v>0</v>
      </c>
      <c r="O185"/>
    </row>
    <row r="186" spans="1:15" ht="17.25" customHeight="1" x14ac:dyDescent="0.25">
      <c r="A186" s="62" t="s">
        <v>135</v>
      </c>
      <c r="B186" s="28">
        <v>0</v>
      </c>
      <c r="C186" s="28">
        <v>0</v>
      </c>
      <c r="D186" s="28">
        <v>0</v>
      </c>
      <c r="E186" s="2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14">
        <f t="shared" si="14"/>
        <v>0</v>
      </c>
      <c r="O186"/>
    </row>
    <row r="187" spans="1:15" ht="17.25" customHeight="1" x14ac:dyDescent="0.25">
      <c r="A187" s="62" t="s">
        <v>136</v>
      </c>
      <c r="B187" s="28">
        <v>0</v>
      </c>
      <c r="C187" s="28">
        <v>0</v>
      </c>
      <c r="D187" s="28">
        <v>0</v>
      </c>
      <c r="E187" s="2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14">
        <f t="shared" si="14"/>
        <v>0</v>
      </c>
      <c r="O187"/>
    </row>
    <row r="188" spans="1:15" ht="17.25" customHeight="1" x14ac:dyDescent="0.25">
      <c r="A188" s="62" t="s">
        <v>137</v>
      </c>
      <c r="B188" s="28">
        <v>0</v>
      </c>
      <c r="C188" s="28">
        <v>0</v>
      </c>
      <c r="D188" s="28">
        <v>0</v>
      </c>
      <c r="E188" s="2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14">
        <f t="shared" si="14"/>
        <v>0</v>
      </c>
      <c r="O188"/>
    </row>
    <row r="189" spans="1:15" ht="17.25" customHeight="1" x14ac:dyDescent="0.25">
      <c r="A189" s="62" t="s">
        <v>138</v>
      </c>
      <c r="B189" s="28">
        <v>0</v>
      </c>
      <c r="C189" s="28">
        <v>0</v>
      </c>
      <c r="D189" s="28">
        <v>0</v>
      </c>
      <c r="E189" s="2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14">
        <f t="shared" si="14"/>
        <v>0</v>
      </c>
      <c r="O189"/>
    </row>
    <row r="190" spans="1:15" ht="17.25" customHeight="1" x14ac:dyDescent="0.25">
      <c r="A190" s="62" t="s">
        <v>176</v>
      </c>
      <c r="B190" s="28">
        <v>0</v>
      </c>
      <c r="C190" s="28">
        <v>0</v>
      </c>
      <c r="D190" s="28">
        <v>0</v>
      </c>
      <c r="E190" s="2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14">
        <f t="shared" si="14"/>
        <v>0</v>
      </c>
      <c r="O190"/>
    </row>
    <row r="191" spans="1:15" ht="17.25" customHeight="1" x14ac:dyDescent="0.25">
      <c r="A191" s="62" t="s">
        <v>155</v>
      </c>
      <c r="B191" s="28">
        <v>0</v>
      </c>
      <c r="C191" s="28">
        <v>0</v>
      </c>
      <c r="D191" s="28">
        <v>0</v>
      </c>
      <c r="E191" s="2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14">
        <f t="shared" si="14"/>
        <v>0</v>
      </c>
      <c r="O191"/>
    </row>
    <row r="192" spans="1:15" ht="15" x14ac:dyDescent="0.25">
      <c r="A192" s="62" t="s">
        <v>177</v>
      </c>
      <c r="B192" s="28">
        <v>0</v>
      </c>
      <c r="C192" s="28">
        <v>0</v>
      </c>
      <c r="D192" s="28">
        <v>0</v>
      </c>
      <c r="E192" s="2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14">
        <f t="shared" si="14"/>
        <v>0</v>
      </c>
      <c r="O192"/>
    </row>
    <row r="193" spans="1:15" ht="15" x14ac:dyDescent="0.25">
      <c r="A193" s="57" t="s">
        <v>178</v>
      </c>
      <c r="B193" s="28">
        <v>0</v>
      </c>
      <c r="C193" s="28">
        <v>0</v>
      </c>
      <c r="D193" s="28">
        <v>0</v>
      </c>
      <c r="E193" s="2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14">
        <f t="shared" si="14"/>
        <v>0</v>
      </c>
      <c r="O193"/>
    </row>
    <row r="194" spans="1:15" ht="15" x14ac:dyDescent="0.25">
      <c r="A194" s="57" t="s">
        <v>179</v>
      </c>
      <c r="B194" s="28">
        <v>0</v>
      </c>
      <c r="C194" s="28">
        <v>0</v>
      </c>
      <c r="D194" s="28">
        <v>0</v>
      </c>
      <c r="E194" s="2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14">
        <f t="shared" si="14"/>
        <v>0</v>
      </c>
      <c r="O194"/>
    </row>
    <row r="195" spans="1:15" ht="15" x14ac:dyDescent="0.25">
      <c r="A195" s="57" t="s">
        <v>180</v>
      </c>
      <c r="B195" s="28">
        <v>0</v>
      </c>
      <c r="C195" s="28">
        <v>0</v>
      </c>
      <c r="D195" s="28">
        <v>0</v>
      </c>
      <c r="E195" s="2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14">
        <f t="shared" si="14"/>
        <v>0</v>
      </c>
      <c r="O195"/>
    </row>
    <row r="196" spans="1:15" ht="15" x14ac:dyDescent="0.25">
      <c r="A196" s="57" t="s">
        <v>181</v>
      </c>
      <c r="B196" s="28">
        <v>0</v>
      </c>
      <c r="C196" s="28">
        <v>0</v>
      </c>
      <c r="D196" s="28">
        <v>0</v>
      </c>
      <c r="E196" s="2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14">
        <f t="shared" si="14"/>
        <v>0</v>
      </c>
      <c r="O196"/>
    </row>
    <row r="197" spans="1:15" ht="15" x14ac:dyDescent="0.25">
      <c r="A197" s="57" t="s">
        <v>182</v>
      </c>
      <c r="B197" s="28">
        <v>0</v>
      </c>
      <c r="C197" s="28">
        <v>0</v>
      </c>
      <c r="D197" s="28">
        <v>0</v>
      </c>
      <c r="E197" s="2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14">
        <f t="shared" si="14"/>
        <v>0</v>
      </c>
      <c r="O197"/>
    </row>
    <row r="198" spans="1:15" ht="15" x14ac:dyDescent="0.25">
      <c r="A198" s="57" t="s">
        <v>183</v>
      </c>
      <c r="B198" s="28">
        <v>0</v>
      </c>
      <c r="C198" s="28">
        <v>0</v>
      </c>
      <c r="D198" s="28">
        <v>0</v>
      </c>
      <c r="E198" s="2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14">
        <f t="shared" si="14"/>
        <v>0</v>
      </c>
      <c r="O198"/>
    </row>
    <row r="199" spans="1:15" ht="15" x14ac:dyDescent="0.25">
      <c r="A199" s="57" t="s">
        <v>184</v>
      </c>
      <c r="B199" s="28">
        <v>0</v>
      </c>
      <c r="C199" s="28">
        <v>0</v>
      </c>
      <c r="D199" s="28">
        <v>0</v>
      </c>
      <c r="E199" s="2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14">
        <f t="shared" si="14"/>
        <v>0</v>
      </c>
      <c r="O199"/>
    </row>
    <row r="200" spans="1:15" ht="15" x14ac:dyDescent="0.25">
      <c r="A200" s="62" t="s">
        <v>185</v>
      </c>
      <c r="B200" s="28">
        <v>0</v>
      </c>
      <c r="C200" s="28">
        <v>0</v>
      </c>
      <c r="D200" s="28">
        <v>0</v>
      </c>
      <c r="E200" s="2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14">
        <f t="shared" si="14"/>
        <v>0</v>
      </c>
      <c r="O200"/>
    </row>
    <row r="201" spans="1:15" ht="15" x14ac:dyDescent="0.25">
      <c r="A201" s="62" t="s">
        <v>186</v>
      </c>
      <c r="B201" s="28">
        <v>0</v>
      </c>
      <c r="C201" s="28">
        <v>0</v>
      </c>
      <c r="D201" s="28">
        <v>0</v>
      </c>
      <c r="E201" s="2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14">
        <f t="shared" si="14"/>
        <v>0</v>
      </c>
      <c r="O201"/>
    </row>
    <row r="202" spans="1:15" ht="17.25" customHeight="1" x14ac:dyDescent="0.25">
      <c r="A202" s="62" t="s">
        <v>187</v>
      </c>
      <c r="B202" s="28">
        <v>0</v>
      </c>
      <c r="C202" s="28">
        <v>0</v>
      </c>
      <c r="D202" s="28">
        <v>0</v>
      </c>
      <c r="E202" s="2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14">
        <f t="shared" si="14"/>
        <v>0</v>
      </c>
      <c r="O202"/>
    </row>
    <row r="203" spans="1:15" ht="17.25" customHeight="1" x14ac:dyDescent="0.25">
      <c r="A203" s="62" t="s">
        <v>188</v>
      </c>
      <c r="B203" s="28">
        <v>0</v>
      </c>
      <c r="C203" s="28">
        <v>0</v>
      </c>
      <c r="D203" s="28">
        <v>0</v>
      </c>
      <c r="E203" s="2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14">
        <f t="shared" si="14"/>
        <v>0</v>
      </c>
      <c r="O203"/>
    </row>
    <row r="204" spans="1:15" ht="15" x14ac:dyDescent="0.25">
      <c r="A204" s="57" t="s">
        <v>189</v>
      </c>
      <c r="B204" s="28">
        <v>0</v>
      </c>
      <c r="C204" s="28">
        <v>0</v>
      </c>
      <c r="D204" s="28">
        <v>0</v>
      </c>
      <c r="E204" s="2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14">
        <f>SUM(B204:M204)</f>
        <v>0</v>
      </c>
      <c r="O204"/>
    </row>
    <row r="205" spans="1:15" ht="15" x14ac:dyDescent="0.25">
      <c r="A205" s="62" t="s">
        <v>153</v>
      </c>
      <c r="B205" s="28">
        <v>0</v>
      </c>
      <c r="C205" s="28">
        <v>0</v>
      </c>
      <c r="D205" s="28">
        <v>0</v>
      </c>
      <c r="E205" s="2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35">
        <f>SUM(B205:M205)</f>
        <v>0</v>
      </c>
      <c r="O205"/>
    </row>
    <row r="206" spans="1:15" ht="17.25" customHeight="1" x14ac:dyDescent="0.25">
      <c r="A206" s="62" t="s">
        <v>145</v>
      </c>
      <c r="B206" s="28">
        <v>0</v>
      </c>
      <c r="C206" s="28">
        <v>0</v>
      </c>
      <c r="D206" s="28">
        <v>0</v>
      </c>
      <c r="E206" s="2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14">
        <f t="shared" ref="N206:N207" si="15">SUM(B206:M206)</f>
        <v>0</v>
      </c>
      <c r="O206"/>
    </row>
    <row r="207" spans="1:15" ht="17.25" customHeight="1" x14ac:dyDescent="0.25">
      <c r="A207" s="62" t="s">
        <v>146</v>
      </c>
      <c r="B207" s="28">
        <v>0</v>
      </c>
      <c r="C207" s="28">
        <v>0</v>
      </c>
      <c r="D207" s="28">
        <v>0</v>
      </c>
      <c r="E207" s="2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14">
        <f t="shared" si="15"/>
        <v>0</v>
      </c>
      <c r="O207"/>
    </row>
    <row r="208" spans="1:15" x14ac:dyDescent="0.2">
      <c r="A208" s="15" t="s">
        <v>27</v>
      </c>
      <c r="B208" s="28">
        <f t="shared" ref="B208:N208" si="16">SUM(B178:B207)</f>
        <v>0</v>
      </c>
      <c r="C208" s="28">
        <f>SUM(C178:C207)</f>
        <v>0</v>
      </c>
      <c r="D208" s="28">
        <f t="shared" si="16"/>
        <v>0</v>
      </c>
      <c r="E208" s="2">
        <f t="shared" si="16"/>
        <v>0</v>
      </c>
      <c r="F208" s="28">
        <f t="shared" si="16"/>
        <v>0</v>
      </c>
      <c r="G208" s="28">
        <f t="shared" si="16"/>
        <v>0</v>
      </c>
      <c r="H208" s="28">
        <f t="shared" si="16"/>
        <v>0</v>
      </c>
      <c r="I208" s="28">
        <f t="shared" si="16"/>
        <v>0</v>
      </c>
      <c r="J208" s="28">
        <f t="shared" si="16"/>
        <v>0</v>
      </c>
      <c r="K208" s="28">
        <f t="shared" si="16"/>
        <v>0</v>
      </c>
      <c r="L208" s="28">
        <f t="shared" si="16"/>
        <v>0</v>
      </c>
      <c r="M208" s="28">
        <f t="shared" si="16"/>
        <v>0</v>
      </c>
      <c r="N208" s="14">
        <f t="shared" si="16"/>
        <v>0</v>
      </c>
    </row>
    <row r="209" spans="1:15" x14ac:dyDescent="0.2">
      <c r="A209" s="15"/>
      <c r="N209" s="14"/>
    </row>
    <row r="210" spans="1:15" x14ac:dyDescent="0.2">
      <c r="A210" s="22" t="s">
        <v>28</v>
      </c>
      <c r="N210" s="14"/>
    </row>
    <row r="211" spans="1:15" ht="15" x14ac:dyDescent="0.25">
      <c r="A211" s="57" t="s">
        <v>190</v>
      </c>
      <c r="B211" s="28">
        <v>-25744.400000000001</v>
      </c>
      <c r="C211" s="28">
        <v>0</v>
      </c>
      <c r="D211" s="28">
        <v>0</v>
      </c>
      <c r="E211" s="2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35">
        <f>SUM(B211:M211)</f>
        <v>-25744.400000000001</v>
      </c>
      <c r="O211"/>
    </row>
    <row r="212" spans="1:15" ht="15" x14ac:dyDescent="0.25">
      <c r="A212" s="57" t="s">
        <v>191</v>
      </c>
      <c r="B212" s="28">
        <v>0</v>
      </c>
      <c r="C212" s="28">
        <v>0</v>
      </c>
      <c r="D212" s="28">
        <v>0</v>
      </c>
      <c r="E212" s="2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35">
        <f t="shared" ref="N212:N237" si="17">SUM(B212:M212)</f>
        <v>0</v>
      </c>
      <c r="O212"/>
    </row>
    <row r="213" spans="1:15" ht="15" x14ac:dyDescent="0.25">
      <c r="A213" s="57" t="s">
        <v>192</v>
      </c>
      <c r="B213" s="28">
        <v>0</v>
      </c>
      <c r="C213" s="28">
        <v>0</v>
      </c>
      <c r="D213" s="28">
        <v>0</v>
      </c>
      <c r="E213" s="2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35">
        <f t="shared" si="17"/>
        <v>0</v>
      </c>
      <c r="O213"/>
    </row>
    <row r="214" spans="1:15" ht="15" x14ac:dyDescent="0.25">
      <c r="A214" s="57" t="s">
        <v>193</v>
      </c>
      <c r="B214" s="28">
        <v>0</v>
      </c>
      <c r="C214" s="28">
        <v>0</v>
      </c>
      <c r="D214" s="28">
        <v>0</v>
      </c>
      <c r="E214" s="2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35">
        <f t="shared" si="17"/>
        <v>0</v>
      </c>
      <c r="O214"/>
    </row>
    <row r="215" spans="1:15" ht="15" x14ac:dyDescent="0.25">
      <c r="A215" s="57" t="s">
        <v>194</v>
      </c>
      <c r="B215" s="28">
        <v>0</v>
      </c>
      <c r="C215" s="28">
        <v>0</v>
      </c>
      <c r="D215" s="28">
        <v>0</v>
      </c>
      <c r="E215" s="2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35">
        <f t="shared" si="17"/>
        <v>0</v>
      </c>
      <c r="O215"/>
    </row>
    <row r="216" spans="1:15" ht="15" x14ac:dyDescent="0.25">
      <c r="A216" s="57" t="s">
        <v>195</v>
      </c>
      <c r="B216" s="28">
        <v>0</v>
      </c>
      <c r="C216" s="28">
        <v>0</v>
      </c>
      <c r="D216" s="28">
        <v>0</v>
      </c>
      <c r="E216" s="2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35">
        <f t="shared" si="17"/>
        <v>0</v>
      </c>
      <c r="O216"/>
    </row>
    <row r="217" spans="1:15" ht="15" x14ac:dyDescent="0.25">
      <c r="A217" s="57" t="s">
        <v>196</v>
      </c>
      <c r="B217" s="28">
        <v>0</v>
      </c>
      <c r="C217" s="28">
        <v>0</v>
      </c>
      <c r="D217" s="28">
        <v>0</v>
      </c>
      <c r="E217" s="2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35">
        <f t="shared" si="17"/>
        <v>0</v>
      </c>
      <c r="O217"/>
    </row>
    <row r="218" spans="1:15" ht="15" x14ac:dyDescent="0.25">
      <c r="A218" s="57" t="s">
        <v>197</v>
      </c>
      <c r="B218" s="28">
        <v>-105.34</v>
      </c>
      <c r="C218" s="28">
        <v>0</v>
      </c>
      <c r="D218" s="28">
        <v>0</v>
      </c>
      <c r="E218" s="2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35">
        <f t="shared" si="17"/>
        <v>-105.34</v>
      </c>
      <c r="O218"/>
    </row>
    <row r="219" spans="1:15" ht="15" x14ac:dyDescent="0.25">
      <c r="A219" s="57" t="s">
        <v>198</v>
      </c>
      <c r="B219" s="28">
        <v>0</v>
      </c>
      <c r="C219" s="28">
        <v>0</v>
      </c>
      <c r="D219" s="28">
        <v>0</v>
      </c>
      <c r="E219" s="2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35">
        <f t="shared" si="17"/>
        <v>0</v>
      </c>
      <c r="O219"/>
    </row>
    <row r="220" spans="1:15" ht="15" x14ac:dyDescent="0.25">
      <c r="A220" s="57" t="s">
        <v>199</v>
      </c>
      <c r="B220" s="28">
        <v>0</v>
      </c>
      <c r="C220" s="28">
        <v>0</v>
      </c>
      <c r="D220" s="28">
        <v>0</v>
      </c>
      <c r="E220" s="2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35">
        <f t="shared" si="17"/>
        <v>0</v>
      </c>
      <c r="O220"/>
    </row>
    <row r="221" spans="1:15" ht="15" x14ac:dyDescent="0.25">
      <c r="A221" s="57" t="s">
        <v>200</v>
      </c>
      <c r="B221" s="28">
        <v>0</v>
      </c>
      <c r="C221" s="28">
        <v>0</v>
      </c>
      <c r="D221" s="28">
        <v>0</v>
      </c>
      <c r="E221" s="2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35">
        <f t="shared" si="17"/>
        <v>0</v>
      </c>
      <c r="O221"/>
    </row>
    <row r="222" spans="1:15" ht="15" x14ac:dyDescent="0.25">
      <c r="A222" s="62" t="s">
        <v>201</v>
      </c>
      <c r="B222" s="28">
        <v>0</v>
      </c>
      <c r="C222" s="28">
        <v>0</v>
      </c>
      <c r="D222" s="28">
        <v>0</v>
      </c>
      <c r="E222" s="2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35">
        <f t="shared" si="17"/>
        <v>0</v>
      </c>
      <c r="O222" s="49"/>
    </row>
    <row r="223" spans="1:15" ht="15" x14ac:dyDescent="0.25">
      <c r="A223" s="62" t="s">
        <v>255</v>
      </c>
      <c r="B223" s="28">
        <v>2338.87</v>
      </c>
      <c r="C223" s="28">
        <v>0</v>
      </c>
      <c r="D223" s="28">
        <v>0</v>
      </c>
      <c r="E223" s="2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35">
        <f t="shared" ref="N223" si="18">SUM(B223:M223)</f>
        <v>2338.87</v>
      </c>
      <c r="O223" s="49"/>
    </row>
    <row r="224" spans="1:15" ht="15" x14ac:dyDescent="0.25">
      <c r="A224" s="62" t="s">
        <v>202</v>
      </c>
      <c r="B224" s="28">
        <v>0</v>
      </c>
      <c r="C224" s="28">
        <v>0</v>
      </c>
      <c r="D224" s="28">
        <v>0</v>
      </c>
      <c r="E224" s="2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35">
        <f t="shared" si="17"/>
        <v>0</v>
      </c>
      <c r="O224" s="49"/>
    </row>
    <row r="225" spans="1:15" ht="15" x14ac:dyDescent="0.25">
      <c r="A225" s="62" t="s">
        <v>203</v>
      </c>
      <c r="B225" s="28">
        <v>0</v>
      </c>
      <c r="C225" s="28">
        <v>0</v>
      </c>
      <c r="D225" s="28">
        <v>0</v>
      </c>
      <c r="E225" s="2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35">
        <f t="shared" si="17"/>
        <v>0</v>
      </c>
      <c r="O225" s="49"/>
    </row>
    <row r="226" spans="1:15" ht="15" x14ac:dyDescent="0.25">
      <c r="A226" s="62" t="s">
        <v>204</v>
      </c>
      <c r="B226" s="28">
        <v>0</v>
      </c>
      <c r="C226" s="28">
        <v>0</v>
      </c>
      <c r="D226" s="28">
        <v>0</v>
      </c>
      <c r="E226" s="2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14">
        <f t="shared" si="17"/>
        <v>0</v>
      </c>
      <c r="O226"/>
    </row>
    <row r="227" spans="1:15" ht="17.25" customHeight="1" x14ac:dyDescent="0.25">
      <c r="A227" s="62" t="s">
        <v>205</v>
      </c>
      <c r="B227" s="28">
        <v>0</v>
      </c>
      <c r="C227" s="28">
        <v>0</v>
      </c>
      <c r="D227" s="28">
        <v>0</v>
      </c>
      <c r="E227" s="2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35">
        <f t="shared" si="17"/>
        <v>0</v>
      </c>
      <c r="O227"/>
    </row>
    <row r="228" spans="1:15" ht="17.25" customHeight="1" x14ac:dyDescent="0.25">
      <c r="A228" s="62" t="s">
        <v>179</v>
      </c>
      <c r="B228" s="28">
        <v>0</v>
      </c>
      <c r="C228" s="28">
        <v>0</v>
      </c>
      <c r="D228" s="28">
        <v>0</v>
      </c>
      <c r="E228" s="2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35">
        <f t="shared" si="17"/>
        <v>0</v>
      </c>
      <c r="O228"/>
    </row>
    <row r="229" spans="1:15" ht="17.25" customHeight="1" x14ac:dyDescent="0.25">
      <c r="A229" s="62" t="s">
        <v>180</v>
      </c>
      <c r="B229" s="28">
        <v>0</v>
      </c>
      <c r="C229" s="28">
        <v>0</v>
      </c>
      <c r="D229" s="28">
        <v>0</v>
      </c>
      <c r="E229" s="2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35">
        <f t="shared" si="17"/>
        <v>0</v>
      </c>
      <c r="O229"/>
    </row>
    <row r="230" spans="1:15" ht="17.25" customHeight="1" x14ac:dyDescent="0.25">
      <c r="A230" s="62" t="s">
        <v>181</v>
      </c>
      <c r="B230" s="28">
        <v>0</v>
      </c>
      <c r="C230" s="28">
        <v>0</v>
      </c>
      <c r="D230" s="28">
        <v>0</v>
      </c>
      <c r="E230" s="2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35">
        <f t="shared" si="17"/>
        <v>0</v>
      </c>
      <c r="O230"/>
    </row>
    <row r="231" spans="1:15" ht="17.25" customHeight="1" x14ac:dyDescent="0.25">
      <c r="A231" s="62" t="s">
        <v>182</v>
      </c>
      <c r="B231" s="28">
        <v>0</v>
      </c>
      <c r="C231" s="28">
        <v>0</v>
      </c>
      <c r="D231" s="28">
        <v>0</v>
      </c>
      <c r="E231" s="2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35">
        <f t="shared" si="17"/>
        <v>0</v>
      </c>
      <c r="O231"/>
    </row>
    <row r="232" spans="1:15" ht="17.25" customHeight="1" x14ac:dyDescent="0.25">
      <c r="A232" s="62" t="s">
        <v>183</v>
      </c>
      <c r="B232" s="28">
        <v>0</v>
      </c>
      <c r="C232" s="28">
        <v>0</v>
      </c>
      <c r="D232" s="28">
        <v>0</v>
      </c>
      <c r="E232" s="2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35">
        <f t="shared" si="17"/>
        <v>0</v>
      </c>
      <c r="O232"/>
    </row>
    <row r="233" spans="1:15" ht="17.25" customHeight="1" x14ac:dyDescent="0.25">
      <c r="A233" s="62" t="s">
        <v>184</v>
      </c>
      <c r="B233" s="28">
        <v>0</v>
      </c>
      <c r="C233" s="28">
        <v>0</v>
      </c>
      <c r="D233" s="28">
        <v>0</v>
      </c>
      <c r="E233" s="2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35">
        <f t="shared" si="17"/>
        <v>0</v>
      </c>
      <c r="O233"/>
    </row>
    <row r="234" spans="1:15" ht="15" x14ac:dyDescent="0.25">
      <c r="A234" s="57" t="s">
        <v>185</v>
      </c>
      <c r="B234" s="28">
        <v>0</v>
      </c>
      <c r="C234" s="28">
        <v>0</v>
      </c>
      <c r="D234" s="28">
        <v>0</v>
      </c>
      <c r="E234" s="2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35">
        <f t="shared" si="17"/>
        <v>0</v>
      </c>
      <c r="O234"/>
    </row>
    <row r="235" spans="1:15" ht="15" x14ac:dyDescent="0.25">
      <c r="A235" s="57" t="s">
        <v>186</v>
      </c>
      <c r="B235" s="28">
        <v>0</v>
      </c>
      <c r="C235" s="28">
        <v>0</v>
      </c>
      <c r="D235" s="28">
        <v>0</v>
      </c>
      <c r="E235" s="2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35">
        <f t="shared" si="17"/>
        <v>0</v>
      </c>
      <c r="O235"/>
    </row>
    <row r="236" spans="1:15" ht="15" x14ac:dyDescent="0.25">
      <c r="A236" s="57" t="s">
        <v>187</v>
      </c>
      <c r="B236" s="28">
        <v>0</v>
      </c>
      <c r="C236" s="28">
        <v>0</v>
      </c>
      <c r="D236" s="28">
        <v>0</v>
      </c>
      <c r="E236" s="2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35">
        <f t="shared" si="17"/>
        <v>0</v>
      </c>
      <c r="O236"/>
    </row>
    <row r="237" spans="1:15" ht="15" x14ac:dyDescent="0.25">
      <c r="A237" s="57" t="s">
        <v>188</v>
      </c>
      <c r="B237" s="28">
        <v>0</v>
      </c>
      <c r="C237" s="28">
        <v>0</v>
      </c>
      <c r="D237" s="28">
        <v>0</v>
      </c>
      <c r="E237" s="2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35">
        <f t="shared" si="17"/>
        <v>0</v>
      </c>
      <c r="O237"/>
    </row>
    <row r="238" spans="1:15" ht="15" x14ac:dyDescent="0.25">
      <c r="A238" s="57" t="s">
        <v>189</v>
      </c>
      <c r="B238" s="28">
        <v>0</v>
      </c>
      <c r="C238" s="28">
        <v>0</v>
      </c>
      <c r="D238" s="28">
        <v>0</v>
      </c>
      <c r="E238" s="2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35">
        <f>SUM(B238:M238)</f>
        <v>0</v>
      </c>
      <c r="O238"/>
    </row>
    <row r="239" spans="1:15" ht="15" x14ac:dyDescent="0.25">
      <c r="A239" s="62" t="s">
        <v>153</v>
      </c>
      <c r="B239" s="28">
        <v>0</v>
      </c>
      <c r="C239" s="28">
        <v>0</v>
      </c>
      <c r="D239" s="28">
        <v>0</v>
      </c>
      <c r="E239" s="2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35">
        <f>SUM(B239:M239)</f>
        <v>0</v>
      </c>
      <c r="O239"/>
    </row>
    <row r="240" spans="1:15" ht="15" x14ac:dyDescent="0.25">
      <c r="A240" s="57" t="s">
        <v>145</v>
      </c>
      <c r="B240" s="28">
        <v>0</v>
      </c>
      <c r="C240" s="28">
        <v>0</v>
      </c>
      <c r="D240" s="28">
        <v>0</v>
      </c>
      <c r="E240" s="2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35">
        <f t="shared" ref="N240:N241" si="19">SUM(B240:M240)</f>
        <v>0</v>
      </c>
      <c r="O240"/>
    </row>
    <row r="241" spans="1:15" ht="15" x14ac:dyDescent="0.25">
      <c r="A241" s="57" t="s">
        <v>146</v>
      </c>
      <c r="B241" s="28">
        <v>0</v>
      </c>
      <c r="C241" s="28">
        <v>0</v>
      </c>
      <c r="D241" s="28">
        <v>0</v>
      </c>
      <c r="E241" s="2">
        <v>0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35">
        <f t="shared" si="19"/>
        <v>0</v>
      </c>
      <c r="O241"/>
    </row>
    <row r="242" spans="1:15" x14ac:dyDescent="0.2">
      <c r="A242" s="15" t="s">
        <v>27</v>
      </c>
      <c r="B242" s="28">
        <f>SUM(B211:B241)</f>
        <v>-23510.870000000003</v>
      </c>
      <c r="C242" s="28">
        <f>SUM(C211:C241)</f>
        <v>0</v>
      </c>
      <c r="D242" s="28">
        <f>SUM(D211:D241)</f>
        <v>0</v>
      </c>
      <c r="E242" s="2">
        <f t="shared" ref="E242:N242" si="20">SUM(E211:E241)</f>
        <v>0</v>
      </c>
      <c r="F242" s="28">
        <f t="shared" si="20"/>
        <v>0</v>
      </c>
      <c r="G242" s="28">
        <f t="shared" si="20"/>
        <v>0</v>
      </c>
      <c r="H242" s="28">
        <f t="shared" si="20"/>
        <v>0</v>
      </c>
      <c r="I242" s="28">
        <f t="shared" si="20"/>
        <v>0</v>
      </c>
      <c r="J242" s="28">
        <f t="shared" si="20"/>
        <v>0</v>
      </c>
      <c r="K242" s="28">
        <f t="shared" si="20"/>
        <v>0</v>
      </c>
      <c r="L242" s="28">
        <f t="shared" si="20"/>
        <v>0</v>
      </c>
      <c r="M242" s="28">
        <f t="shared" si="20"/>
        <v>0</v>
      </c>
      <c r="N242" s="35">
        <f t="shared" si="20"/>
        <v>-23510.870000000003</v>
      </c>
    </row>
    <row r="243" spans="1:15" x14ac:dyDescent="0.2">
      <c r="A243" s="15"/>
      <c r="N243" s="14"/>
    </row>
    <row r="244" spans="1:15" ht="16.5" thickBot="1" x14ac:dyDescent="0.3">
      <c r="A244" s="19" t="s">
        <v>15</v>
      </c>
      <c r="B244" s="32">
        <f>+B242+B208+B175</f>
        <v>-5243.7000000000007</v>
      </c>
      <c r="C244" s="32">
        <f>+C242+C208+C175</f>
        <v>49039.29</v>
      </c>
      <c r="D244" s="32">
        <f t="shared" ref="D244:M244" si="21">+D242+D208+D175</f>
        <v>230495.48</v>
      </c>
      <c r="E244" s="107">
        <f t="shared" si="21"/>
        <v>639511.36</v>
      </c>
      <c r="F244" s="32">
        <f t="shared" si="21"/>
        <v>941547</v>
      </c>
      <c r="G244" s="32">
        <f t="shared" si="21"/>
        <v>0</v>
      </c>
      <c r="H244" s="32">
        <f t="shared" si="21"/>
        <v>0</v>
      </c>
      <c r="I244" s="32">
        <f t="shared" si="21"/>
        <v>0</v>
      </c>
      <c r="J244" s="32">
        <f t="shared" si="21"/>
        <v>0</v>
      </c>
      <c r="K244" s="32">
        <f t="shared" si="21"/>
        <v>0</v>
      </c>
      <c r="L244" s="32">
        <f t="shared" si="21"/>
        <v>0</v>
      </c>
      <c r="M244" s="32">
        <f t="shared" si="21"/>
        <v>0</v>
      </c>
      <c r="N244" s="20">
        <f>+N242+N176+N208+N175</f>
        <v>1855349.43</v>
      </c>
    </row>
    <row r="245" spans="1:15" ht="16.5" thickBot="1" x14ac:dyDescent="0.3">
      <c r="A245" s="4"/>
    </row>
    <row r="246" spans="1:15" x14ac:dyDescent="0.2">
      <c r="A246" s="5"/>
      <c r="B246" s="30"/>
      <c r="C246" s="30"/>
      <c r="D246" s="30"/>
      <c r="E246" s="6"/>
      <c r="F246" s="30"/>
      <c r="G246" s="30"/>
      <c r="H246" s="30"/>
      <c r="I246" s="30"/>
      <c r="J246" s="30"/>
      <c r="K246" s="30"/>
      <c r="L246" s="30"/>
      <c r="M246" s="30"/>
      <c r="N246" s="7" t="s">
        <v>0</v>
      </c>
    </row>
    <row r="247" spans="1:15" ht="13.5" thickBot="1" x14ac:dyDescent="0.25">
      <c r="A247" s="21" t="s">
        <v>140</v>
      </c>
      <c r="B247" s="31" t="s">
        <v>2</v>
      </c>
      <c r="C247" s="31" t="s">
        <v>3</v>
      </c>
      <c r="D247" s="31" t="s">
        <v>4</v>
      </c>
      <c r="E247" s="9" t="s">
        <v>5</v>
      </c>
      <c r="F247" s="31" t="s">
        <v>6</v>
      </c>
      <c r="G247" s="31" t="s">
        <v>7</v>
      </c>
      <c r="H247" s="31" t="s">
        <v>8</v>
      </c>
      <c r="I247" s="31" t="s">
        <v>9</v>
      </c>
      <c r="J247" s="31" t="s">
        <v>10</v>
      </c>
      <c r="K247" s="31" t="s">
        <v>11</v>
      </c>
      <c r="L247" s="31" t="s">
        <v>12</v>
      </c>
      <c r="M247" s="31" t="s">
        <v>13</v>
      </c>
      <c r="N247" s="10" t="s">
        <v>14</v>
      </c>
    </row>
    <row r="248" spans="1:15" x14ac:dyDescent="0.2">
      <c r="A248" s="58"/>
      <c r="B248" s="37"/>
      <c r="C248" s="37"/>
      <c r="D248" s="37"/>
      <c r="E248" s="106"/>
      <c r="F248" s="37"/>
      <c r="G248" s="37"/>
      <c r="H248" s="37"/>
      <c r="I248" s="37"/>
      <c r="J248" s="37"/>
      <c r="K248" s="37"/>
      <c r="L248" s="37"/>
      <c r="M248" s="37"/>
      <c r="N248" s="50"/>
    </row>
    <row r="249" spans="1:15" x14ac:dyDescent="0.2">
      <c r="A249" s="22" t="s">
        <v>30</v>
      </c>
      <c r="B249" s="28">
        <f>285811.12-B280-B311</f>
        <v>285811.12</v>
      </c>
      <c r="C249" s="28">
        <f>47446.83-C280-C311</f>
        <v>47446.83</v>
      </c>
      <c r="D249" s="28">
        <f>13651.01-D280-D311</f>
        <v>13651.01</v>
      </c>
      <c r="E249" s="2">
        <f>174401.17-E280-E311</f>
        <v>174401.17</v>
      </c>
      <c r="F249" s="28">
        <f>199852-F280-F311</f>
        <v>206813.94</v>
      </c>
      <c r="G249" s="28">
        <f t="shared" ref="F249:M249" si="22">0-G280-G311</f>
        <v>0</v>
      </c>
      <c r="H249" s="28">
        <f t="shared" si="22"/>
        <v>0</v>
      </c>
      <c r="I249" s="28">
        <f t="shared" si="22"/>
        <v>0</v>
      </c>
      <c r="J249" s="28">
        <f t="shared" si="22"/>
        <v>0</v>
      </c>
      <c r="K249" s="28">
        <f t="shared" si="22"/>
        <v>0</v>
      </c>
      <c r="L249" s="28">
        <f t="shared" si="22"/>
        <v>0</v>
      </c>
      <c r="M249" s="28">
        <f t="shared" si="22"/>
        <v>0</v>
      </c>
      <c r="N249" s="14">
        <f>SUM(B249:M249)</f>
        <v>728124.07000000007</v>
      </c>
    </row>
    <row r="250" spans="1:15" x14ac:dyDescent="0.2">
      <c r="A250" s="15" t="s">
        <v>48</v>
      </c>
      <c r="N250" s="14">
        <f>SUM(B250:M250)</f>
        <v>0</v>
      </c>
    </row>
    <row r="251" spans="1:15" x14ac:dyDescent="0.2">
      <c r="A251" s="22" t="s">
        <v>29</v>
      </c>
      <c r="N251" s="14"/>
    </row>
    <row r="252" spans="1:15" ht="15" x14ac:dyDescent="0.25">
      <c r="A252" s="57" t="s">
        <v>109</v>
      </c>
      <c r="B252" s="28">
        <v>0</v>
      </c>
      <c r="C252" s="28">
        <v>0</v>
      </c>
      <c r="D252" s="28">
        <v>0</v>
      </c>
      <c r="E252" s="2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14">
        <f t="shared" ref="N252:N277" si="23">SUM(B252:M252)</f>
        <v>0</v>
      </c>
      <c r="O252"/>
    </row>
    <row r="253" spans="1:15" ht="15" x14ac:dyDescent="0.25">
      <c r="A253" s="57" t="s">
        <v>112</v>
      </c>
      <c r="B253" s="28">
        <v>0</v>
      </c>
      <c r="C253" s="28">
        <v>0</v>
      </c>
      <c r="D253" s="28">
        <v>0</v>
      </c>
      <c r="E253" s="2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14">
        <f t="shared" ref="N253:N273" si="24">SUM(B253:M253)</f>
        <v>0</v>
      </c>
      <c r="O253"/>
    </row>
    <row r="254" spans="1:15" ht="15" x14ac:dyDescent="0.25">
      <c r="A254" s="57" t="s">
        <v>113</v>
      </c>
      <c r="B254" s="28">
        <v>0</v>
      </c>
      <c r="C254" s="28">
        <v>0</v>
      </c>
      <c r="D254" s="28">
        <v>0</v>
      </c>
      <c r="E254" s="2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14">
        <f t="shared" si="24"/>
        <v>0</v>
      </c>
      <c r="O254"/>
    </row>
    <row r="255" spans="1:15" ht="15" x14ac:dyDescent="0.25">
      <c r="A255" s="57" t="s">
        <v>114</v>
      </c>
      <c r="B255" s="28">
        <v>0</v>
      </c>
      <c r="C255" s="28">
        <v>0</v>
      </c>
      <c r="D255" s="28">
        <v>0</v>
      </c>
      <c r="E255" s="2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14">
        <f t="shared" si="24"/>
        <v>0</v>
      </c>
      <c r="O255"/>
    </row>
    <row r="256" spans="1:15" ht="15" x14ac:dyDescent="0.25">
      <c r="A256" s="57" t="s">
        <v>115</v>
      </c>
      <c r="B256" s="28">
        <v>0</v>
      </c>
      <c r="C256" s="28">
        <v>0</v>
      </c>
      <c r="D256" s="28">
        <v>0</v>
      </c>
      <c r="E256" s="2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14">
        <f t="shared" si="24"/>
        <v>0</v>
      </c>
      <c r="O256"/>
    </row>
    <row r="257" spans="1:15" ht="15" x14ac:dyDescent="0.25">
      <c r="A257" s="57" t="s">
        <v>116</v>
      </c>
      <c r="B257" s="28">
        <v>0</v>
      </c>
      <c r="C257" s="28">
        <v>0</v>
      </c>
      <c r="D257" s="28">
        <v>0</v>
      </c>
      <c r="E257" s="2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14">
        <f t="shared" si="24"/>
        <v>0</v>
      </c>
      <c r="O257"/>
    </row>
    <row r="258" spans="1:15" ht="15" x14ac:dyDescent="0.25">
      <c r="A258" s="57" t="s">
        <v>117</v>
      </c>
      <c r="B258" s="28">
        <v>0</v>
      </c>
      <c r="C258" s="28">
        <v>0</v>
      </c>
      <c r="D258" s="28">
        <v>0</v>
      </c>
      <c r="E258" s="2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14">
        <f t="shared" si="24"/>
        <v>0</v>
      </c>
      <c r="O258"/>
    </row>
    <row r="259" spans="1:15" ht="15" x14ac:dyDescent="0.25">
      <c r="A259" s="57" t="s">
        <v>118</v>
      </c>
      <c r="B259" s="28">
        <v>0</v>
      </c>
      <c r="C259" s="28">
        <v>0</v>
      </c>
      <c r="D259" s="28">
        <v>0</v>
      </c>
      <c r="E259" s="2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14">
        <f t="shared" si="24"/>
        <v>0</v>
      </c>
      <c r="O259"/>
    </row>
    <row r="260" spans="1:15" ht="15" x14ac:dyDescent="0.25">
      <c r="A260" s="57" t="s">
        <v>120</v>
      </c>
      <c r="B260" s="28">
        <v>0</v>
      </c>
      <c r="C260" s="28">
        <v>0</v>
      </c>
      <c r="D260" s="28">
        <v>0</v>
      </c>
      <c r="E260" s="2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14">
        <f t="shared" si="24"/>
        <v>0</v>
      </c>
      <c r="O260"/>
    </row>
    <row r="261" spans="1:15" ht="17.25" customHeight="1" x14ac:dyDescent="0.25">
      <c r="A261" s="62" t="s">
        <v>123</v>
      </c>
      <c r="B261" s="28">
        <v>0</v>
      </c>
      <c r="C261" s="28">
        <v>0</v>
      </c>
      <c r="D261" s="28">
        <v>0</v>
      </c>
      <c r="E261" s="2">
        <v>0</v>
      </c>
      <c r="F261" s="28">
        <v>-217.21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14">
        <f t="shared" si="24"/>
        <v>-217.21</v>
      </c>
      <c r="O261"/>
    </row>
    <row r="262" spans="1:15" ht="17.25" customHeight="1" x14ac:dyDescent="0.25">
      <c r="A262" s="62" t="s">
        <v>124</v>
      </c>
      <c r="B262" s="28">
        <v>0</v>
      </c>
      <c r="C262" s="28">
        <v>0</v>
      </c>
      <c r="D262" s="28">
        <v>0</v>
      </c>
      <c r="E262" s="2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14">
        <f t="shared" si="24"/>
        <v>0</v>
      </c>
      <c r="O262"/>
    </row>
    <row r="263" spans="1:15" ht="17.25" customHeight="1" x14ac:dyDescent="0.25">
      <c r="A263" s="62" t="s">
        <v>125</v>
      </c>
      <c r="B263" s="28">
        <v>0</v>
      </c>
      <c r="C263" s="28">
        <v>0</v>
      </c>
      <c r="D263" s="28">
        <v>0</v>
      </c>
      <c r="E263" s="2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14">
        <f t="shared" si="24"/>
        <v>0</v>
      </c>
      <c r="O263"/>
    </row>
    <row r="264" spans="1:15" ht="17.25" customHeight="1" x14ac:dyDescent="0.25">
      <c r="A264" s="62" t="s">
        <v>126</v>
      </c>
      <c r="B264" s="28">
        <v>0</v>
      </c>
      <c r="C264" s="28">
        <v>0</v>
      </c>
      <c r="D264" s="28">
        <v>0</v>
      </c>
      <c r="E264" s="2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14">
        <f t="shared" si="24"/>
        <v>0</v>
      </c>
      <c r="O264"/>
    </row>
    <row r="265" spans="1:15" ht="17.25" customHeight="1" x14ac:dyDescent="0.25">
      <c r="A265" s="62" t="s">
        <v>127</v>
      </c>
      <c r="B265" s="28">
        <v>0</v>
      </c>
      <c r="C265" s="28">
        <v>0</v>
      </c>
      <c r="D265" s="28">
        <v>0</v>
      </c>
      <c r="E265" s="2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14">
        <f t="shared" si="24"/>
        <v>0</v>
      </c>
      <c r="O265"/>
    </row>
    <row r="266" spans="1:15" ht="17.25" customHeight="1" x14ac:dyDescent="0.25">
      <c r="A266" s="62" t="s">
        <v>129</v>
      </c>
      <c r="B266" s="28">
        <v>0</v>
      </c>
      <c r="C266" s="28">
        <v>0</v>
      </c>
      <c r="D266" s="28">
        <v>0</v>
      </c>
      <c r="E266" s="2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14">
        <f t="shared" si="24"/>
        <v>0</v>
      </c>
      <c r="O266"/>
    </row>
    <row r="267" spans="1:15" ht="15" x14ac:dyDescent="0.25">
      <c r="A267" s="57" t="s">
        <v>133</v>
      </c>
      <c r="B267" s="28">
        <v>0</v>
      </c>
      <c r="C267" s="28">
        <v>0</v>
      </c>
      <c r="D267" s="28">
        <v>0</v>
      </c>
      <c r="E267" s="2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14">
        <f t="shared" si="24"/>
        <v>0</v>
      </c>
      <c r="O267"/>
    </row>
    <row r="268" spans="1:15" ht="15" x14ac:dyDescent="0.25">
      <c r="A268" s="57" t="s">
        <v>134</v>
      </c>
      <c r="B268" s="28">
        <v>0</v>
      </c>
      <c r="C268" s="28">
        <v>0</v>
      </c>
      <c r="D268" s="28">
        <v>0</v>
      </c>
      <c r="E268" s="2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14">
        <f t="shared" si="24"/>
        <v>0</v>
      </c>
      <c r="O268"/>
    </row>
    <row r="269" spans="1:15" ht="15" x14ac:dyDescent="0.25">
      <c r="A269" s="57" t="s">
        <v>135</v>
      </c>
      <c r="B269" s="28">
        <v>0</v>
      </c>
      <c r="C269" s="28">
        <v>0</v>
      </c>
      <c r="D269" s="28">
        <v>0</v>
      </c>
      <c r="E269" s="2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14">
        <f t="shared" si="24"/>
        <v>0</v>
      </c>
      <c r="O269"/>
    </row>
    <row r="270" spans="1:15" ht="15" x14ac:dyDescent="0.25">
      <c r="A270" s="57" t="s">
        <v>136</v>
      </c>
      <c r="B270" s="28">
        <v>0</v>
      </c>
      <c r="C270" s="28">
        <v>0</v>
      </c>
      <c r="D270" s="28">
        <v>0</v>
      </c>
      <c r="E270" s="2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14">
        <f t="shared" si="24"/>
        <v>0</v>
      </c>
      <c r="O270"/>
    </row>
    <row r="271" spans="1:15" ht="15" x14ac:dyDescent="0.25">
      <c r="A271" s="57" t="s">
        <v>137</v>
      </c>
      <c r="B271" s="28">
        <v>0</v>
      </c>
      <c r="C271" s="28">
        <v>0</v>
      </c>
      <c r="D271" s="28">
        <v>0</v>
      </c>
      <c r="E271" s="2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14">
        <f t="shared" si="24"/>
        <v>0</v>
      </c>
      <c r="O271"/>
    </row>
    <row r="272" spans="1:15" ht="15" x14ac:dyDescent="0.25">
      <c r="A272" s="57" t="s">
        <v>138</v>
      </c>
      <c r="B272" s="28">
        <v>0</v>
      </c>
      <c r="C272" s="28">
        <v>0</v>
      </c>
      <c r="D272" s="28">
        <v>0</v>
      </c>
      <c r="E272" s="2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14">
        <f t="shared" si="24"/>
        <v>0</v>
      </c>
      <c r="O272"/>
    </row>
    <row r="273" spans="1:15" ht="15" x14ac:dyDescent="0.25">
      <c r="A273" s="57" t="s">
        <v>139</v>
      </c>
      <c r="B273" s="28">
        <v>0</v>
      </c>
      <c r="C273" s="28">
        <v>0</v>
      </c>
      <c r="D273" s="28">
        <v>0</v>
      </c>
      <c r="E273" s="2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14">
        <f t="shared" si="24"/>
        <v>0</v>
      </c>
      <c r="O273"/>
    </row>
    <row r="274" spans="1:15" ht="15" x14ac:dyDescent="0.25">
      <c r="A274" s="62" t="s">
        <v>141</v>
      </c>
      <c r="B274" s="28">
        <v>0</v>
      </c>
      <c r="C274" s="28">
        <v>0</v>
      </c>
      <c r="D274" s="28">
        <v>0</v>
      </c>
      <c r="E274" s="2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14">
        <f t="shared" si="23"/>
        <v>0</v>
      </c>
      <c r="O274"/>
    </row>
    <row r="275" spans="1:15" ht="15" x14ac:dyDescent="0.25">
      <c r="A275" s="62" t="s">
        <v>142</v>
      </c>
      <c r="B275" s="28">
        <v>0</v>
      </c>
      <c r="C275" s="28">
        <v>0</v>
      </c>
      <c r="D275" s="28">
        <v>0</v>
      </c>
      <c r="E275" s="2">
        <v>0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14">
        <f t="shared" si="23"/>
        <v>0</v>
      </c>
      <c r="O275"/>
    </row>
    <row r="276" spans="1:15" ht="17.25" customHeight="1" x14ac:dyDescent="0.25">
      <c r="A276" s="62" t="s">
        <v>143</v>
      </c>
      <c r="B276" s="28">
        <v>0</v>
      </c>
      <c r="C276" s="28">
        <v>0</v>
      </c>
      <c r="D276" s="28">
        <v>0</v>
      </c>
      <c r="E276" s="2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14">
        <f t="shared" si="23"/>
        <v>0</v>
      </c>
      <c r="O276"/>
    </row>
    <row r="277" spans="1:15" ht="17.25" customHeight="1" x14ac:dyDescent="0.25">
      <c r="A277" s="62" t="s">
        <v>144</v>
      </c>
      <c r="B277" s="28">
        <v>0</v>
      </c>
      <c r="C277" s="28">
        <v>0</v>
      </c>
      <c r="D277" s="28">
        <v>0</v>
      </c>
      <c r="E277" s="2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14">
        <f t="shared" si="23"/>
        <v>0</v>
      </c>
      <c r="O277"/>
    </row>
    <row r="278" spans="1:15" ht="17.25" customHeight="1" x14ac:dyDescent="0.25">
      <c r="A278" s="62" t="s">
        <v>145</v>
      </c>
      <c r="B278" s="28">
        <v>0</v>
      </c>
      <c r="C278" s="28">
        <v>0</v>
      </c>
      <c r="D278" s="28">
        <v>0</v>
      </c>
      <c r="E278" s="2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14">
        <f t="shared" ref="N278:N279" si="25">SUM(B278:M278)</f>
        <v>0</v>
      </c>
      <c r="O278"/>
    </row>
    <row r="279" spans="1:15" ht="17.25" customHeight="1" x14ac:dyDescent="0.25">
      <c r="A279" s="62" t="s">
        <v>146</v>
      </c>
      <c r="B279" s="28">
        <v>0</v>
      </c>
      <c r="C279" s="28">
        <v>0</v>
      </c>
      <c r="D279" s="28">
        <v>0</v>
      </c>
      <c r="E279" s="2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14">
        <f t="shared" si="25"/>
        <v>0</v>
      </c>
      <c r="O279"/>
    </row>
    <row r="280" spans="1:15" x14ac:dyDescent="0.2">
      <c r="A280" s="15" t="s">
        <v>27</v>
      </c>
      <c r="B280" s="28">
        <f>SUM(B252:B279)</f>
        <v>0</v>
      </c>
      <c r="C280" s="28">
        <f t="shared" ref="C280:M280" si="26">SUM(C252:C279)</f>
        <v>0</v>
      </c>
      <c r="D280" s="28">
        <f>SUM(D252:D279)</f>
        <v>0</v>
      </c>
      <c r="E280" s="2">
        <f>SUM(E252:E279)</f>
        <v>0</v>
      </c>
      <c r="F280" s="28">
        <f t="shared" si="26"/>
        <v>-217.21</v>
      </c>
      <c r="G280" s="28">
        <f>SUM(G252:G279)</f>
        <v>0</v>
      </c>
      <c r="H280" s="28">
        <f t="shared" si="26"/>
        <v>0</v>
      </c>
      <c r="I280" s="28">
        <f t="shared" si="26"/>
        <v>0</v>
      </c>
      <c r="J280" s="28">
        <f t="shared" si="26"/>
        <v>0</v>
      </c>
      <c r="K280" s="28">
        <f t="shared" si="26"/>
        <v>0</v>
      </c>
      <c r="L280" s="28">
        <f t="shared" si="26"/>
        <v>0</v>
      </c>
      <c r="M280" s="28">
        <f t="shared" si="26"/>
        <v>0</v>
      </c>
      <c r="N280" s="14">
        <f>SUM(N252:N279)</f>
        <v>-217.21</v>
      </c>
    </row>
    <row r="281" spans="1:15" x14ac:dyDescent="0.2">
      <c r="A281" s="15"/>
      <c r="N281" s="14"/>
    </row>
    <row r="282" spans="1:15" x14ac:dyDescent="0.2">
      <c r="A282" s="22" t="s">
        <v>28</v>
      </c>
      <c r="N282" s="14"/>
    </row>
    <row r="283" spans="1:15" ht="15" x14ac:dyDescent="0.25">
      <c r="A283" s="57" t="s">
        <v>109</v>
      </c>
      <c r="B283" s="28">
        <v>0</v>
      </c>
      <c r="C283" s="28">
        <v>0</v>
      </c>
      <c r="D283" s="28">
        <v>0</v>
      </c>
      <c r="E283" s="2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35">
        <f>SUM(B283:M283)</f>
        <v>0</v>
      </c>
      <c r="O283"/>
    </row>
    <row r="284" spans="1:15" ht="15" x14ac:dyDescent="0.25">
      <c r="A284" s="57" t="s">
        <v>112</v>
      </c>
      <c r="B284" s="28">
        <v>0</v>
      </c>
      <c r="C284" s="28">
        <v>0</v>
      </c>
      <c r="D284" s="28">
        <v>0</v>
      </c>
      <c r="E284" s="2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35">
        <f t="shared" ref="N284:N310" si="27">SUM(B284:M284)</f>
        <v>0</v>
      </c>
      <c r="O284"/>
    </row>
    <row r="285" spans="1:15" ht="15" x14ac:dyDescent="0.25">
      <c r="A285" s="57" t="s">
        <v>113</v>
      </c>
      <c r="B285" s="28">
        <v>0</v>
      </c>
      <c r="C285" s="28">
        <v>0</v>
      </c>
      <c r="D285" s="28">
        <v>0</v>
      </c>
      <c r="E285" s="2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35">
        <f t="shared" si="27"/>
        <v>0</v>
      </c>
      <c r="O285"/>
    </row>
    <row r="286" spans="1:15" ht="15" x14ac:dyDescent="0.25">
      <c r="A286" s="57" t="s">
        <v>114</v>
      </c>
      <c r="B286" s="28">
        <v>0</v>
      </c>
      <c r="C286" s="28">
        <v>0</v>
      </c>
      <c r="D286" s="28">
        <v>0</v>
      </c>
      <c r="E286" s="2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35">
        <f t="shared" si="27"/>
        <v>0</v>
      </c>
      <c r="O286"/>
    </row>
    <row r="287" spans="1:15" ht="15" x14ac:dyDescent="0.25">
      <c r="A287" s="57" t="s">
        <v>115</v>
      </c>
      <c r="B287" s="28">
        <v>0</v>
      </c>
      <c r="C287" s="28">
        <v>0</v>
      </c>
      <c r="D287" s="28">
        <v>0</v>
      </c>
      <c r="E287" s="2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35">
        <f t="shared" si="27"/>
        <v>0</v>
      </c>
      <c r="O287"/>
    </row>
    <row r="288" spans="1:15" ht="15" x14ac:dyDescent="0.25">
      <c r="A288" s="57" t="s">
        <v>116</v>
      </c>
      <c r="B288" s="28">
        <v>0</v>
      </c>
      <c r="C288" s="28">
        <v>0</v>
      </c>
      <c r="D288" s="28">
        <v>0</v>
      </c>
      <c r="E288" s="2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35">
        <f t="shared" si="27"/>
        <v>0</v>
      </c>
      <c r="O288"/>
    </row>
    <row r="289" spans="1:15" ht="15" x14ac:dyDescent="0.25">
      <c r="A289" s="57" t="s">
        <v>117</v>
      </c>
      <c r="B289" s="28">
        <v>0</v>
      </c>
      <c r="C289" s="28">
        <v>0</v>
      </c>
      <c r="D289" s="28">
        <v>0</v>
      </c>
      <c r="E289" s="2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35">
        <f t="shared" si="27"/>
        <v>0</v>
      </c>
      <c r="O289"/>
    </row>
    <row r="290" spans="1:15" ht="15" x14ac:dyDescent="0.25">
      <c r="A290" s="57" t="s">
        <v>118</v>
      </c>
      <c r="B290" s="28">
        <v>0</v>
      </c>
      <c r="C290" s="28">
        <v>0</v>
      </c>
      <c r="D290" s="28">
        <v>0</v>
      </c>
      <c r="E290" s="2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35">
        <f t="shared" si="27"/>
        <v>0</v>
      </c>
      <c r="O290"/>
    </row>
    <row r="291" spans="1:15" ht="15" x14ac:dyDescent="0.25">
      <c r="A291" s="57" t="s">
        <v>120</v>
      </c>
      <c r="B291" s="28">
        <v>0</v>
      </c>
      <c r="C291" s="28">
        <v>0</v>
      </c>
      <c r="D291" s="28">
        <v>0</v>
      </c>
      <c r="E291" s="2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35">
        <f t="shared" si="27"/>
        <v>0</v>
      </c>
      <c r="O291"/>
    </row>
    <row r="292" spans="1:15" ht="15" x14ac:dyDescent="0.25">
      <c r="A292" s="57" t="s">
        <v>123</v>
      </c>
      <c r="B292" s="28">
        <v>0</v>
      </c>
      <c r="C292" s="28">
        <v>0</v>
      </c>
      <c r="D292" s="28">
        <v>0</v>
      </c>
      <c r="E292" s="2">
        <v>0</v>
      </c>
      <c r="F292" s="28">
        <v>-6744.73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35">
        <f t="shared" si="27"/>
        <v>-6744.73</v>
      </c>
      <c r="O292"/>
    </row>
    <row r="293" spans="1:15" ht="15" x14ac:dyDescent="0.25">
      <c r="A293" s="57" t="s">
        <v>124</v>
      </c>
      <c r="B293" s="28">
        <v>0</v>
      </c>
      <c r="C293" s="28">
        <v>0</v>
      </c>
      <c r="D293" s="28">
        <v>0</v>
      </c>
      <c r="E293" s="2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35">
        <f t="shared" si="27"/>
        <v>0</v>
      </c>
      <c r="O293"/>
    </row>
    <row r="294" spans="1:15" ht="15" x14ac:dyDescent="0.25">
      <c r="A294" s="57" t="s">
        <v>125</v>
      </c>
      <c r="B294" s="28">
        <v>0</v>
      </c>
      <c r="C294" s="28">
        <v>0</v>
      </c>
      <c r="D294" s="28">
        <v>0</v>
      </c>
      <c r="E294" s="2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35">
        <f t="shared" si="27"/>
        <v>0</v>
      </c>
      <c r="O294"/>
    </row>
    <row r="295" spans="1:15" ht="15" x14ac:dyDescent="0.25">
      <c r="A295" s="62" t="s">
        <v>126</v>
      </c>
      <c r="B295" s="28">
        <v>0</v>
      </c>
      <c r="C295" s="28">
        <v>0</v>
      </c>
      <c r="D295" s="28">
        <v>0</v>
      </c>
      <c r="E295" s="2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35">
        <f t="shared" si="27"/>
        <v>0</v>
      </c>
      <c r="O295" s="49"/>
    </row>
    <row r="296" spans="1:15" ht="15" x14ac:dyDescent="0.25">
      <c r="A296" s="62" t="s">
        <v>127</v>
      </c>
      <c r="B296" s="28">
        <v>0</v>
      </c>
      <c r="C296" s="28">
        <v>0</v>
      </c>
      <c r="D296" s="28">
        <v>0</v>
      </c>
      <c r="E296" s="2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35">
        <f t="shared" si="27"/>
        <v>0</v>
      </c>
      <c r="O296" s="49"/>
    </row>
    <row r="297" spans="1:15" ht="15" x14ac:dyDescent="0.25">
      <c r="A297" s="62" t="s">
        <v>129</v>
      </c>
      <c r="B297" s="28">
        <v>0</v>
      </c>
      <c r="C297" s="28">
        <v>0</v>
      </c>
      <c r="D297" s="28">
        <v>0</v>
      </c>
      <c r="E297" s="2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35">
        <f t="shared" si="27"/>
        <v>0</v>
      </c>
      <c r="O297" s="49"/>
    </row>
    <row r="298" spans="1:15" ht="17.25" customHeight="1" x14ac:dyDescent="0.25">
      <c r="A298" s="62" t="s">
        <v>133</v>
      </c>
      <c r="B298" s="28">
        <v>0</v>
      </c>
      <c r="C298" s="28">
        <v>0</v>
      </c>
      <c r="D298" s="28">
        <v>0</v>
      </c>
      <c r="E298" s="2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35">
        <f t="shared" si="27"/>
        <v>0</v>
      </c>
      <c r="O298"/>
    </row>
    <row r="299" spans="1:15" ht="17.25" customHeight="1" x14ac:dyDescent="0.25">
      <c r="A299" s="62" t="s">
        <v>134</v>
      </c>
      <c r="B299" s="28">
        <v>0</v>
      </c>
      <c r="C299" s="28">
        <v>0</v>
      </c>
      <c r="D299" s="28">
        <v>0</v>
      </c>
      <c r="E299" s="2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35">
        <f t="shared" si="27"/>
        <v>0</v>
      </c>
      <c r="O299"/>
    </row>
    <row r="300" spans="1:15" ht="17.25" customHeight="1" x14ac:dyDescent="0.25">
      <c r="A300" s="62" t="s">
        <v>135</v>
      </c>
      <c r="B300" s="28">
        <v>0</v>
      </c>
      <c r="C300" s="28">
        <v>0</v>
      </c>
      <c r="D300" s="28">
        <v>0</v>
      </c>
      <c r="E300" s="2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35">
        <f t="shared" si="27"/>
        <v>0</v>
      </c>
      <c r="O300"/>
    </row>
    <row r="301" spans="1:15" ht="17.25" customHeight="1" x14ac:dyDescent="0.25">
      <c r="A301" s="62" t="s">
        <v>136</v>
      </c>
      <c r="B301" s="28">
        <v>0</v>
      </c>
      <c r="C301" s="28">
        <v>0</v>
      </c>
      <c r="D301" s="28">
        <v>0</v>
      </c>
      <c r="E301" s="2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35">
        <f t="shared" si="27"/>
        <v>0</v>
      </c>
      <c r="O301"/>
    </row>
    <row r="302" spans="1:15" ht="17.25" customHeight="1" x14ac:dyDescent="0.25">
      <c r="A302" s="62" t="s">
        <v>137</v>
      </c>
      <c r="B302" s="28">
        <v>0</v>
      </c>
      <c r="C302" s="28">
        <v>0</v>
      </c>
      <c r="D302" s="28">
        <v>0</v>
      </c>
      <c r="E302" s="2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35">
        <f t="shared" si="27"/>
        <v>0</v>
      </c>
      <c r="O302"/>
    </row>
    <row r="303" spans="1:15" ht="17.25" customHeight="1" x14ac:dyDescent="0.25">
      <c r="A303" s="62" t="s">
        <v>138</v>
      </c>
      <c r="B303" s="28">
        <v>0</v>
      </c>
      <c r="C303" s="28">
        <v>0</v>
      </c>
      <c r="D303" s="28">
        <v>0</v>
      </c>
      <c r="E303" s="2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35">
        <f t="shared" si="27"/>
        <v>0</v>
      </c>
      <c r="O303"/>
    </row>
    <row r="304" spans="1:15" ht="17.25" customHeight="1" x14ac:dyDescent="0.25">
      <c r="A304" s="62" t="s">
        <v>139</v>
      </c>
      <c r="B304" s="28">
        <v>0</v>
      </c>
      <c r="C304" s="28">
        <v>0</v>
      </c>
      <c r="D304" s="28">
        <v>0</v>
      </c>
      <c r="E304" s="2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35">
        <f t="shared" si="27"/>
        <v>0</v>
      </c>
      <c r="O304"/>
    </row>
    <row r="305" spans="1:15" ht="15" x14ac:dyDescent="0.25">
      <c r="A305" s="57" t="s">
        <v>141</v>
      </c>
      <c r="B305" s="28">
        <v>0</v>
      </c>
      <c r="C305" s="28">
        <v>0</v>
      </c>
      <c r="D305" s="28">
        <v>0</v>
      </c>
      <c r="E305" s="2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35">
        <f t="shared" si="27"/>
        <v>0</v>
      </c>
      <c r="O305"/>
    </row>
    <row r="306" spans="1:15" ht="15" x14ac:dyDescent="0.25">
      <c r="A306" s="57" t="s">
        <v>142</v>
      </c>
      <c r="B306" s="28">
        <v>0</v>
      </c>
      <c r="C306" s="28">
        <v>0</v>
      </c>
      <c r="D306" s="28">
        <v>0</v>
      </c>
      <c r="E306" s="2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35">
        <f t="shared" si="27"/>
        <v>0</v>
      </c>
      <c r="O306"/>
    </row>
    <row r="307" spans="1:15" ht="15" x14ac:dyDescent="0.25">
      <c r="A307" s="57" t="s">
        <v>143</v>
      </c>
      <c r="B307" s="28">
        <v>0</v>
      </c>
      <c r="C307" s="28">
        <v>0</v>
      </c>
      <c r="D307" s="28">
        <v>0</v>
      </c>
      <c r="E307" s="2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35">
        <f t="shared" si="27"/>
        <v>0</v>
      </c>
      <c r="O307"/>
    </row>
    <row r="308" spans="1:15" ht="15" x14ac:dyDescent="0.25">
      <c r="A308" s="57" t="s">
        <v>144</v>
      </c>
      <c r="B308" s="28">
        <v>0</v>
      </c>
      <c r="C308" s="28">
        <v>0</v>
      </c>
      <c r="D308" s="28">
        <v>0</v>
      </c>
      <c r="E308" s="2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35">
        <f t="shared" si="27"/>
        <v>0</v>
      </c>
      <c r="O308"/>
    </row>
    <row r="309" spans="1:15" ht="15" x14ac:dyDescent="0.25">
      <c r="A309" s="57" t="s">
        <v>145</v>
      </c>
      <c r="B309" s="28">
        <v>0</v>
      </c>
      <c r="C309" s="28">
        <v>0</v>
      </c>
      <c r="D309" s="28">
        <v>0</v>
      </c>
      <c r="E309" s="2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35">
        <f t="shared" si="27"/>
        <v>0</v>
      </c>
      <c r="O309"/>
    </row>
    <row r="310" spans="1:15" ht="15" x14ac:dyDescent="0.25">
      <c r="A310" s="57" t="s">
        <v>146</v>
      </c>
      <c r="B310" s="28">
        <v>0</v>
      </c>
      <c r="C310" s="28">
        <v>0</v>
      </c>
      <c r="D310" s="28">
        <v>0</v>
      </c>
      <c r="E310" s="2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35">
        <f t="shared" si="27"/>
        <v>0</v>
      </c>
      <c r="O310"/>
    </row>
    <row r="311" spans="1:15" x14ac:dyDescent="0.2">
      <c r="A311" s="15" t="s">
        <v>27</v>
      </c>
      <c r="B311" s="28">
        <f>SUM(B283:B310)</f>
        <v>0</v>
      </c>
      <c r="C311" s="28">
        <f t="shared" ref="C311" si="28">SUM(C283:C304)</f>
        <v>0</v>
      </c>
      <c r="D311" s="28">
        <f>SUM(D283:D310)</f>
        <v>0</v>
      </c>
      <c r="E311" s="2">
        <f t="shared" ref="E311:M311" si="29">SUM(E283:E310)</f>
        <v>0</v>
      </c>
      <c r="F311" s="28">
        <f>SUM(F283:F310)</f>
        <v>-6744.73</v>
      </c>
      <c r="G311" s="28">
        <f t="shared" si="29"/>
        <v>0</v>
      </c>
      <c r="H311" s="28">
        <f t="shared" si="29"/>
        <v>0</v>
      </c>
      <c r="I311" s="28">
        <f t="shared" si="29"/>
        <v>0</v>
      </c>
      <c r="J311" s="28">
        <f t="shared" si="29"/>
        <v>0</v>
      </c>
      <c r="K311" s="28">
        <f t="shared" si="29"/>
        <v>0</v>
      </c>
      <c r="L311" s="28">
        <f t="shared" si="29"/>
        <v>0</v>
      </c>
      <c r="M311" s="28">
        <f t="shared" si="29"/>
        <v>0</v>
      </c>
      <c r="N311" s="35">
        <f>SUM(N283:N310)</f>
        <v>-6744.73</v>
      </c>
    </row>
    <row r="312" spans="1:15" x14ac:dyDescent="0.2">
      <c r="A312" s="15"/>
      <c r="N312" s="14"/>
    </row>
    <row r="313" spans="1:15" ht="16.5" thickBot="1" x14ac:dyDescent="0.3">
      <c r="A313" s="19" t="s">
        <v>15</v>
      </c>
      <c r="B313" s="32">
        <f>+B311+B280+B249</f>
        <v>285811.12</v>
      </c>
      <c r="C313" s="32">
        <f t="shared" ref="C313:M313" si="30">+C311+C280+C249</f>
        <v>47446.83</v>
      </c>
      <c r="D313" s="32">
        <f t="shared" si="30"/>
        <v>13651.01</v>
      </c>
      <c r="E313" s="107">
        <f t="shared" si="30"/>
        <v>174401.17</v>
      </c>
      <c r="F313" s="32">
        <f>+F311+F280+F249</f>
        <v>199852</v>
      </c>
      <c r="G313" s="32">
        <f t="shared" si="30"/>
        <v>0</v>
      </c>
      <c r="H313" s="32">
        <f t="shared" si="30"/>
        <v>0</v>
      </c>
      <c r="I313" s="32">
        <f t="shared" si="30"/>
        <v>0</v>
      </c>
      <c r="J313" s="32">
        <f t="shared" si="30"/>
        <v>0</v>
      </c>
      <c r="K313" s="32">
        <f t="shared" si="30"/>
        <v>0</v>
      </c>
      <c r="L313" s="32">
        <f t="shared" si="30"/>
        <v>0</v>
      </c>
      <c r="M313" s="32">
        <f t="shared" si="30"/>
        <v>0</v>
      </c>
      <c r="N313" s="20">
        <f>+N311+N250+N280+N249</f>
        <v>721162.13000000012</v>
      </c>
    </row>
    <row r="314" spans="1:15" x14ac:dyDescent="0.2">
      <c r="A314" s="5"/>
      <c r="B314" s="30"/>
      <c r="C314" s="30"/>
      <c r="D314" s="30"/>
      <c r="E314" s="6"/>
      <c r="F314" s="30"/>
      <c r="G314" s="30"/>
      <c r="H314" s="30"/>
      <c r="I314" s="30"/>
      <c r="J314" s="30"/>
      <c r="K314" s="30"/>
      <c r="L314" s="30"/>
      <c r="M314" s="30"/>
      <c r="N314" s="7" t="s">
        <v>0</v>
      </c>
    </row>
    <row r="315" spans="1:15" ht="13.5" thickBot="1" x14ac:dyDescent="0.25">
      <c r="A315" s="21" t="s">
        <v>107</v>
      </c>
      <c r="B315" s="31" t="s">
        <v>2</v>
      </c>
      <c r="C315" s="31" t="s">
        <v>3</v>
      </c>
      <c r="D315" s="31" t="s">
        <v>4</v>
      </c>
      <c r="E315" s="9" t="s">
        <v>5</v>
      </c>
      <c r="F315" s="31" t="s">
        <v>6</v>
      </c>
      <c r="G315" s="31" t="s">
        <v>7</v>
      </c>
      <c r="H315" s="31" t="s">
        <v>8</v>
      </c>
      <c r="I315" s="31" t="s">
        <v>9</v>
      </c>
      <c r="J315" s="31" t="s">
        <v>10</v>
      </c>
      <c r="K315" s="31" t="s">
        <v>11</v>
      </c>
      <c r="L315" s="31" t="s">
        <v>12</v>
      </c>
      <c r="M315" s="31" t="s">
        <v>13</v>
      </c>
      <c r="N315" s="10" t="s">
        <v>14</v>
      </c>
    </row>
    <row r="316" spans="1:15" x14ac:dyDescent="0.2">
      <c r="A316" s="58"/>
      <c r="B316" s="37"/>
      <c r="C316" s="37"/>
      <c r="D316" s="37"/>
      <c r="E316" s="106"/>
      <c r="F316" s="37"/>
      <c r="G316" s="37"/>
      <c r="H316" s="37"/>
      <c r="I316" s="37"/>
      <c r="J316" s="37"/>
      <c r="K316" s="37"/>
      <c r="L316" s="37"/>
      <c r="M316" s="37"/>
      <c r="N316" s="50"/>
    </row>
    <row r="317" spans="1:15" x14ac:dyDescent="0.2">
      <c r="A317" s="22" t="s">
        <v>30</v>
      </c>
      <c r="B317" s="28">
        <f>17252.49-B351-B385</f>
        <v>17252.490000000002</v>
      </c>
      <c r="C317" s="28">
        <f>92139.57-C351-C385</f>
        <v>92139.57</v>
      </c>
      <c r="D317" s="28">
        <f>46730.39-D351-D385</f>
        <v>46730.39</v>
      </c>
      <c r="E317" s="2">
        <f>184371.04-E351-E385</f>
        <v>184371.04</v>
      </c>
      <c r="F317" s="28">
        <f>29304-F351-F385</f>
        <v>86984.57</v>
      </c>
      <c r="G317" s="28">
        <f t="shared" ref="F317:M317" si="31">0-G351-G385</f>
        <v>0</v>
      </c>
      <c r="H317" s="28">
        <f t="shared" si="31"/>
        <v>0</v>
      </c>
      <c r="I317" s="28">
        <f t="shared" si="31"/>
        <v>0</v>
      </c>
      <c r="J317" s="28">
        <f t="shared" si="31"/>
        <v>0</v>
      </c>
      <c r="K317" s="28">
        <f t="shared" si="31"/>
        <v>0</v>
      </c>
      <c r="L317" s="28">
        <f t="shared" si="31"/>
        <v>0</v>
      </c>
      <c r="M317" s="28">
        <f t="shared" si="31"/>
        <v>0</v>
      </c>
      <c r="N317" s="14">
        <f>SUM(B317:M317)</f>
        <v>427478.06</v>
      </c>
    </row>
    <row r="318" spans="1:15" x14ac:dyDescent="0.2">
      <c r="A318" s="15" t="s">
        <v>48</v>
      </c>
      <c r="N318" s="14">
        <f>SUM(B318:M318)</f>
        <v>0</v>
      </c>
    </row>
    <row r="319" spans="1:15" x14ac:dyDescent="0.2">
      <c r="A319" s="22" t="s">
        <v>29</v>
      </c>
      <c r="N319" s="14"/>
    </row>
    <row r="320" spans="1:15" ht="15" x14ac:dyDescent="0.25">
      <c r="A320" s="57" t="s">
        <v>109</v>
      </c>
      <c r="B320" s="28">
        <v>0</v>
      </c>
      <c r="C320" s="28">
        <v>0</v>
      </c>
      <c r="D320" s="28">
        <v>0</v>
      </c>
      <c r="E320" s="2">
        <v>0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14">
        <f>SUM(B320:M320)</f>
        <v>0</v>
      </c>
      <c r="O320"/>
    </row>
    <row r="321" spans="1:15" ht="15" x14ac:dyDescent="0.25">
      <c r="A321" s="57" t="s">
        <v>110</v>
      </c>
      <c r="B321" s="28">
        <v>0</v>
      </c>
      <c r="C321" s="28">
        <v>0</v>
      </c>
      <c r="D321" s="28">
        <v>0</v>
      </c>
      <c r="E321" s="2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14">
        <f t="shared" ref="N321:N335" si="32">SUM(B321:M321)</f>
        <v>0</v>
      </c>
      <c r="O321"/>
    </row>
    <row r="322" spans="1:15" ht="15" x14ac:dyDescent="0.25">
      <c r="A322" s="57" t="s">
        <v>111</v>
      </c>
      <c r="B322" s="28">
        <v>0</v>
      </c>
      <c r="C322" s="28">
        <v>0</v>
      </c>
      <c r="D322" s="28">
        <v>0</v>
      </c>
      <c r="E322" s="2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14">
        <f t="shared" si="32"/>
        <v>0</v>
      </c>
      <c r="O322"/>
    </row>
    <row r="323" spans="1:15" ht="15" x14ac:dyDescent="0.25">
      <c r="A323" s="57" t="s">
        <v>112</v>
      </c>
      <c r="B323" s="28">
        <v>0</v>
      </c>
      <c r="C323" s="28">
        <v>0</v>
      </c>
      <c r="D323" s="28">
        <v>0</v>
      </c>
      <c r="E323" s="2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14">
        <f t="shared" si="32"/>
        <v>0</v>
      </c>
      <c r="O323"/>
    </row>
    <row r="324" spans="1:15" ht="15" x14ac:dyDescent="0.25">
      <c r="A324" s="57" t="s">
        <v>113</v>
      </c>
      <c r="B324" s="28">
        <v>0</v>
      </c>
      <c r="C324" s="28">
        <v>0</v>
      </c>
      <c r="D324" s="28">
        <v>0</v>
      </c>
      <c r="E324" s="2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14">
        <f t="shared" si="32"/>
        <v>0</v>
      </c>
      <c r="O324"/>
    </row>
    <row r="325" spans="1:15" ht="15" x14ac:dyDescent="0.25">
      <c r="A325" s="57" t="s">
        <v>114</v>
      </c>
      <c r="B325" s="28">
        <v>0</v>
      </c>
      <c r="C325" s="28">
        <v>0</v>
      </c>
      <c r="D325" s="28">
        <v>0</v>
      </c>
      <c r="E325" s="2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14">
        <f t="shared" si="32"/>
        <v>0</v>
      </c>
      <c r="O325"/>
    </row>
    <row r="326" spans="1:15" ht="15" x14ac:dyDescent="0.25">
      <c r="A326" s="57" t="s">
        <v>115</v>
      </c>
      <c r="B326" s="28">
        <v>0</v>
      </c>
      <c r="C326" s="28">
        <v>0</v>
      </c>
      <c r="D326" s="28">
        <v>0</v>
      </c>
      <c r="E326" s="2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14">
        <f t="shared" si="32"/>
        <v>0</v>
      </c>
      <c r="O326"/>
    </row>
    <row r="327" spans="1:15" ht="15" x14ac:dyDescent="0.25">
      <c r="A327" s="57" t="s">
        <v>116</v>
      </c>
      <c r="B327" s="28">
        <v>0</v>
      </c>
      <c r="C327" s="28">
        <v>0</v>
      </c>
      <c r="D327" s="28">
        <v>0</v>
      </c>
      <c r="E327" s="2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14">
        <f t="shared" si="32"/>
        <v>0</v>
      </c>
      <c r="O327"/>
    </row>
    <row r="328" spans="1:15" ht="15" x14ac:dyDescent="0.25">
      <c r="A328" s="57" t="s">
        <v>117</v>
      </c>
      <c r="B328" s="28">
        <v>0</v>
      </c>
      <c r="C328" s="28">
        <v>0</v>
      </c>
      <c r="D328" s="28">
        <v>0</v>
      </c>
      <c r="E328" s="2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14">
        <f t="shared" si="32"/>
        <v>0</v>
      </c>
      <c r="O328"/>
    </row>
    <row r="329" spans="1:15" ht="15" x14ac:dyDescent="0.25">
      <c r="A329" s="57" t="s">
        <v>118</v>
      </c>
      <c r="B329" s="28">
        <v>0</v>
      </c>
      <c r="C329" s="28">
        <v>0</v>
      </c>
      <c r="D329" s="28">
        <v>0</v>
      </c>
      <c r="E329" s="2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14">
        <f t="shared" si="32"/>
        <v>0</v>
      </c>
      <c r="O329"/>
    </row>
    <row r="330" spans="1:15" ht="15" x14ac:dyDescent="0.25">
      <c r="A330" s="57" t="s">
        <v>119</v>
      </c>
      <c r="B330" s="28">
        <v>0</v>
      </c>
      <c r="C330" s="28">
        <v>0</v>
      </c>
      <c r="D330" s="28">
        <v>0</v>
      </c>
      <c r="E330" s="2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14">
        <f t="shared" si="32"/>
        <v>0</v>
      </c>
      <c r="O330"/>
    </row>
    <row r="331" spans="1:15" ht="15" x14ac:dyDescent="0.25">
      <c r="A331" s="57" t="s">
        <v>120</v>
      </c>
      <c r="B331" s="28">
        <v>0</v>
      </c>
      <c r="C331" s="28">
        <v>0</v>
      </c>
      <c r="D331" s="28">
        <v>0</v>
      </c>
      <c r="E331" s="2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14">
        <f t="shared" si="32"/>
        <v>0</v>
      </c>
      <c r="O331"/>
    </row>
    <row r="332" spans="1:15" ht="17.25" customHeight="1" x14ac:dyDescent="0.25">
      <c r="A332" s="62" t="s">
        <v>121</v>
      </c>
      <c r="B332" s="28">
        <v>0</v>
      </c>
      <c r="C332" s="28">
        <v>0</v>
      </c>
      <c r="D332" s="28">
        <v>0</v>
      </c>
      <c r="E332" s="2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14">
        <f t="shared" si="32"/>
        <v>0</v>
      </c>
      <c r="O332"/>
    </row>
    <row r="333" spans="1:15" ht="17.25" customHeight="1" x14ac:dyDescent="0.25">
      <c r="A333" s="62" t="s">
        <v>122</v>
      </c>
      <c r="B333" s="28">
        <v>0</v>
      </c>
      <c r="C333" s="28">
        <v>0</v>
      </c>
      <c r="D333" s="28">
        <v>0</v>
      </c>
      <c r="E333" s="2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14">
        <f t="shared" si="32"/>
        <v>0</v>
      </c>
      <c r="O333"/>
    </row>
    <row r="334" spans="1:15" ht="17.25" customHeight="1" x14ac:dyDescent="0.25">
      <c r="A334" s="62" t="s">
        <v>123</v>
      </c>
      <c r="B334" s="28">
        <v>0</v>
      </c>
      <c r="C334" s="28">
        <v>0</v>
      </c>
      <c r="D334" s="28">
        <v>0</v>
      </c>
      <c r="E334" s="2">
        <v>0</v>
      </c>
      <c r="F334" s="28">
        <v>-1799.63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14">
        <f t="shared" si="32"/>
        <v>-1799.63</v>
      </c>
      <c r="O334"/>
    </row>
    <row r="335" spans="1:15" ht="17.25" customHeight="1" x14ac:dyDescent="0.25">
      <c r="A335" s="62" t="s">
        <v>124</v>
      </c>
      <c r="B335" s="28">
        <v>0</v>
      </c>
      <c r="C335" s="28">
        <v>0</v>
      </c>
      <c r="D335" s="28">
        <v>0</v>
      </c>
      <c r="E335" s="2">
        <v>0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14">
        <f t="shared" si="32"/>
        <v>0</v>
      </c>
      <c r="O335"/>
    </row>
    <row r="336" spans="1:15" ht="17.25" customHeight="1" x14ac:dyDescent="0.25">
      <c r="A336" s="62" t="s">
        <v>125</v>
      </c>
      <c r="B336" s="28">
        <v>0</v>
      </c>
      <c r="C336" s="28">
        <v>0</v>
      </c>
      <c r="D336" s="28">
        <v>0</v>
      </c>
      <c r="E336" s="2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14">
        <f>SUM(B336:M336)</f>
        <v>0</v>
      </c>
      <c r="O336"/>
    </row>
    <row r="337" spans="1:15" ht="17.25" customHeight="1" x14ac:dyDescent="0.25">
      <c r="A337" s="62" t="s">
        <v>126</v>
      </c>
      <c r="B337" s="28">
        <v>0</v>
      </c>
      <c r="C337" s="28">
        <v>0</v>
      </c>
      <c r="D337" s="28">
        <v>0</v>
      </c>
      <c r="E337" s="2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14">
        <f t="shared" ref="N337:N350" si="33">SUM(B337:M337)</f>
        <v>0</v>
      </c>
      <c r="O337"/>
    </row>
    <row r="338" spans="1:15" ht="17.25" customHeight="1" x14ac:dyDescent="0.25">
      <c r="A338" s="62" t="s">
        <v>127</v>
      </c>
      <c r="B338" s="28">
        <v>0</v>
      </c>
      <c r="C338" s="28">
        <v>0</v>
      </c>
      <c r="D338" s="28">
        <v>0</v>
      </c>
      <c r="E338" s="2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14">
        <f t="shared" si="33"/>
        <v>0</v>
      </c>
      <c r="O338"/>
    </row>
    <row r="339" spans="1:15" ht="17.25" customHeight="1" x14ac:dyDescent="0.25">
      <c r="A339" s="62" t="s">
        <v>128</v>
      </c>
      <c r="B339" s="28">
        <v>0</v>
      </c>
      <c r="C339" s="28">
        <v>0</v>
      </c>
      <c r="D339" s="28">
        <v>0</v>
      </c>
      <c r="E339" s="2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14">
        <f t="shared" si="33"/>
        <v>0</v>
      </c>
      <c r="O339"/>
    </row>
    <row r="340" spans="1:15" ht="17.25" customHeight="1" x14ac:dyDescent="0.25">
      <c r="A340" s="62" t="s">
        <v>129</v>
      </c>
      <c r="B340" s="28">
        <v>0</v>
      </c>
      <c r="C340" s="28">
        <v>0</v>
      </c>
      <c r="D340" s="28">
        <v>0</v>
      </c>
      <c r="E340" s="2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14">
        <f t="shared" si="33"/>
        <v>0</v>
      </c>
      <c r="O340"/>
    </row>
    <row r="341" spans="1:15" ht="17.25" customHeight="1" x14ac:dyDescent="0.25">
      <c r="A341" s="62" t="s">
        <v>130</v>
      </c>
      <c r="B341" s="28">
        <v>0</v>
      </c>
      <c r="C341" s="28">
        <v>0</v>
      </c>
      <c r="D341" s="28">
        <v>0</v>
      </c>
      <c r="E341" s="2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14">
        <f t="shared" si="33"/>
        <v>0</v>
      </c>
      <c r="O341"/>
    </row>
    <row r="342" spans="1:15" ht="15" x14ac:dyDescent="0.25">
      <c r="A342" s="57" t="s">
        <v>131</v>
      </c>
      <c r="B342" s="28">
        <v>0</v>
      </c>
      <c r="C342" s="28">
        <v>0</v>
      </c>
      <c r="D342" s="28">
        <v>0</v>
      </c>
      <c r="E342" s="2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14">
        <f t="shared" si="33"/>
        <v>0</v>
      </c>
      <c r="O342"/>
    </row>
    <row r="343" spans="1:15" ht="15" x14ac:dyDescent="0.25">
      <c r="A343" s="57" t="s">
        <v>132</v>
      </c>
      <c r="B343" s="28">
        <v>0</v>
      </c>
      <c r="C343" s="28">
        <v>0</v>
      </c>
      <c r="D343" s="28">
        <v>0</v>
      </c>
      <c r="E343" s="2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14">
        <f t="shared" si="33"/>
        <v>0</v>
      </c>
      <c r="O343"/>
    </row>
    <row r="344" spans="1:15" ht="15" x14ac:dyDescent="0.25">
      <c r="A344" s="57" t="s">
        <v>133</v>
      </c>
      <c r="B344" s="28">
        <v>0</v>
      </c>
      <c r="C344" s="28">
        <v>0</v>
      </c>
      <c r="D344" s="28">
        <v>0</v>
      </c>
      <c r="E344" s="2"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14">
        <f t="shared" si="33"/>
        <v>0</v>
      </c>
      <c r="O344"/>
    </row>
    <row r="345" spans="1:15" ht="15" x14ac:dyDescent="0.25">
      <c r="A345" s="57" t="s">
        <v>134</v>
      </c>
      <c r="B345" s="28">
        <v>0</v>
      </c>
      <c r="C345" s="28">
        <v>0</v>
      </c>
      <c r="D345" s="28">
        <v>0</v>
      </c>
      <c r="E345" s="2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14">
        <f t="shared" si="33"/>
        <v>0</v>
      </c>
      <c r="O345"/>
    </row>
    <row r="346" spans="1:15" ht="15" x14ac:dyDescent="0.25">
      <c r="A346" s="57" t="s">
        <v>135</v>
      </c>
      <c r="B346" s="28">
        <v>0</v>
      </c>
      <c r="C346" s="28">
        <v>0</v>
      </c>
      <c r="D346" s="28">
        <v>0</v>
      </c>
      <c r="E346" s="2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14">
        <f t="shared" si="33"/>
        <v>0</v>
      </c>
      <c r="O346"/>
    </row>
    <row r="347" spans="1:15" ht="15" x14ac:dyDescent="0.25">
      <c r="A347" s="57" t="s">
        <v>136</v>
      </c>
      <c r="B347" s="28">
        <v>0</v>
      </c>
      <c r="C347" s="28">
        <v>0</v>
      </c>
      <c r="D347" s="28">
        <v>0</v>
      </c>
      <c r="E347" s="2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14">
        <f t="shared" si="33"/>
        <v>0</v>
      </c>
      <c r="O347"/>
    </row>
    <row r="348" spans="1:15" ht="15" x14ac:dyDescent="0.25">
      <c r="A348" s="57" t="s">
        <v>137</v>
      </c>
      <c r="B348" s="28">
        <v>0</v>
      </c>
      <c r="C348" s="28">
        <v>0</v>
      </c>
      <c r="D348" s="28">
        <v>0</v>
      </c>
      <c r="E348" s="2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14">
        <f t="shared" si="33"/>
        <v>0</v>
      </c>
      <c r="O348"/>
    </row>
    <row r="349" spans="1:15" ht="15" x14ac:dyDescent="0.25">
      <c r="A349" s="57" t="s">
        <v>138</v>
      </c>
      <c r="B349" s="28">
        <v>0</v>
      </c>
      <c r="C349" s="28">
        <v>0</v>
      </c>
      <c r="D349" s="28">
        <v>0</v>
      </c>
      <c r="E349" s="2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14">
        <f t="shared" si="33"/>
        <v>0</v>
      </c>
      <c r="O349"/>
    </row>
    <row r="350" spans="1:15" ht="15" x14ac:dyDescent="0.25">
      <c r="A350" s="57" t="s">
        <v>139</v>
      </c>
      <c r="B350" s="28">
        <v>0</v>
      </c>
      <c r="C350" s="28">
        <v>0</v>
      </c>
      <c r="D350" s="28">
        <v>0</v>
      </c>
      <c r="E350" s="2">
        <v>0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14">
        <f t="shared" si="33"/>
        <v>0</v>
      </c>
      <c r="O350"/>
    </row>
    <row r="351" spans="1:15" x14ac:dyDescent="0.2">
      <c r="A351" s="15" t="s">
        <v>27</v>
      </c>
      <c r="B351" s="28">
        <f>SUM(B320:B350)</f>
        <v>0</v>
      </c>
      <c r="C351" s="28">
        <f>SUM(C320:C350)</f>
        <v>0</v>
      </c>
      <c r="D351" s="28">
        <f t="shared" ref="D351:M351" si="34">SUM(D320:D350)</f>
        <v>0</v>
      </c>
      <c r="E351" s="2">
        <f t="shared" si="34"/>
        <v>0</v>
      </c>
      <c r="F351" s="28">
        <f t="shared" si="34"/>
        <v>-1799.63</v>
      </c>
      <c r="G351" s="28">
        <f t="shared" si="34"/>
        <v>0</v>
      </c>
      <c r="H351" s="28">
        <f t="shared" si="34"/>
        <v>0</v>
      </c>
      <c r="I351" s="28">
        <f t="shared" si="34"/>
        <v>0</v>
      </c>
      <c r="J351" s="28">
        <f t="shared" si="34"/>
        <v>0</v>
      </c>
      <c r="K351" s="28">
        <f t="shared" si="34"/>
        <v>0</v>
      </c>
      <c r="L351" s="28">
        <f t="shared" si="34"/>
        <v>0</v>
      </c>
      <c r="M351" s="28">
        <f t="shared" si="34"/>
        <v>0</v>
      </c>
      <c r="N351" s="14">
        <f>SUM(N320:N350)</f>
        <v>-1799.63</v>
      </c>
    </row>
    <row r="352" spans="1:15" x14ac:dyDescent="0.2">
      <c r="A352" s="15"/>
      <c r="N352" s="14"/>
    </row>
    <row r="353" spans="1:15" x14ac:dyDescent="0.2">
      <c r="A353" s="22" t="s">
        <v>28</v>
      </c>
      <c r="N353" s="14"/>
    </row>
    <row r="354" spans="1:15" ht="15" x14ac:dyDescent="0.25">
      <c r="A354" s="57" t="s">
        <v>109</v>
      </c>
      <c r="B354" s="28">
        <v>0</v>
      </c>
      <c r="C354" s="28">
        <v>0</v>
      </c>
      <c r="D354" s="28">
        <v>0</v>
      </c>
      <c r="E354" s="2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14">
        <f>SUM(B354:M354)</f>
        <v>0</v>
      </c>
      <c r="O354"/>
    </row>
    <row r="355" spans="1:15" ht="15" x14ac:dyDescent="0.25">
      <c r="A355" s="57" t="s">
        <v>110</v>
      </c>
      <c r="B355" s="28">
        <v>0</v>
      </c>
      <c r="C355" s="28">
        <v>0</v>
      </c>
      <c r="D355" s="28">
        <v>0</v>
      </c>
      <c r="E355" s="2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14">
        <f t="shared" ref="N355:N385" si="35">SUM(B355:M355)</f>
        <v>0</v>
      </c>
      <c r="O355"/>
    </row>
    <row r="356" spans="1:15" ht="15" x14ac:dyDescent="0.25">
      <c r="A356" s="57" t="s">
        <v>111</v>
      </c>
      <c r="B356" s="28">
        <v>0</v>
      </c>
      <c r="C356" s="28">
        <v>0</v>
      </c>
      <c r="D356" s="28">
        <v>0</v>
      </c>
      <c r="E356" s="2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14">
        <f t="shared" si="35"/>
        <v>0</v>
      </c>
      <c r="O356"/>
    </row>
    <row r="357" spans="1:15" ht="15" x14ac:dyDescent="0.25">
      <c r="A357" s="57" t="s">
        <v>112</v>
      </c>
      <c r="B357" s="28">
        <v>0</v>
      </c>
      <c r="C357" s="28">
        <v>0</v>
      </c>
      <c r="D357" s="28">
        <v>0</v>
      </c>
      <c r="E357" s="2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14">
        <f t="shared" si="35"/>
        <v>0</v>
      </c>
      <c r="O357"/>
    </row>
    <row r="358" spans="1:15" ht="15" x14ac:dyDescent="0.25">
      <c r="A358" s="57" t="s">
        <v>113</v>
      </c>
      <c r="B358" s="28">
        <v>0</v>
      </c>
      <c r="C358" s="28">
        <v>0</v>
      </c>
      <c r="D358" s="28">
        <v>0</v>
      </c>
      <c r="E358" s="2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14">
        <f t="shared" si="35"/>
        <v>0</v>
      </c>
      <c r="O358"/>
    </row>
    <row r="359" spans="1:15" ht="15" x14ac:dyDescent="0.25">
      <c r="A359" s="57" t="s">
        <v>114</v>
      </c>
      <c r="B359" s="28">
        <v>0</v>
      </c>
      <c r="C359" s="28">
        <v>0</v>
      </c>
      <c r="D359" s="28">
        <v>0</v>
      </c>
      <c r="E359" s="2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14">
        <f t="shared" si="35"/>
        <v>0</v>
      </c>
      <c r="O359"/>
    </row>
    <row r="360" spans="1:15" ht="15" x14ac:dyDescent="0.25">
      <c r="A360" s="57" t="s">
        <v>115</v>
      </c>
      <c r="B360" s="28">
        <v>0</v>
      </c>
      <c r="C360" s="28">
        <v>0</v>
      </c>
      <c r="D360" s="28">
        <v>0</v>
      </c>
      <c r="E360" s="2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14">
        <f t="shared" si="35"/>
        <v>0</v>
      </c>
      <c r="O360"/>
    </row>
    <row r="361" spans="1:15" ht="15" x14ac:dyDescent="0.25">
      <c r="A361" s="57" t="s">
        <v>116</v>
      </c>
      <c r="B361" s="28">
        <v>0</v>
      </c>
      <c r="C361" s="28">
        <v>0</v>
      </c>
      <c r="D361" s="28">
        <v>0</v>
      </c>
      <c r="E361" s="2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14">
        <f t="shared" si="35"/>
        <v>0</v>
      </c>
      <c r="O361"/>
    </row>
    <row r="362" spans="1:15" ht="15" x14ac:dyDescent="0.25">
      <c r="A362" s="57" t="s">
        <v>117</v>
      </c>
      <c r="B362" s="28">
        <v>0</v>
      </c>
      <c r="C362" s="28">
        <v>0</v>
      </c>
      <c r="D362" s="28">
        <v>0</v>
      </c>
      <c r="E362" s="2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14">
        <f t="shared" si="35"/>
        <v>0</v>
      </c>
      <c r="O362"/>
    </row>
    <row r="363" spans="1:15" ht="15" x14ac:dyDescent="0.25">
      <c r="A363" s="57" t="s">
        <v>118</v>
      </c>
      <c r="B363" s="28">
        <v>0</v>
      </c>
      <c r="C363" s="28">
        <v>0</v>
      </c>
      <c r="D363" s="28">
        <v>0</v>
      </c>
      <c r="E363" s="2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14">
        <f t="shared" si="35"/>
        <v>0</v>
      </c>
      <c r="O363"/>
    </row>
    <row r="364" spans="1:15" ht="15" x14ac:dyDescent="0.25">
      <c r="A364" s="57" t="s">
        <v>119</v>
      </c>
      <c r="B364" s="28">
        <v>0</v>
      </c>
      <c r="C364" s="28">
        <v>0</v>
      </c>
      <c r="D364" s="28">
        <v>0</v>
      </c>
      <c r="E364" s="2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14">
        <f t="shared" si="35"/>
        <v>0</v>
      </c>
      <c r="O364"/>
    </row>
    <row r="365" spans="1:15" ht="15" x14ac:dyDescent="0.25">
      <c r="A365" s="57" t="s">
        <v>120</v>
      </c>
      <c r="B365" s="28">
        <v>0</v>
      </c>
      <c r="C365" s="28">
        <v>0</v>
      </c>
      <c r="D365" s="28">
        <v>0</v>
      </c>
      <c r="E365" s="2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14">
        <f t="shared" si="35"/>
        <v>0</v>
      </c>
      <c r="O365"/>
    </row>
    <row r="366" spans="1:15" ht="15" x14ac:dyDescent="0.25">
      <c r="A366" s="62" t="s">
        <v>121</v>
      </c>
      <c r="B366" s="28">
        <v>0</v>
      </c>
      <c r="C366" s="28">
        <v>0</v>
      </c>
      <c r="D366" s="28">
        <v>0</v>
      </c>
      <c r="E366" s="2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14">
        <f t="shared" si="35"/>
        <v>0</v>
      </c>
      <c r="O366" s="49"/>
    </row>
    <row r="367" spans="1:15" ht="15" x14ac:dyDescent="0.25">
      <c r="A367" s="62" t="s">
        <v>122</v>
      </c>
      <c r="B367" s="28">
        <v>0</v>
      </c>
      <c r="C367" s="28">
        <v>0</v>
      </c>
      <c r="D367" s="28">
        <v>0</v>
      </c>
      <c r="E367" s="2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14">
        <f t="shared" si="35"/>
        <v>0</v>
      </c>
      <c r="O367" s="49"/>
    </row>
    <row r="368" spans="1:15" ht="15" x14ac:dyDescent="0.25">
      <c r="A368" s="62" t="s">
        <v>123</v>
      </c>
      <c r="B368" s="28">
        <v>0</v>
      </c>
      <c r="C368" s="28">
        <v>0</v>
      </c>
      <c r="D368" s="28">
        <v>0</v>
      </c>
      <c r="E368" s="2">
        <v>0</v>
      </c>
      <c r="F368" s="28">
        <v>-55880.94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14">
        <f t="shared" si="35"/>
        <v>-55880.94</v>
      </c>
      <c r="O368" s="49"/>
    </row>
    <row r="369" spans="1:15" ht="17.25" customHeight="1" x14ac:dyDescent="0.25">
      <c r="A369" s="62" t="s">
        <v>124</v>
      </c>
      <c r="B369" s="28">
        <v>0</v>
      </c>
      <c r="C369" s="28">
        <v>0</v>
      </c>
      <c r="D369" s="28">
        <v>0</v>
      </c>
      <c r="E369" s="2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14">
        <f t="shared" si="35"/>
        <v>0</v>
      </c>
      <c r="O369"/>
    </row>
    <row r="370" spans="1:15" ht="17.25" customHeight="1" x14ac:dyDescent="0.25">
      <c r="A370" s="62" t="s">
        <v>125</v>
      </c>
      <c r="B370" s="28">
        <v>0</v>
      </c>
      <c r="C370" s="28">
        <v>0</v>
      </c>
      <c r="D370" s="28">
        <v>0</v>
      </c>
      <c r="E370" s="2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14">
        <f t="shared" si="35"/>
        <v>0</v>
      </c>
      <c r="O370"/>
    </row>
    <row r="371" spans="1:15" ht="17.25" customHeight="1" x14ac:dyDescent="0.25">
      <c r="A371" s="62" t="s">
        <v>126</v>
      </c>
      <c r="B371" s="28">
        <v>0</v>
      </c>
      <c r="C371" s="28">
        <v>0</v>
      </c>
      <c r="D371" s="28">
        <v>0</v>
      </c>
      <c r="E371" s="2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14">
        <f t="shared" si="35"/>
        <v>0</v>
      </c>
      <c r="O371"/>
    </row>
    <row r="372" spans="1:15" ht="17.25" customHeight="1" x14ac:dyDescent="0.25">
      <c r="A372" s="62" t="s">
        <v>127</v>
      </c>
      <c r="B372" s="28">
        <v>0</v>
      </c>
      <c r="C372" s="28">
        <v>0</v>
      </c>
      <c r="D372" s="28">
        <v>0</v>
      </c>
      <c r="E372" s="2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14">
        <f t="shared" si="35"/>
        <v>0</v>
      </c>
      <c r="O372"/>
    </row>
    <row r="373" spans="1:15" ht="17.25" customHeight="1" x14ac:dyDescent="0.25">
      <c r="A373" s="62" t="s">
        <v>128</v>
      </c>
      <c r="B373" s="28">
        <v>0</v>
      </c>
      <c r="C373" s="28">
        <v>0</v>
      </c>
      <c r="D373" s="28">
        <v>0</v>
      </c>
      <c r="E373" s="2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14">
        <f t="shared" si="35"/>
        <v>0</v>
      </c>
      <c r="O373"/>
    </row>
    <row r="374" spans="1:15" ht="17.25" customHeight="1" x14ac:dyDescent="0.25">
      <c r="A374" s="62" t="s">
        <v>129</v>
      </c>
      <c r="B374" s="28">
        <v>0</v>
      </c>
      <c r="C374" s="28">
        <v>0</v>
      </c>
      <c r="D374" s="28">
        <v>0</v>
      </c>
      <c r="E374" s="2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14">
        <f t="shared" si="35"/>
        <v>0</v>
      </c>
      <c r="O374"/>
    </row>
    <row r="375" spans="1:15" ht="17.25" customHeight="1" x14ac:dyDescent="0.25">
      <c r="A375" s="62" t="s">
        <v>130</v>
      </c>
      <c r="B375" s="28">
        <v>0</v>
      </c>
      <c r="C375" s="28">
        <v>0</v>
      </c>
      <c r="D375" s="28">
        <v>0</v>
      </c>
      <c r="E375" s="2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14">
        <f t="shared" si="35"/>
        <v>0</v>
      </c>
      <c r="O375"/>
    </row>
    <row r="376" spans="1:15" ht="15" x14ac:dyDescent="0.25">
      <c r="A376" s="57" t="s">
        <v>131</v>
      </c>
      <c r="B376" s="28">
        <v>0</v>
      </c>
      <c r="C376" s="28">
        <v>0</v>
      </c>
      <c r="D376" s="28">
        <v>0</v>
      </c>
      <c r="E376" s="2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14">
        <f t="shared" si="35"/>
        <v>0</v>
      </c>
      <c r="O376"/>
    </row>
    <row r="377" spans="1:15" ht="15" x14ac:dyDescent="0.25">
      <c r="A377" s="57" t="s">
        <v>132</v>
      </c>
      <c r="B377" s="28">
        <v>0</v>
      </c>
      <c r="C377" s="28">
        <v>0</v>
      </c>
      <c r="D377" s="28">
        <v>0</v>
      </c>
      <c r="E377" s="2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14">
        <f t="shared" si="35"/>
        <v>0</v>
      </c>
      <c r="O377"/>
    </row>
    <row r="378" spans="1:15" ht="15" x14ac:dyDescent="0.25">
      <c r="A378" s="57" t="s">
        <v>133</v>
      </c>
      <c r="B378" s="28">
        <v>0</v>
      </c>
      <c r="C378" s="28">
        <v>0</v>
      </c>
      <c r="D378" s="28">
        <v>0</v>
      </c>
      <c r="E378" s="2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14">
        <f t="shared" si="35"/>
        <v>0</v>
      </c>
      <c r="O378"/>
    </row>
    <row r="379" spans="1:15" ht="15" x14ac:dyDescent="0.25">
      <c r="A379" s="57" t="s">
        <v>134</v>
      </c>
      <c r="B379" s="28">
        <v>0</v>
      </c>
      <c r="C379" s="28">
        <v>0</v>
      </c>
      <c r="D379" s="28">
        <v>0</v>
      </c>
      <c r="E379" s="2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14">
        <f t="shared" si="35"/>
        <v>0</v>
      </c>
      <c r="O379"/>
    </row>
    <row r="380" spans="1:15" ht="15" x14ac:dyDescent="0.25">
      <c r="A380" s="57" t="s">
        <v>135</v>
      </c>
      <c r="B380" s="28">
        <v>0</v>
      </c>
      <c r="C380" s="28">
        <v>0</v>
      </c>
      <c r="D380" s="28">
        <v>0</v>
      </c>
      <c r="E380" s="2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14">
        <f t="shared" si="35"/>
        <v>0</v>
      </c>
      <c r="O380"/>
    </row>
    <row r="381" spans="1:15" ht="15" x14ac:dyDescent="0.25">
      <c r="A381" s="57" t="s">
        <v>136</v>
      </c>
      <c r="B381" s="28">
        <v>0</v>
      </c>
      <c r="C381" s="28">
        <v>0</v>
      </c>
      <c r="D381" s="28">
        <v>0</v>
      </c>
      <c r="E381" s="2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14">
        <f t="shared" si="35"/>
        <v>0</v>
      </c>
      <c r="O381"/>
    </row>
    <row r="382" spans="1:15" ht="15" x14ac:dyDescent="0.25">
      <c r="A382" s="57" t="s">
        <v>137</v>
      </c>
      <c r="B382" s="28">
        <v>0</v>
      </c>
      <c r="C382" s="28">
        <v>0</v>
      </c>
      <c r="D382" s="28">
        <v>0</v>
      </c>
      <c r="E382" s="2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14">
        <f t="shared" si="35"/>
        <v>0</v>
      </c>
      <c r="O382"/>
    </row>
    <row r="383" spans="1:15" ht="15" x14ac:dyDescent="0.25">
      <c r="A383" s="57" t="s">
        <v>138</v>
      </c>
      <c r="B383" s="28">
        <v>0</v>
      </c>
      <c r="C383" s="28">
        <v>0</v>
      </c>
      <c r="D383" s="28">
        <v>0</v>
      </c>
      <c r="E383" s="2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14">
        <f t="shared" si="35"/>
        <v>0</v>
      </c>
      <c r="O383"/>
    </row>
    <row r="384" spans="1:15" ht="15" x14ac:dyDescent="0.25">
      <c r="A384" s="57" t="s">
        <v>139</v>
      </c>
      <c r="B384" s="28">
        <v>0</v>
      </c>
      <c r="C384" s="28">
        <v>0</v>
      </c>
      <c r="D384" s="28">
        <v>0</v>
      </c>
      <c r="E384" s="2">
        <v>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14">
        <f t="shared" si="35"/>
        <v>0</v>
      </c>
      <c r="O384"/>
    </row>
    <row r="385" spans="1:15" x14ac:dyDescent="0.2">
      <c r="A385" s="15" t="s">
        <v>27</v>
      </c>
      <c r="B385" s="28">
        <f>SUM(B354:B384)</f>
        <v>0</v>
      </c>
      <c r="C385" s="28">
        <f t="shared" ref="C385:M385" si="36">SUM(C354:C384)</f>
        <v>0</v>
      </c>
      <c r="D385" s="28">
        <f t="shared" si="36"/>
        <v>0</v>
      </c>
      <c r="E385" s="2">
        <f t="shared" si="36"/>
        <v>0</v>
      </c>
      <c r="F385" s="28">
        <f t="shared" si="36"/>
        <v>-55880.94</v>
      </c>
      <c r="G385" s="28">
        <f t="shared" si="36"/>
        <v>0</v>
      </c>
      <c r="H385" s="28">
        <f t="shared" si="36"/>
        <v>0</v>
      </c>
      <c r="I385" s="28">
        <f t="shared" si="36"/>
        <v>0</v>
      </c>
      <c r="J385" s="28">
        <f t="shared" si="36"/>
        <v>0</v>
      </c>
      <c r="K385" s="28">
        <f t="shared" si="36"/>
        <v>0</v>
      </c>
      <c r="L385" s="28">
        <f t="shared" si="36"/>
        <v>0</v>
      </c>
      <c r="M385" s="28">
        <f t="shared" si="36"/>
        <v>0</v>
      </c>
      <c r="N385" s="14">
        <f t="shared" si="35"/>
        <v>-55880.94</v>
      </c>
    </row>
    <row r="386" spans="1:15" x14ac:dyDescent="0.2">
      <c r="A386" s="15"/>
      <c r="N386" s="14"/>
    </row>
    <row r="387" spans="1:15" ht="16.5" thickBot="1" x14ac:dyDescent="0.3">
      <c r="A387" s="19" t="s">
        <v>15</v>
      </c>
      <c r="B387" s="32">
        <f t="shared" ref="B387:M387" si="37">+B385+B351+B317</f>
        <v>17252.490000000002</v>
      </c>
      <c r="C387" s="32">
        <f t="shared" si="37"/>
        <v>92139.57</v>
      </c>
      <c r="D387" s="32">
        <f t="shared" si="37"/>
        <v>46730.39</v>
      </c>
      <c r="E387" s="107">
        <f t="shared" si="37"/>
        <v>184371.04</v>
      </c>
      <c r="F387" s="32">
        <f t="shared" si="37"/>
        <v>29304.000000000007</v>
      </c>
      <c r="G387" s="32">
        <f t="shared" si="37"/>
        <v>0</v>
      </c>
      <c r="H387" s="32">
        <f t="shared" si="37"/>
        <v>0</v>
      </c>
      <c r="I387" s="32">
        <f t="shared" si="37"/>
        <v>0</v>
      </c>
      <c r="J387" s="32">
        <f t="shared" si="37"/>
        <v>0</v>
      </c>
      <c r="K387" s="32">
        <f t="shared" si="37"/>
        <v>0</v>
      </c>
      <c r="L387" s="32">
        <f t="shared" si="37"/>
        <v>0</v>
      </c>
      <c r="M387" s="32">
        <f t="shared" si="37"/>
        <v>0</v>
      </c>
      <c r="N387" s="20">
        <f>+N385+N318+N351+N317</f>
        <v>369797.49</v>
      </c>
    </row>
    <row r="388" spans="1:15" ht="16.5" thickBot="1" x14ac:dyDescent="0.3">
      <c r="A388" s="4"/>
    </row>
    <row r="389" spans="1:15" x14ac:dyDescent="0.2">
      <c r="A389" s="5"/>
      <c r="B389" s="30"/>
      <c r="C389" s="30"/>
      <c r="D389" s="30"/>
      <c r="E389" s="6"/>
      <c r="F389" s="30"/>
      <c r="G389" s="30"/>
      <c r="H389" s="30"/>
      <c r="I389" s="30"/>
      <c r="J389" s="30"/>
      <c r="K389" s="30"/>
      <c r="L389" s="30"/>
      <c r="M389" s="30"/>
      <c r="N389" s="7" t="s">
        <v>0</v>
      </c>
    </row>
    <row r="390" spans="1:15" ht="13.5" thickBot="1" x14ac:dyDescent="0.25">
      <c r="A390" s="21" t="s">
        <v>103</v>
      </c>
      <c r="B390" s="31" t="s">
        <v>2</v>
      </c>
      <c r="C390" s="31" t="s">
        <v>3</v>
      </c>
      <c r="D390" s="31" t="s">
        <v>4</v>
      </c>
      <c r="E390" s="9" t="s">
        <v>5</v>
      </c>
      <c r="F390" s="31" t="s">
        <v>6</v>
      </c>
      <c r="G390" s="31" t="s">
        <v>7</v>
      </c>
      <c r="H390" s="31" t="s">
        <v>8</v>
      </c>
      <c r="I390" s="31" t="s">
        <v>9</v>
      </c>
      <c r="J390" s="31" t="s">
        <v>10</v>
      </c>
      <c r="K390" s="31" t="s">
        <v>11</v>
      </c>
      <c r="L390" s="31" t="s">
        <v>12</v>
      </c>
      <c r="M390" s="31" t="s">
        <v>13</v>
      </c>
      <c r="N390" s="10" t="s">
        <v>14</v>
      </c>
    </row>
    <row r="391" spans="1:15" x14ac:dyDescent="0.2">
      <c r="A391" s="58"/>
      <c r="B391" s="37"/>
      <c r="C391" s="37"/>
      <c r="D391" s="37"/>
      <c r="E391" s="106"/>
      <c r="F391" s="37"/>
      <c r="G391" s="37"/>
      <c r="H391" s="37"/>
      <c r="I391" s="37"/>
      <c r="J391" s="37"/>
      <c r="K391" s="37"/>
      <c r="L391" s="37"/>
      <c r="M391" s="37"/>
      <c r="N391" s="50"/>
    </row>
    <row r="392" spans="1:15" x14ac:dyDescent="0.2">
      <c r="A392" s="22" t="s">
        <v>30</v>
      </c>
      <c r="B392" s="28">
        <f>24529.67-B417-B442</f>
        <v>24529.67</v>
      </c>
      <c r="C392" s="28">
        <f>1710-C417-C442</f>
        <v>1710</v>
      </c>
      <c r="D392" s="28">
        <f>3956.9-D417-D442</f>
        <v>3956.9</v>
      </c>
      <c r="E392" s="2">
        <f>3461.72-E417-E442</f>
        <v>3461.72</v>
      </c>
      <c r="F392" s="28">
        <f>618-F417-F442</f>
        <v>618</v>
      </c>
      <c r="G392" s="28">
        <f t="shared" ref="F392:M392" si="38">0-G417-G442</f>
        <v>0</v>
      </c>
      <c r="H392" s="28">
        <f t="shared" si="38"/>
        <v>0</v>
      </c>
      <c r="I392" s="28">
        <f t="shared" si="38"/>
        <v>0</v>
      </c>
      <c r="J392" s="28">
        <f t="shared" si="38"/>
        <v>0</v>
      </c>
      <c r="K392" s="28">
        <f t="shared" si="38"/>
        <v>0</v>
      </c>
      <c r="L392" s="28">
        <f t="shared" si="38"/>
        <v>0</v>
      </c>
      <c r="M392" s="28">
        <f t="shared" si="38"/>
        <v>0</v>
      </c>
      <c r="N392" s="14">
        <f>SUM(B392:M392)</f>
        <v>34276.29</v>
      </c>
    </row>
    <row r="393" spans="1:15" x14ac:dyDescent="0.2">
      <c r="A393" s="15" t="s">
        <v>48</v>
      </c>
      <c r="N393" s="14">
        <f>SUM(B393:M393)</f>
        <v>0</v>
      </c>
    </row>
    <row r="394" spans="1:15" x14ac:dyDescent="0.2">
      <c r="A394" s="22" t="s">
        <v>29</v>
      </c>
      <c r="N394" s="14"/>
    </row>
    <row r="395" spans="1:15" ht="15" x14ac:dyDescent="0.25">
      <c r="A395" s="57" t="s">
        <v>71</v>
      </c>
      <c r="B395" s="28">
        <v>0</v>
      </c>
      <c r="C395" s="28">
        <v>0</v>
      </c>
      <c r="D395" s="28">
        <v>0</v>
      </c>
      <c r="E395" s="2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14">
        <f t="shared" ref="N395:N410" si="39">SUM(B395:M395)</f>
        <v>0</v>
      </c>
      <c r="O395"/>
    </row>
    <row r="396" spans="1:15" ht="15" x14ac:dyDescent="0.25">
      <c r="A396" s="57" t="s">
        <v>72</v>
      </c>
      <c r="B396" s="28">
        <v>0</v>
      </c>
      <c r="C396" s="28">
        <v>0</v>
      </c>
      <c r="D396" s="28">
        <v>0</v>
      </c>
      <c r="E396" s="2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14">
        <f t="shared" si="39"/>
        <v>0</v>
      </c>
      <c r="O396"/>
    </row>
    <row r="397" spans="1:15" ht="15" x14ac:dyDescent="0.25">
      <c r="A397" s="57" t="s">
        <v>73</v>
      </c>
      <c r="B397" s="28">
        <v>0</v>
      </c>
      <c r="C397" s="28">
        <v>0</v>
      </c>
      <c r="D397" s="28">
        <v>0</v>
      </c>
      <c r="E397" s="2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14">
        <f t="shared" si="39"/>
        <v>0</v>
      </c>
      <c r="O397"/>
    </row>
    <row r="398" spans="1:15" ht="15" x14ac:dyDescent="0.25">
      <c r="A398" s="57" t="s">
        <v>74</v>
      </c>
      <c r="B398" s="28">
        <v>0</v>
      </c>
      <c r="C398" s="28">
        <v>0</v>
      </c>
      <c r="D398" s="28">
        <v>0</v>
      </c>
      <c r="E398" s="2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14">
        <f t="shared" si="39"/>
        <v>0</v>
      </c>
      <c r="O398"/>
    </row>
    <row r="399" spans="1:15" ht="15" x14ac:dyDescent="0.25">
      <c r="A399" s="57" t="s">
        <v>75</v>
      </c>
      <c r="B399" s="28">
        <v>0</v>
      </c>
      <c r="C399" s="28">
        <v>0</v>
      </c>
      <c r="D399" s="28">
        <v>0</v>
      </c>
      <c r="E399" s="2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14">
        <f t="shared" si="39"/>
        <v>0</v>
      </c>
      <c r="O399"/>
    </row>
    <row r="400" spans="1:15" ht="15" x14ac:dyDescent="0.25">
      <c r="A400" s="57" t="s">
        <v>76</v>
      </c>
      <c r="B400" s="28">
        <v>0</v>
      </c>
      <c r="C400" s="28">
        <v>0</v>
      </c>
      <c r="D400" s="28">
        <v>0</v>
      </c>
      <c r="E400" s="2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14">
        <f t="shared" si="39"/>
        <v>0</v>
      </c>
      <c r="O400"/>
    </row>
    <row r="401" spans="1:15" ht="15" x14ac:dyDescent="0.25">
      <c r="A401" s="57" t="s">
        <v>77</v>
      </c>
      <c r="B401" s="28">
        <v>0</v>
      </c>
      <c r="C401" s="28">
        <v>0</v>
      </c>
      <c r="D401" s="28">
        <v>0</v>
      </c>
      <c r="E401" s="2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14">
        <f t="shared" si="39"/>
        <v>0</v>
      </c>
      <c r="O401"/>
    </row>
    <row r="402" spans="1:15" ht="15" x14ac:dyDescent="0.25">
      <c r="A402" s="57" t="s">
        <v>78</v>
      </c>
      <c r="B402" s="28">
        <v>0</v>
      </c>
      <c r="C402" s="28">
        <v>0</v>
      </c>
      <c r="D402" s="28">
        <v>0</v>
      </c>
      <c r="E402" s="2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14">
        <f t="shared" si="39"/>
        <v>0</v>
      </c>
      <c r="O402"/>
    </row>
    <row r="403" spans="1:15" ht="15" x14ac:dyDescent="0.25">
      <c r="A403" s="57" t="s">
        <v>79</v>
      </c>
      <c r="B403" s="28">
        <v>0</v>
      </c>
      <c r="C403" s="28">
        <v>0</v>
      </c>
      <c r="D403" s="28">
        <v>0</v>
      </c>
      <c r="E403" s="2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14">
        <f t="shared" si="39"/>
        <v>0</v>
      </c>
      <c r="O403"/>
    </row>
    <row r="404" spans="1:15" ht="15" x14ac:dyDescent="0.25">
      <c r="A404" s="57" t="s">
        <v>81</v>
      </c>
      <c r="B404" s="28">
        <v>0</v>
      </c>
      <c r="C404" s="28">
        <v>0</v>
      </c>
      <c r="D404" s="28">
        <v>0</v>
      </c>
      <c r="E404" s="2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14">
        <f t="shared" si="39"/>
        <v>0</v>
      </c>
      <c r="O404"/>
    </row>
    <row r="405" spans="1:15" ht="15" x14ac:dyDescent="0.25">
      <c r="A405" s="57" t="s">
        <v>82</v>
      </c>
      <c r="B405" s="28">
        <v>0</v>
      </c>
      <c r="C405" s="28">
        <v>0</v>
      </c>
      <c r="D405" s="28">
        <v>0</v>
      </c>
      <c r="E405" s="2">
        <v>0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14">
        <f t="shared" si="39"/>
        <v>0</v>
      </c>
      <c r="O405"/>
    </row>
    <row r="406" spans="1:15" ht="15" x14ac:dyDescent="0.25">
      <c r="A406" s="57" t="s">
        <v>83</v>
      </c>
      <c r="B406" s="28">
        <v>0</v>
      </c>
      <c r="C406" s="28">
        <v>0</v>
      </c>
      <c r="D406" s="28">
        <v>0</v>
      </c>
      <c r="E406" s="2">
        <v>0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14">
        <f t="shared" si="39"/>
        <v>0</v>
      </c>
      <c r="O406"/>
    </row>
    <row r="407" spans="1:15" ht="17.25" customHeight="1" x14ac:dyDescent="0.25">
      <c r="A407" s="62" t="s">
        <v>84</v>
      </c>
      <c r="B407" s="28">
        <v>0</v>
      </c>
      <c r="C407" s="28">
        <v>0</v>
      </c>
      <c r="D407" s="28">
        <v>0</v>
      </c>
      <c r="E407" s="2">
        <v>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14">
        <f t="shared" si="39"/>
        <v>0</v>
      </c>
      <c r="O407"/>
    </row>
    <row r="408" spans="1:15" ht="17.25" customHeight="1" x14ac:dyDescent="0.25">
      <c r="A408" s="62" t="s">
        <v>86</v>
      </c>
      <c r="B408" s="28">
        <v>0</v>
      </c>
      <c r="C408" s="28">
        <v>0</v>
      </c>
      <c r="D408" s="28">
        <v>0</v>
      </c>
      <c r="E408" s="2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14">
        <f t="shared" si="39"/>
        <v>0</v>
      </c>
      <c r="O408"/>
    </row>
    <row r="409" spans="1:15" ht="17.25" customHeight="1" x14ac:dyDescent="0.25">
      <c r="A409" s="62" t="s">
        <v>87</v>
      </c>
      <c r="B409" s="28">
        <v>0</v>
      </c>
      <c r="C409" s="28">
        <v>0</v>
      </c>
      <c r="D409" s="28">
        <v>0</v>
      </c>
      <c r="E409" s="2"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14">
        <f t="shared" si="39"/>
        <v>0</v>
      </c>
      <c r="O409"/>
    </row>
    <row r="410" spans="1:15" ht="17.25" customHeight="1" x14ac:dyDescent="0.25">
      <c r="A410" s="62" t="s">
        <v>88</v>
      </c>
      <c r="B410" s="28">
        <v>0</v>
      </c>
      <c r="C410" s="28">
        <v>0</v>
      </c>
      <c r="D410" s="28">
        <v>0</v>
      </c>
      <c r="E410" s="2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14">
        <f t="shared" si="39"/>
        <v>0</v>
      </c>
      <c r="O410"/>
    </row>
    <row r="411" spans="1:15" ht="17.25" customHeight="1" x14ac:dyDescent="0.25">
      <c r="A411" s="62" t="s">
        <v>94</v>
      </c>
      <c r="B411" s="28">
        <v>0</v>
      </c>
      <c r="C411" s="28">
        <v>0</v>
      </c>
      <c r="D411" s="28">
        <v>0</v>
      </c>
      <c r="E411" s="2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14">
        <f>SUM(B411:M411)</f>
        <v>0</v>
      </c>
      <c r="O411"/>
    </row>
    <row r="412" spans="1:15" ht="17.25" customHeight="1" x14ac:dyDescent="0.25">
      <c r="A412" s="62" t="s">
        <v>89</v>
      </c>
      <c r="B412" s="28">
        <v>0</v>
      </c>
      <c r="C412" s="28">
        <v>0</v>
      </c>
      <c r="D412" s="28">
        <v>0</v>
      </c>
      <c r="E412" s="2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14">
        <f t="shared" ref="N412:N416" si="40">SUM(B412:M412)</f>
        <v>0</v>
      </c>
      <c r="O412"/>
    </row>
    <row r="413" spans="1:15" ht="17.25" customHeight="1" x14ac:dyDescent="0.25">
      <c r="A413" s="62" t="s">
        <v>93</v>
      </c>
      <c r="B413" s="28">
        <v>0</v>
      </c>
      <c r="C413" s="28">
        <v>0</v>
      </c>
      <c r="D413" s="28">
        <v>0</v>
      </c>
      <c r="E413" s="2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14">
        <f t="shared" si="40"/>
        <v>0</v>
      </c>
      <c r="O413"/>
    </row>
    <row r="414" spans="1:15" ht="17.25" customHeight="1" x14ac:dyDescent="0.25">
      <c r="A414" s="62" t="s">
        <v>95</v>
      </c>
      <c r="B414" s="28">
        <v>0</v>
      </c>
      <c r="C414" s="28">
        <v>0</v>
      </c>
      <c r="D414" s="28">
        <v>0</v>
      </c>
      <c r="E414" s="2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14">
        <f t="shared" si="40"/>
        <v>0</v>
      </c>
      <c r="O414"/>
    </row>
    <row r="415" spans="1:15" ht="17.25" customHeight="1" x14ac:dyDescent="0.25">
      <c r="A415" s="62" t="s">
        <v>96</v>
      </c>
      <c r="B415" s="28">
        <v>0</v>
      </c>
      <c r="C415" s="28">
        <v>0</v>
      </c>
      <c r="D415" s="28">
        <v>0</v>
      </c>
      <c r="E415" s="2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14">
        <f t="shared" si="40"/>
        <v>0</v>
      </c>
      <c r="O415"/>
    </row>
    <row r="416" spans="1:15" ht="17.25" customHeight="1" x14ac:dyDescent="0.25">
      <c r="A416" s="62" t="s">
        <v>98</v>
      </c>
      <c r="B416" s="28">
        <v>0</v>
      </c>
      <c r="C416" s="28">
        <v>0</v>
      </c>
      <c r="D416" s="28">
        <v>0</v>
      </c>
      <c r="E416" s="2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14">
        <f t="shared" si="40"/>
        <v>0</v>
      </c>
      <c r="O416"/>
    </row>
    <row r="417" spans="1:15" x14ac:dyDescent="0.2">
      <c r="A417" s="15" t="s">
        <v>27</v>
      </c>
      <c r="B417" s="28">
        <f>SUM(B395:B416)</f>
        <v>0</v>
      </c>
      <c r="C417" s="28">
        <f t="shared" ref="C417:N417" si="41">SUM(C395:C416)</f>
        <v>0</v>
      </c>
      <c r="D417" s="28">
        <f t="shared" si="41"/>
        <v>0</v>
      </c>
      <c r="E417" s="2">
        <f t="shared" si="41"/>
        <v>0</v>
      </c>
      <c r="F417" s="28">
        <f t="shared" si="41"/>
        <v>0</v>
      </c>
      <c r="G417" s="28">
        <f t="shared" si="41"/>
        <v>0</v>
      </c>
      <c r="H417" s="28">
        <f t="shared" si="41"/>
        <v>0</v>
      </c>
      <c r="I417" s="28">
        <f t="shared" si="41"/>
        <v>0</v>
      </c>
      <c r="J417" s="28">
        <f t="shared" si="41"/>
        <v>0</v>
      </c>
      <c r="K417" s="28">
        <f t="shared" si="41"/>
        <v>0</v>
      </c>
      <c r="L417" s="28">
        <f t="shared" si="41"/>
        <v>0</v>
      </c>
      <c r="M417" s="28">
        <f t="shared" si="41"/>
        <v>0</v>
      </c>
      <c r="N417" s="14">
        <f t="shared" si="41"/>
        <v>0</v>
      </c>
    </row>
    <row r="418" spans="1:15" x14ac:dyDescent="0.2">
      <c r="A418" s="15"/>
      <c r="N418" s="14"/>
    </row>
    <row r="419" spans="1:15" x14ac:dyDescent="0.2">
      <c r="A419" s="22" t="s">
        <v>28</v>
      </c>
      <c r="N419" s="14"/>
    </row>
    <row r="420" spans="1:15" ht="15" x14ac:dyDescent="0.25">
      <c r="A420" s="57" t="s">
        <v>71</v>
      </c>
      <c r="B420" s="28">
        <v>0</v>
      </c>
      <c r="C420" s="28">
        <v>0</v>
      </c>
      <c r="D420" s="28">
        <v>0</v>
      </c>
      <c r="E420" s="2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14">
        <f t="shared" ref="N420:N434" si="42">SUM(B420:M420)</f>
        <v>0</v>
      </c>
      <c r="O420"/>
    </row>
    <row r="421" spans="1:15" ht="15" x14ac:dyDescent="0.25">
      <c r="A421" s="57" t="s">
        <v>72</v>
      </c>
      <c r="B421" s="28">
        <v>0</v>
      </c>
      <c r="C421" s="28">
        <v>0</v>
      </c>
      <c r="D421" s="28">
        <v>0</v>
      </c>
      <c r="E421" s="2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14">
        <f t="shared" si="42"/>
        <v>0</v>
      </c>
      <c r="O421"/>
    </row>
    <row r="422" spans="1:15" ht="15" x14ac:dyDescent="0.25">
      <c r="A422" s="57" t="s">
        <v>73</v>
      </c>
      <c r="B422" s="28">
        <v>0</v>
      </c>
      <c r="C422" s="28">
        <v>0</v>
      </c>
      <c r="D422" s="28">
        <v>0</v>
      </c>
      <c r="E422" s="2">
        <v>0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14">
        <f t="shared" si="42"/>
        <v>0</v>
      </c>
      <c r="O422"/>
    </row>
    <row r="423" spans="1:15" ht="15" x14ac:dyDescent="0.25">
      <c r="A423" s="57" t="s">
        <v>74</v>
      </c>
      <c r="B423" s="28">
        <v>0</v>
      </c>
      <c r="C423" s="28">
        <v>0</v>
      </c>
      <c r="D423" s="28">
        <v>0</v>
      </c>
      <c r="E423" s="2">
        <v>0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14">
        <f t="shared" si="42"/>
        <v>0</v>
      </c>
      <c r="O423"/>
    </row>
    <row r="424" spans="1:15" ht="15" x14ac:dyDescent="0.25">
      <c r="A424" s="57" t="s">
        <v>75</v>
      </c>
      <c r="B424" s="28">
        <v>0</v>
      </c>
      <c r="C424" s="28">
        <v>0</v>
      </c>
      <c r="D424" s="28">
        <v>0</v>
      </c>
      <c r="E424" s="2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14">
        <f t="shared" si="42"/>
        <v>0</v>
      </c>
      <c r="O424"/>
    </row>
    <row r="425" spans="1:15" ht="15" x14ac:dyDescent="0.25">
      <c r="A425" s="57" t="s">
        <v>76</v>
      </c>
      <c r="B425" s="28">
        <v>0</v>
      </c>
      <c r="C425" s="28">
        <v>0</v>
      </c>
      <c r="D425" s="28">
        <v>0</v>
      </c>
      <c r="E425" s="2">
        <v>0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14">
        <f t="shared" si="42"/>
        <v>0</v>
      </c>
      <c r="O425"/>
    </row>
    <row r="426" spans="1:15" ht="15" x14ac:dyDescent="0.25">
      <c r="A426" s="57" t="s">
        <v>77</v>
      </c>
      <c r="B426" s="28">
        <v>0</v>
      </c>
      <c r="C426" s="28">
        <v>0</v>
      </c>
      <c r="D426" s="28">
        <v>0</v>
      </c>
      <c r="E426" s="2">
        <v>0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14">
        <f t="shared" si="42"/>
        <v>0</v>
      </c>
      <c r="O426"/>
    </row>
    <row r="427" spans="1:15" ht="15" x14ac:dyDescent="0.25">
      <c r="A427" s="57" t="s">
        <v>78</v>
      </c>
      <c r="B427" s="28">
        <v>0</v>
      </c>
      <c r="C427" s="28">
        <v>0</v>
      </c>
      <c r="D427" s="28">
        <v>0</v>
      </c>
      <c r="E427" s="2">
        <v>0</v>
      </c>
      <c r="F427" s="28">
        <v>0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14">
        <f t="shared" si="42"/>
        <v>0</v>
      </c>
      <c r="O427"/>
    </row>
    <row r="428" spans="1:15" ht="15" x14ac:dyDescent="0.25">
      <c r="A428" s="57" t="s">
        <v>79</v>
      </c>
      <c r="B428" s="28">
        <v>0</v>
      </c>
      <c r="C428" s="28">
        <v>0</v>
      </c>
      <c r="D428" s="28">
        <v>0</v>
      </c>
      <c r="E428" s="2">
        <v>0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14">
        <f t="shared" si="42"/>
        <v>0</v>
      </c>
      <c r="O428"/>
    </row>
    <row r="429" spans="1:15" ht="15" x14ac:dyDescent="0.25">
      <c r="A429" s="57" t="s">
        <v>81</v>
      </c>
      <c r="B429" s="28">
        <v>0</v>
      </c>
      <c r="C429" s="28">
        <v>0</v>
      </c>
      <c r="D429" s="28">
        <v>0</v>
      </c>
      <c r="E429" s="2">
        <v>0</v>
      </c>
      <c r="F429" s="28">
        <v>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14">
        <f t="shared" si="42"/>
        <v>0</v>
      </c>
      <c r="O429"/>
    </row>
    <row r="430" spans="1:15" ht="15" x14ac:dyDescent="0.25">
      <c r="A430" s="57" t="s">
        <v>82</v>
      </c>
      <c r="B430" s="28">
        <v>0</v>
      </c>
      <c r="C430" s="28">
        <v>0</v>
      </c>
      <c r="D430" s="28">
        <v>0</v>
      </c>
      <c r="E430" s="2">
        <v>0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14">
        <f t="shared" si="42"/>
        <v>0</v>
      </c>
      <c r="O430"/>
    </row>
    <row r="431" spans="1:15" ht="15" x14ac:dyDescent="0.25">
      <c r="A431" s="57" t="s">
        <v>83</v>
      </c>
      <c r="B431" s="28">
        <v>0</v>
      </c>
      <c r="C431" s="28">
        <v>0</v>
      </c>
      <c r="D431" s="28">
        <v>0</v>
      </c>
      <c r="E431" s="2">
        <v>0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14">
        <f t="shared" si="42"/>
        <v>0</v>
      </c>
      <c r="O431"/>
    </row>
    <row r="432" spans="1:15" ht="15" x14ac:dyDescent="0.25">
      <c r="A432" s="62" t="s">
        <v>84</v>
      </c>
      <c r="B432" s="28">
        <v>0</v>
      </c>
      <c r="C432" s="28">
        <v>0</v>
      </c>
      <c r="D432" s="28">
        <v>0</v>
      </c>
      <c r="E432" s="2">
        <v>0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14">
        <f t="shared" si="42"/>
        <v>0</v>
      </c>
      <c r="O432" s="49"/>
    </row>
    <row r="433" spans="1:15" ht="15" x14ac:dyDescent="0.25">
      <c r="A433" s="62" t="s">
        <v>86</v>
      </c>
      <c r="B433" s="28">
        <v>0</v>
      </c>
      <c r="C433" s="28">
        <v>0</v>
      </c>
      <c r="D433" s="28">
        <v>0</v>
      </c>
      <c r="E433" s="2">
        <v>0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14">
        <f t="shared" si="42"/>
        <v>0</v>
      </c>
      <c r="O433" s="49"/>
    </row>
    <row r="434" spans="1:15" ht="15" x14ac:dyDescent="0.25">
      <c r="A434" s="62" t="s">
        <v>87</v>
      </c>
      <c r="B434" s="28">
        <v>0</v>
      </c>
      <c r="C434" s="28">
        <v>0</v>
      </c>
      <c r="D434" s="28">
        <v>0</v>
      </c>
      <c r="E434" s="2">
        <v>0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14">
        <f t="shared" si="42"/>
        <v>0</v>
      </c>
      <c r="O434" s="49"/>
    </row>
    <row r="435" spans="1:15" ht="17.25" customHeight="1" x14ac:dyDescent="0.25">
      <c r="A435" s="62" t="s">
        <v>88</v>
      </c>
      <c r="B435" s="28">
        <v>0</v>
      </c>
      <c r="C435" s="28">
        <v>0</v>
      </c>
      <c r="D435" s="28">
        <v>0</v>
      </c>
      <c r="E435" s="2">
        <v>0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14">
        <f>SUM(B435:M435)</f>
        <v>0</v>
      </c>
      <c r="O435"/>
    </row>
    <row r="436" spans="1:15" ht="17.25" customHeight="1" x14ac:dyDescent="0.25">
      <c r="A436" s="62" t="s">
        <v>94</v>
      </c>
      <c r="B436" s="28">
        <v>0</v>
      </c>
      <c r="C436" s="28">
        <v>0</v>
      </c>
      <c r="D436" s="28">
        <v>0</v>
      </c>
      <c r="E436" s="2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14">
        <f>SUM(B436:M436)</f>
        <v>0</v>
      </c>
      <c r="O436"/>
    </row>
    <row r="437" spans="1:15" ht="17.25" customHeight="1" x14ac:dyDescent="0.25">
      <c r="A437" s="62" t="s">
        <v>89</v>
      </c>
      <c r="B437" s="28">
        <v>0</v>
      </c>
      <c r="C437" s="28">
        <v>0</v>
      </c>
      <c r="D437" s="28">
        <v>0</v>
      </c>
      <c r="E437" s="2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14">
        <f>SUM(B437:M437)</f>
        <v>0</v>
      </c>
      <c r="O437"/>
    </row>
    <row r="438" spans="1:15" ht="17.25" customHeight="1" x14ac:dyDescent="0.25">
      <c r="A438" s="62" t="s">
        <v>93</v>
      </c>
      <c r="B438" s="28">
        <v>0</v>
      </c>
      <c r="C438" s="28">
        <v>0</v>
      </c>
      <c r="D438" s="28">
        <v>0</v>
      </c>
      <c r="E438" s="2">
        <v>0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14">
        <f t="shared" ref="N438:N441" si="43">SUM(B438:M438)</f>
        <v>0</v>
      </c>
      <c r="O438"/>
    </row>
    <row r="439" spans="1:15" ht="17.25" customHeight="1" x14ac:dyDescent="0.25">
      <c r="A439" s="62" t="s">
        <v>95</v>
      </c>
      <c r="B439" s="28">
        <v>0</v>
      </c>
      <c r="C439" s="28">
        <v>0</v>
      </c>
      <c r="D439" s="28">
        <v>0</v>
      </c>
      <c r="E439" s="2">
        <v>0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14">
        <f t="shared" si="43"/>
        <v>0</v>
      </c>
      <c r="O439"/>
    </row>
    <row r="440" spans="1:15" ht="17.25" customHeight="1" x14ac:dyDescent="0.25">
      <c r="A440" s="62" t="s">
        <v>96</v>
      </c>
      <c r="B440" s="28">
        <v>0</v>
      </c>
      <c r="C440" s="28">
        <v>0</v>
      </c>
      <c r="D440" s="28">
        <v>0</v>
      </c>
      <c r="E440" s="2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14">
        <f t="shared" si="43"/>
        <v>0</v>
      </c>
      <c r="O440"/>
    </row>
    <row r="441" spans="1:15" ht="17.25" customHeight="1" x14ac:dyDescent="0.25">
      <c r="A441" s="62" t="s">
        <v>98</v>
      </c>
      <c r="B441" s="28">
        <v>0</v>
      </c>
      <c r="C441" s="28">
        <v>0</v>
      </c>
      <c r="D441" s="28">
        <v>0</v>
      </c>
      <c r="E441" s="2">
        <v>0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14">
        <f t="shared" si="43"/>
        <v>0</v>
      </c>
      <c r="O441"/>
    </row>
    <row r="442" spans="1:15" x14ac:dyDescent="0.2">
      <c r="A442" s="15" t="s">
        <v>27</v>
      </c>
      <c r="B442" s="28">
        <f>SUM(B420:B441)</f>
        <v>0</v>
      </c>
      <c r="C442" s="28">
        <f t="shared" ref="C442:N442" si="44">SUM(C420:C441)</f>
        <v>0</v>
      </c>
      <c r="D442" s="28">
        <f t="shared" si="44"/>
        <v>0</v>
      </c>
      <c r="E442" s="2">
        <f t="shared" si="44"/>
        <v>0</v>
      </c>
      <c r="F442" s="28">
        <f t="shared" si="44"/>
        <v>0</v>
      </c>
      <c r="G442" s="28">
        <f t="shared" si="44"/>
        <v>0</v>
      </c>
      <c r="H442" s="28">
        <f t="shared" si="44"/>
        <v>0</v>
      </c>
      <c r="I442" s="28">
        <f t="shared" si="44"/>
        <v>0</v>
      </c>
      <c r="J442" s="28">
        <f t="shared" si="44"/>
        <v>0</v>
      </c>
      <c r="K442" s="28">
        <f t="shared" si="44"/>
        <v>0</v>
      </c>
      <c r="L442" s="28">
        <f t="shared" si="44"/>
        <v>0</v>
      </c>
      <c r="M442" s="28">
        <f t="shared" si="44"/>
        <v>0</v>
      </c>
      <c r="N442" s="14">
        <f t="shared" si="44"/>
        <v>0</v>
      </c>
    </row>
    <row r="443" spans="1:15" x14ac:dyDescent="0.2">
      <c r="A443" s="15"/>
      <c r="N443" s="14"/>
    </row>
    <row r="444" spans="1:15" ht="16.5" thickBot="1" x14ac:dyDescent="0.3">
      <c r="A444" s="19" t="s">
        <v>15</v>
      </c>
      <c r="B444" s="32">
        <f t="shared" ref="B444:M444" si="45">+B442+B417+B392</f>
        <v>24529.67</v>
      </c>
      <c r="C444" s="32">
        <f t="shared" si="45"/>
        <v>1710</v>
      </c>
      <c r="D444" s="32">
        <f t="shared" si="45"/>
        <v>3956.9</v>
      </c>
      <c r="E444" s="107">
        <f t="shared" si="45"/>
        <v>3461.72</v>
      </c>
      <c r="F444" s="32">
        <f t="shared" si="45"/>
        <v>618</v>
      </c>
      <c r="G444" s="32">
        <f t="shared" si="45"/>
        <v>0</v>
      </c>
      <c r="H444" s="32">
        <f t="shared" si="45"/>
        <v>0</v>
      </c>
      <c r="I444" s="32">
        <f t="shared" si="45"/>
        <v>0</v>
      </c>
      <c r="J444" s="32">
        <f t="shared" si="45"/>
        <v>0</v>
      </c>
      <c r="K444" s="32">
        <f t="shared" si="45"/>
        <v>0</v>
      </c>
      <c r="L444" s="32">
        <f t="shared" si="45"/>
        <v>0</v>
      </c>
      <c r="M444" s="32">
        <f t="shared" si="45"/>
        <v>0</v>
      </c>
      <c r="N444" s="20">
        <f>+N442+N393+N417+N392</f>
        <v>34276.29</v>
      </c>
    </row>
    <row r="445" spans="1:15" x14ac:dyDescent="0.2">
      <c r="A445" s="5"/>
      <c r="B445" s="30"/>
      <c r="C445" s="30"/>
      <c r="D445" s="30"/>
      <c r="E445" s="6"/>
      <c r="F445" s="30"/>
      <c r="G445" s="30"/>
      <c r="H445" s="30"/>
      <c r="I445" s="30"/>
      <c r="J445" s="30"/>
      <c r="K445" s="30"/>
      <c r="L445" s="30"/>
      <c r="M445" s="30"/>
      <c r="N445" s="7" t="s">
        <v>0</v>
      </c>
    </row>
    <row r="446" spans="1:15" ht="13.5" thickBot="1" x14ac:dyDescent="0.25">
      <c r="A446" s="21" t="s">
        <v>102</v>
      </c>
      <c r="B446" s="31" t="s">
        <v>2</v>
      </c>
      <c r="C446" s="31" t="s">
        <v>3</v>
      </c>
      <c r="D446" s="31" t="s">
        <v>4</v>
      </c>
      <c r="E446" s="9" t="s">
        <v>5</v>
      </c>
      <c r="F446" s="31" t="s">
        <v>6</v>
      </c>
      <c r="G446" s="31" t="s">
        <v>7</v>
      </c>
      <c r="H446" s="31" t="s">
        <v>8</v>
      </c>
      <c r="I446" s="31" t="s">
        <v>9</v>
      </c>
      <c r="J446" s="31" t="s">
        <v>10</v>
      </c>
      <c r="K446" s="31" t="s">
        <v>11</v>
      </c>
      <c r="L446" s="31" t="s">
        <v>12</v>
      </c>
      <c r="M446" s="31" t="s">
        <v>13</v>
      </c>
      <c r="N446" s="10" t="s">
        <v>14</v>
      </c>
    </row>
    <row r="447" spans="1:15" x14ac:dyDescent="0.2">
      <c r="A447" s="58"/>
      <c r="B447" s="37"/>
      <c r="C447" s="37"/>
      <c r="D447" s="37"/>
      <c r="E447" s="106"/>
      <c r="F447" s="37"/>
      <c r="G447" s="37"/>
      <c r="H447" s="37"/>
      <c r="I447" s="37"/>
      <c r="J447" s="37"/>
      <c r="K447" s="37"/>
      <c r="L447" s="37"/>
      <c r="M447" s="37"/>
      <c r="N447" s="50"/>
    </row>
    <row r="448" spans="1:15" x14ac:dyDescent="0.2">
      <c r="A448" s="22" t="s">
        <v>30</v>
      </c>
      <c r="B448" s="28">
        <f>14261.46-B475-B502</f>
        <v>14261.46</v>
      </c>
      <c r="C448" s="28">
        <f>347004.63-C475-C502</f>
        <v>347004.63</v>
      </c>
      <c r="D448" s="28">
        <f>72743.39-D475-D502</f>
        <v>72743.39</v>
      </c>
      <c r="E448" s="2">
        <f>36265.86-E475-E502</f>
        <v>36265.86</v>
      </c>
      <c r="F448" s="28">
        <f>30248-F475-F502</f>
        <v>30248</v>
      </c>
      <c r="G448" s="28">
        <f t="shared" ref="F448:M448" si="46">0-G475-G502</f>
        <v>0</v>
      </c>
      <c r="H448" s="28">
        <f t="shared" si="46"/>
        <v>0</v>
      </c>
      <c r="I448" s="28">
        <f t="shared" si="46"/>
        <v>0</v>
      </c>
      <c r="J448" s="28">
        <f t="shared" si="46"/>
        <v>0</v>
      </c>
      <c r="K448" s="28">
        <f t="shared" si="46"/>
        <v>0</v>
      </c>
      <c r="L448" s="28">
        <f t="shared" si="46"/>
        <v>0</v>
      </c>
      <c r="M448" s="28">
        <f t="shared" si="46"/>
        <v>0</v>
      </c>
      <c r="N448" s="14">
        <f>SUM(B448:M448)</f>
        <v>500523.34</v>
      </c>
    </row>
    <row r="449" spans="1:15" x14ac:dyDescent="0.2">
      <c r="A449" s="15" t="s">
        <v>48</v>
      </c>
      <c r="N449" s="14">
        <f>SUM(B449:M449)</f>
        <v>0</v>
      </c>
    </row>
    <row r="450" spans="1:15" x14ac:dyDescent="0.2">
      <c r="A450" s="22" t="s">
        <v>29</v>
      </c>
      <c r="N450" s="14"/>
    </row>
    <row r="451" spans="1:15" ht="15" x14ac:dyDescent="0.25">
      <c r="A451" s="57" t="s">
        <v>70</v>
      </c>
      <c r="B451" s="28">
        <v>0</v>
      </c>
      <c r="C451" s="28">
        <v>0</v>
      </c>
      <c r="D451" s="28">
        <v>0</v>
      </c>
      <c r="E451" s="2"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14">
        <f t="shared" ref="N451:N464" si="47">SUM(B451:M451)</f>
        <v>0</v>
      </c>
      <c r="O451"/>
    </row>
    <row r="452" spans="1:15" ht="15" x14ac:dyDescent="0.25">
      <c r="A452" s="57" t="s">
        <v>71</v>
      </c>
      <c r="B452" s="28">
        <v>0</v>
      </c>
      <c r="C452" s="28">
        <v>0</v>
      </c>
      <c r="D452" s="28">
        <v>0</v>
      </c>
      <c r="E452" s="2"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14">
        <f t="shared" si="47"/>
        <v>0</v>
      </c>
      <c r="O452"/>
    </row>
    <row r="453" spans="1:15" ht="15" x14ac:dyDescent="0.25">
      <c r="A453" s="57" t="s">
        <v>72</v>
      </c>
      <c r="B453" s="28">
        <v>0</v>
      </c>
      <c r="C453" s="28">
        <v>0</v>
      </c>
      <c r="D453" s="28">
        <v>0</v>
      </c>
      <c r="E453" s="2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14">
        <f t="shared" si="47"/>
        <v>0</v>
      </c>
      <c r="O453"/>
    </row>
    <row r="454" spans="1:15" ht="15" x14ac:dyDescent="0.25">
      <c r="A454" s="57" t="s">
        <v>73</v>
      </c>
      <c r="B454" s="28">
        <v>0</v>
      </c>
      <c r="C454" s="28">
        <v>0</v>
      </c>
      <c r="D454" s="28">
        <v>0</v>
      </c>
      <c r="E454" s="2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14">
        <f t="shared" si="47"/>
        <v>0</v>
      </c>
      <c r="O454"/>
    </row>
    <row r="455" spans="1:15" ht="15" x14ac:dyDescent="0.25">
      <c r="A455" s="57" t="s">
        <v>74</v>
      </c>
      <c r="B455" s="28">
        <v>0</v>
      </c>
      <c r="C455" s="28">
        <v>0</v>
      </c>
      <c r="D455" s="28">
        <v>0</v>
      </c>
      <c r="E455" s="2">
        <v>0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14">
        <f t="shared" si="47"/>
        <v>0</v>
      </c>
      <c r="O455"/>
    </row>
    <row r="456" spans="1:15" ht="15" x14ac:dyDescent="0.25">
      <c r="A456" s="57" t="s">
        <v>75</v>
      </c>
      <c r="B456" s="28">
        <v>0</v>
      </c>
      <c r="C456" s="28">
        <v>0</v>
      </c>
      <c r="D456" s="28">
        <v>0</v>
      </c>
      <c r="E456" s="2"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14">
        <f t="shared" si="47"/>
        <v>0</v>
      </c>
      <c r="O456"/>
    </row>
    <row r="457" spans="1:15" ht="15" x14ac:dyDescent="0.25">
      <c r="A457" s="57" t="s">
        <v>76</v>
      </c>
      <c r="B457" s="28">
        <v>0</v>
      </c>
      <c r="C457" s="28">
        <v>0</v>
      </c>
      <c r="D457" s="28">
        <v>0</v>
      </c>
      <c r="E457" s="2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14">
        <f t="shared" si="47"/>
        <v>0</v>
      </c>
      <c r="O457"/>
    </row>
    <row r="458" spans="1:15" ht="15" x14ac:dyDescent="0.25">
      <c r="A458" s="57" t="s">
        <v>77</v>
      </c>
      <c r="B458" s="28">
        <v>0</v>
      </c>
      <c r="C458" s="28">
        <v>0</v>
      </c>
      <c r="D458" s="28">
        <v>0</v>
      </c>
      <c r="E458" s="2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14">
        <f t="shared" si="47"/>
        <v>0</v>
      </c>
      <c r="O458"/>
    </row>
    <row r="459" spans="1:15" ht="15" x14ac:dyDescent="0.25">
      <c r="A459" s="57" t="s">
        <v>78</v>
      </c>
      <c r="B459" s="28">
        <v>0</v>
      </c>
      <c r="C459" s="28">
        <v>0</v>
      </c>
      <c r="D459" s="28">
        <v>0</v>
      </c>
      <c r="E459" s="2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14">
        <f t="shared" si="47"/>
        <v>0</v>
      </c>
      <c r="O459"/>
    </row>
    <row r="460" spans="1:15" ht="15" x14ac:dyDescent="0.25">
      <c r="A460" s="57" t="s">
        <v>79</v>
      </c>
      <c r="B460" s="28">
        <v>0</v>
      </c>
      <c r="C460" s="28">
        <v>0</v>
      </c>
      <c r="D460" s="28">
        <v>0</v>
      </c>
      <c r="E460" s="2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14">
        <f t="shared" si="47"/>
        <v>0</v>
      </c>
      <c r="O460"/>
    </row>
    <row r="461" spans="1:15" ht="15" x14ac:dyDescent="0.25">
      <c r="A461" s="57" t="s">
        <v>80</v>
      </c>
      <c r="B461" s="28">
        <v>0</v>
      </c>
      <c r="C461" s="28">
        <v>0</v>
      </c>
      <c r="D461" s="28">
        <v>0</v>
      </c>
      <c r="E461" s="2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14">
        <f t="shared" si="47"/>
        <v>0</v>
      </c>
      <c r="O461"/>
    </row>
    <row r="462" spans="1:15" ht="15" x14ac:dyDescent="0.25">
      <c r="A462" s="57" t="s">
        <v>81</v>
      </c>
      <c r="B462" s="28">
        <v>0</v>
      </c>
      <c r="C462" s="28">
        <v>0</v>
      </c>
      <c r="D462" s="28">
        <v>0</v>
      </c>
      <c r="E462" s="2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14">
        <f t="shared" si="47"/>
        <v>0</v>
      </c>
      <c r="O462"/>
    </row>
    <row r="463" spans="1:15" ht="15" x14ac:dyDescent="0.25">
      <c r="A463" s="57" t="s">
        <v>82</v>
      </c>
      <c r="B463" s="28">
        <v>0</v>
      </c>
      <c r="C463" s="28">
        <v>0</v>
      </c>
      <c r="D463" s="28">
        <v>0</v>
      </c>
      <c r="E463" s="2">
        <v>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14">
        <f t="shared" si="47"/>
        <v>0</v>
      </c>
      <c r="O463"/>
    </row>
    <row r="464" spans="1:15" ht="15" x14ac:dyDescent="0.25">
      <c r="A464" s="57" t="s">
        <v>83</v>
      </c>
      <c r="B464" s="28">
        <v>0</v>
      </c>
      <c r="C464" s="28">
        <v>0</v>
      </c>
      <c r="D464" s="28">
        <v>0</v>
      </c>
      <c r="E464" s="2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14">
        <f t="shared" si="47"/>
        <v>0</v>
      </c>
      <c r="O464"/>
    </row>
    <row r="465" spans="1:15" ht="17.25" customHeight="1" x14ac:dyDescent="0.25">
      <c r="A465" s="62" t="s">
        <v>84</v>
      </c>
      <c r="B465" s="28">
        <v>0</v>
      </c>
      <c r="C465" s="28">
        <v>0</v>
      </c>
      <c r="D465" s="28">
        <v>0</v>
      </c>
      <c r="E465" s="2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14">
        <f t="shared" ref="N465:N468" si="48">SUM(B465:M465)</f>
        <v>0</v>
      </c>
      <c r="O465"/>
    </row>
    <row r="466" spans="1:15" ht="17.25" customHeight="1" x14ac:dyDescent="0.25">
      <c r="A466" s="62" t="s">
        <v>86</v>
      </c>
      <c r="B466" s="28">
        <v>0</v>
      </c>
      <c r="C466" s="28">
        <v>0</v>
      </c>
      <c r="D466" s="28">
        <v>0</v>
      </c>
      <c r="E466" s="2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14">
        <f t="shared" si="48"/>
        <v>0</v>
      </c>
      <c r="O466"/>
    </row>
    <row r="467" spans="1:15" ht="17.25" customHeight="1" x14ac:dyDescent="0.25">
      <c r="A467" s="62" t="s">
        <v>87</v>
      </c>
      <c r="B467" s="28">
        <v>0</v>
      </c>
      <c r="C467" s="28">
        <v>0</v>
      </c>
      <c r="D467" s="28">
        <v>0</v>
      </c>
      <c r="E467" s="2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14">
        <f t="shared" si="48"/>
        <v>0</v>
      </c>
      <c r="O467"/>
    </row>
    <row r="468" spans="1:15" ht="17.25" customHeight="1" x14ac:dyDescent="0.25">
      <c r="A468" s="62" t="s">
        <v>88</v>
      </c>
      <c r="B468" s="28">
        <v>0</v>
      </c>
      <c r="C468" s="28">
        <v>0</v>
      </c>
      <c r="D468" s="28">
        <v>0</v>
      </c>
      <c r="E468" s="2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14">
        <f t="shared" si="48"/>
        <v>0</v>
      </c>
      <c r="O468"/>
    </row>
    <row r="469" spans="1:15" ht="17.25" customHeight="1" x14ac:dyDescent="0.25">
      <c r="A469" s="62" t="s">
        <v>94</v>
      </c>
      <c r="B469" s="28">
        <v>0</v>
      </c>
      <c r="C469" s="28">
        <v>0</v>
      </c>
      <c r="D469" s="28">
        <v>0</v>
      </c>
      <c r="E469" s="2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14">
        <f>SUM(B469:M469)</f>
        <v>0</v>
      </c>
      <c r="O469"/>
    </row>
    <row r="470" spans="1:15" ht="17.25" customHeight="1" x14ac:dyDescent="0.25">
      <c r="A470" s="62" t="s">
        <v>89</v>
      </c>
      <c r="B470" s="28">
        <v>0</v>
      </c>
      <c r="C470" s="28">
        <v>0</v>
      </c>
      <c r="D470" s="28">
        <v>0</v>
      </c>
      <c r="E470" s="2">
        <v>0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14">
        <f t="shared" ref="N470:N471" si="49">SUM(B470:M470)</f>
        <v>0</v>
      </c>
      <c r="O470"/>
    </row>
    <row r="471" spans="1:15" ht="17.25" customHeight="1" x14ac:dyDescent="0.25">
      <c r="A471" s="62" t="s">
        <v>93</v>
      </c>
      <c r="B471" s="28">
        <v>0</v>
      </c>
      <c r="C471" s="28">
        <v>0</v>
      </c>
      <c r="D471" s="28">
        <v>0</v>
      </c>
      <c r="E471" s="2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14">
        <f t="shared" si="49"/>
        <v>0</v>
      </c>
      <c r="O471"/>
    </row>
    <row r="472" spans="1:15" ht="17.25" customHeight="1" x14ac:dyDescent="0.25">
      <c r="A472" s="62" t="s">
        <v>95</v>
      </c>
      <c r="B472" s="28">
        <v>0</v>
      </c>
      <c r="C472" s="28">
        <v>0</v>
      </c>
      <c r="D472" s="28">
        <v>0</v>
      </c>
      <c r="E472" s="2">
        <v>0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14">
        <f t="shared" ref="N472" si="50">SUM(B472:M472)</f>
        <v>0</v>
      </c>
      <c r="O472"/>
    </row>
    <row r="473" spans="1:15" ht="17.25" customHeight="1" x14ac:dyDescent="0.25">
      <c r="A473" s="62" t="s">
        <v>96</v>
      </c>
      <c r="B473" s="28">
        <v>0</v>
      </c>
      <c r="C473" s="28">
        <v>0</v>
      </c>
      <c r="D473" s="28">
        <v>0</v>
      </c>
      <c r="E473" s="2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14">
        <f t="shared" ref="N473" si="51">SUM(B473:M473)</f>
        <v>0</v>
      </c>
      <c r="O473"/>
    </row>
    <row r="474" spans="1:15" ht="17.25" customHeight="1" x14ac:dyDescent="0.25">
      <c r="A474" s="62" t="s">
        <v>97</v>
      </c>
      <c r="B474" s="28">
        <v>0</v>
      </c>
      <c r="C474" s="28">
        <v>0</v>
      </c>
      <c r="D474" s="28">
        <v>0</v>
      </c>
      <c r="E474" s="2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14">
        <f t="shared" ref="N474" si="52">SUM(B474:M474)</f>
        <v>0</v>
      </c>
      <c r="O474"/>
    </row>
    <row r="475" spans="1:15" x14ac:dyDescent="0.2">
      <c r="A475" s="15" t="s">
        <v>27</v>
      </c>
      <c r="B475" s="28">
        <f t="shared" ref="B475:N475" si="53">SUM(B451:B474)</f>
        <v>0</v>
      </c>
      <c r="C475" s="28">
        <f t="shared" si="53"/>
        <v>0</v>
      </c>
      <c r="D475" s="28">
        <f t="shared" si="53"/>
        <v>0</v>
      </c>
      <c r="E475" s="2">
        <f t="shared" si="53"/>
        <v>0</v>
      </c>
      <c r="F475" s="28">
        <f t="shared" si="53"/>
        <v>0</v>
      </c>
      <c r="G475" s="28">
        <f t="shared" si="53"/>
        <v>0</v>
      </c>
      <c r="H475" s="28">
        <f t="shared" si="53"/>
        <v>0</v>
      </c>
      <c r="I475" s="28">
        <f t="shared" si="53"/>
        <v>0</v>
      </c>
      <c r="J475" s="28">
        <f t="shared" si="53"/>
        <v>0</v>
      </c>
      <c r="K475" s="28">
        <f t="shared" si="53"/>
        <v>0</v>
      </c>
      <c r="L475" s="28">
        <f t="shared" si="53"/>
        <v>0</v>
      </c>
      <c r="M475" s="28">
        <f t="shared" si="53"/>
        <v>0</v>
      </c>
      <c r="N475" s="14">
        <f t="shared" si="53"/>
        <v>0</v>
      </c>
    </row>
    <row r="476" spans="1:15" x14ac:dyDescent="0.2">
      <c r="A476" s="15"/>
      <c r="N476" s="14"/>
    </row>
    <row r="477" spans="1:15" x14ac:dyDescent="0.2">
      <c r="A477" s="22" t="s">
        <v>28</v>
      </c>
      <c r="N477" s="14"/>
    </row>
    <row r="478" spans="1:15" ht="15" x14ac:dyDescent="0.25">
      <c r="A478" s="57" t="s">
        <v>70</v>
      </c>
      <c r="B478" s="28">
        <v>0</v>
      </c>
      <c r="C478" s="28">
        <v>0</v>
      </c>
      <c r="D478" s="28">
        <v>0</v>
      </c>
      <c r="E478" s="2">
        <v>0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14">
        <f t="shared" ref="N478:N492" si="54">SUM(B478:M478)</f>
        <v>0</v>
      </c>
      <c r="O478"/>
    </row>
    <row r="479" spans="1:15" ht="15" x14ac:dyDescent="0.25">
      <c r="A479" s="57" t="s">
        <v>71</v>
      </c>
      <c r="B479" s="28">
        <v>0</v>
      </c>
      <c r="C479" s="28">
        <v>0</v>
      </c>
      <c r="D479" s="28">
        <v>0</v>
      </c>
      <c r="E479" s="2">
        <v>0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14">
        <f t="shared" si="54"/>
        <v>0</v>
      </c>
      <c r="O479"/>
    </row>
    <row r="480" spans="1:15" ht="15" x14ac:dyDescent="0.25">
      <c r="A480" s="57" t="s">
        <v>72</v>
      </c>
      <c r="B480" s="28">
        <v>0</v>
      </c>
      <c r="C480" s="28">
        <v>0</v>
      </c>
      <c r="D480" s="28">
        <v>0</v>
      </c>
      <c r="E480" s="2">
        <v>0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14">
        <f t="shared" si="54"/>
        <v>0</v>
      </c>
      <c r="O480"/>
    </row>
    <row r="481" spans="1:15" ht="15" x14ac:dyDescent="0.25">
      <c r="A481" s="57" t="s">
        <v>73</v>
      </c>
      <c r="B481" s="28">
        <v>0</v>
      </c>
      <c r="C481" s="28">
        <v>0</v>
      </c>
      <c r="D481" s="28">
        <v>0</v>
      </c>
      <c r="E481" s="2">
        <v>0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14">
        <f t="shared" si="54"/>
        <v>0</v>
      </c>
      <c r="O481"/>
    </row>
    <row r="482" spans="1:15" ht="15" x14ac:dyDescent="0.25">
      <c r="A482" s="57" t="s">
        <v>74</v>
      </c>
      <c r="B482" s="28">
        <v>0</v>
      </c>
      <c r="C482" s="28">
        <v>0</v>
      </c>
      <c r="D482" s="28">
        <v>0</v>
      </c>
      <c r="E482" s="2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14">
        <f t="shared" si="54"/>
        <v>0</v>
      </c>
      <c r="O482"/>
    </row>
    <row r="483" spans="1:15" ht="15" x14ac:dyDescent="0.25">
      <c r="A483" s="57" t="s">
        <v>75</v>
      </c>
      <c r="B483" s="28">
        <v>0</v>
      </c>
      <c r="C483" s="28">
        <v>0</v>
      </c>
      <c r="D483" s="28">
        <v>0</v>
      </c>
      <c r="E483" s="2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14">
        <f t="shared" si="54"/>
        <v>0</v>
      </c>
      <c r="O483"/>
    </row>
    <row r="484" spans="1:15" ht="15" x14ac:dyDescent="0.25">
      <c r="A484" s="57" t="s">
        <v>76</v>
      </c>
      <c r="B484" s="28">
        <v>0</v>
      </c>
      <c r="C484" s="28">
        <v>0</v>
      </c>
      <c r="D484" s="28">
        <v>0</v>
      </c>
      <c r="E484" s="2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14">
        <f t="shared" si="54"/>
        <v>0</v>
      </c>
      <c r="O484"/>
    </row>
    <row r="485" spans="1:15" ht="15" x14ac:dyDescent="0.25">
      <c r="A485" s="57" t="s">
        <v>77</v>
      </c>
      <c r="B485" s="28">
        <v>0</v>
      </c>
      <c r="C485" s="28">
        <v>0</v>
      </c>
      <c r="D485" s="28">
        <v>0</v>
      </c>
      <c r="E485" s="2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14">
        <f t="shared" si="54"/>
        <v>0</v>
      </c>
      <c r="O485"/>
    </row>
    <row r="486" spans="1:15" ht="15" x14ac:dyDescent="0.25">
      <c r="A486" s="57" t="s">
        <v>78</v>
      </c>
      <c r="B486" s="28">
        <v>0</v>
      </c>
      <c r="C486" s="28">
        <v>0</v>
      </c>
      <c r="D486" s="28">
        <v>0</v>
      </c>
      <c r="E486" s="2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14">
        <f t="shared" si="54"/>
        <v>0</v>
      </c>
      <c r="O486"/>
    </row>
    <row r="487" spans="1:15" ht="15" x14ac:dyDescent="0.25">
      <c r="A487" s="57" t="s">
        <v>79</v>
      </c>
      <c r="B487" s="28">
        <v>0</v>
      </c>
      <c r="C487" s="28">
        <v>0</v>
      </c>
      <c r="D487" s="28">
        <v>0</v>
      </c>
      <c r="E487" s="2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14">
        <f t="shared" si="54"/>
        <v>0</v>
      </c>
      <c r="O487"/>
    </row>
    <row r="488" spans="1:15" ht="15" x14ac:dyDescent="0.25">
      <c r="A488" s="57" t="s">
        <v>80</v>
      </c>
      <c r="B488" s="28">
        <v>0</v>
      </c>
      <c r="C488" s="28">
        <v>0</v>
      </c>
      <c r="D488" s="28">
        <v>0</v>
      </c>
      <c r="E488" s="2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14">
        <f t="shared" si="54"/>
        <v>0</v>
      </c>
      <c r="O488"/>
    </row>
    <row r="489" spans="1:15" ht="15" x14ac:dyDescent="0.25">
      <c r="A489" s="57" t="s">
        <v>81</v>
      </c>
      <c r="B489" s="28">
        <v>0</v>
      </c>
      <c r="C489" s="28">
        <v>0</v>
      </c>
      <c r="D489" s="28">
        <v>0</v>
      </c>
      <c r="E489" s="2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14">
        <f t="shared" si="54"/>
        <v>0</v>
      </c>
      <c r="O489"/>
    </row>
    <row r="490" spans="1:15" ht="15" x14ac:dyDescent="0.25">
      <c r="A490" s="57" t="s">
        <v>82</v>
      </c>
      <c r="B490" s="28">
        <v>0</v>
      </c>
      <c r="C490" s="28">
        <v>0</v>
      </c>
      <c r="D490" s="28">
        <v>0</v>
      </c>
      <c r="E490" s="2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14">
        <f t="shared" si="54"/>
        <v>0</v>
      </c>
      <c r="O490"/>
    </row>
    <row r="491" spans="1:15" ht="15" x14ac:dyDescent="0.25">
      <c r="A491" s="57" t="s">
        <v>83</v>
      </c>
      <c r="B491" s="28">
        <v>0</v>
      </c>
      <c r="C491" s="28">
        <v>0</v>
      </c>
      <c r="D491" s="28">
        <v>0</v>
      </c>
      <c r="E491" s="2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14">
        <f t="shared" si="54"/>
        <v>0</v>
      </c>
      <c r="O491"/>
    </row>
    <row r="492" spans="1:15" ht="15" x14ac:dyDescent="0.25">
      <c r="A492" s="62" t="s">
        <v>84</v>
      </c>
      <c r="B492" s="28">
        <v>0</v>
      </c>
      <c r="C492" s="28">
        <v>0</v>
      </c>
      <c r="D492" s="28">
        <v>0</v>
      </c>
      <c r="E492" s="2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14">
        <f t="shared" si="54"/>
        <v>0</v>
      </c>
      <c r="O492" s="49"/>
    </row>
    <row r="493" spans="1:15" ht="15" x14ac:dyDescent="0.25">
      <c r="A493" s="62" t="s">
        <v>86</v>
      </c>
      <c r="B493" s="28">
        <v>0</v>
      </c>
      <c r="C493" s="28">
        <v>0</v>
      </c>
      <c r="D493" s="28">
        <v>0</v>
      </c>
      <c r="E493" s="2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14">
        <f t="shared" ref="N493" si="55">SUM(B493:M493)</f>
        <v>0</v>
      </c>
      <c r="O493" s="49"/>
    </row>
    <row r="494" spans="1:15" ht="15" x14ac:dyDescent="0.25">
      <c r="A494" s="62" t="s">
        <v>87</v>
      </c>
      <c r="B494" s="28">
        <v>0</v>
      </c>
      <c r="C494" s="28">
        <v>0</v>
      </c>
      <c r="D494" s="28">
        <v>0</v>
      </c>
      <c r="E494" s="2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14">
        <f t="shared" ref="N494" si="56">SUM(B494:M494)</f>
        <v>0</v>
      </c>
      <c r="O494" s="49"/>
    </row>
    <row r="495" spans="1:15" ht="17.25" customHeight="1" x14ac:dyDescent="0.25">
      <c r="A495" s="62" t="s">
        <v>88</v>
      </c>
      <c r="B495" s="28">
        <v>0</v>
      </c>
      <c r="C495" s="28">
        <v>0</v>
      </c>
      <c r="D495" s="28">
        <v>0</v>
      </c>
      <c r="E495" s="2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14">
        <f>SUM(B495:M495)</f>
        <v>0</v>
      </c>
      <c r="O495"/>
    </row>
    <row r="496" spans="1:15" ht="17.25" customHeight="1" x14ac:dyDescent="0.25">
      <c r="A496" s="62" t="s">
        <v>94</v>
      </c>
      <c r="B496" s="28">
        <v>0</v>
      </c>
      <c r="C496" s="28">
        <v>0</v>
      </c>
      <c r="D496" s="28">
        <v>0</v>
      </c>
      <c r="E496" s="2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14">
        <f>SUM(B496:M496)</f>
        <v>0</v>
      </c>
      <c r="O496"/>
    </row>
    <row r="497" spans="1:15" ht="17.25" customHeight="1" x14ac:dyDescent="0.25">
      <c r="A497" s="62" t="s">
        <v>89</v>
      </c>
      <c r="B497" s="28">
        <v>0</v>
      </c>
      <c r="C497" s="28">
        <v>0</v>
      </c>
      <c r="D497" s="28">
        <v>0</v>
      </c>
      <c r="E497" s="2"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14">
        <f>SUM(B497:M497)</f>
        <v>0</v>
      </c>
      <c r="O497"/>
    </row>
    <row r="498" spans="1:15" ht="17.25" customHeight="1" x14ac:dyDescent="0.25">
      <c r="A498" s="62" t="s">
        <v>93</v>
      </c>
      <c r="B498" s="28">
        <v>0</v>
      </c>
      <c r="C498" s="28">
        <v>0</v>
      </c>
      <c r="D498" s="28">
        <v>0</v>
      </c>
      <c r="E498" s="2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14">
        <f t="shared" ref="N498" si="57">SUM(B498:M498)</f>
        <v>0</v>
      </c>
      <c r="O498"/>
    </row>
    <row r="499" spans="1:15" ht="17.25" customHeight="1" x14ac:dyDescent="0.25">
      <c r="A499" s="62" t="s">
        <v>95</v>
      </c>
      <c r="B499" s="28">
        <v>0</v>
      </c>
      <c r="C499" s="28">
        <v>0</v>
      </c>
      <c r="D499" s="28">
        <v>0</v>
      </c>
      <c r="E499" s="2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14">
        <f t="shared" ref="N499:N501" si="58">SUM(B499:M499)</f>
        <v>0</v>
      </c>
      <c r="O499"/>
    </row>
    <row r="500" spans="1:15" ht="17.25" customHeight="1" x14ac:dyDescent="0.25">
      <c r="A500" s="62" t="s">
        <v>96</v>
      </c>
      <c r="B500" s="28">
        <v>0</v>
      </c>
      <c r="C500" s="28">
        <v>0</v>
      </c>
      <c r="D500" s="28">
        <v>0</v>
      </c>
      <c r="E500" s="2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14">
        <f t="shared" si="58"/>
        <v>0</v>
      </c>
      <c r="O500"/>
    </row>
    <row r="501" spans="1:15" ht="17.25" customHeight="1" x14ac:dyDescent="0.25">
      <c r="A501" s="62" t="s">
        <v>98</v>
      </c>
      <c r="B501" s="28">
        <v>0</v>
      </c>
      <c r="C501" s="28">
        <v>0</v>
      </c>
      <c r="D501" s="28">
        <v>0</v>
      </c>
      <c r="E501" s="2">
        <v>0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14">
        <f t="shared" si="58"/>
        <v>0</v>
      </c>
      <c r="O501"/>
    </row>
    <row r="502" spans="1:15" x14ac:dyDescent="0.2">
      <c r="A502" s="15" t="s">
        <v>27</v>
      </c>
      <c r="B502" s="28">
        <f t="shared" ref="B502:N502" si="59">SUM(B478:B501)</f>
        <v>0</v>
      </c>
      <c r="C502" s="28">
        <f t="shared" si="59"/>
        <v>0</v>
      </c>
      <c r="D502" s="28">
        <f t="shared" si="59"/>
        <v>0</v>
      </c>
      <c r="E502" s="2">
        <f t="shared" si="59"/>
        <v>0</v>
      </c>
      <c r="F502" s="28">
        <f t="shared" si="59"/>
        <v>0</v>
      </c>
      <c r="G502" s="28">
        <f t="shared" si="59"/>
        <v>0</v>
      </c>
      <c r="H502" s="28">
        <f t="shared" si="59"/>
        <v>0</v>
      </c>
      <c r="I502" s="28">
        <f t="shared" si="59"/>
        <v>0</v>
      </c>
      <c r="J502" s="28">
        <f t="shared" si="59"/>
        <v>0</v>
      </c>
      <c r="K502" s="28">
        <f t="shared" si="59"/>
        <v>0</v>
      </c>
      <c r="L502" s="28">
        <f t="shared" si="59"/>
        <v>0</v>
      </c>
      <c r="M502" s="28">
        <f t="shared" si="59"/>
        <v>0</v>
      </c>
      <c r="N502" s="14">
        <f t="shared" si="59"/>
        <v>0</v>
      </c>
    </row>
    <row r="503" spans="1:15" x14ac:dyDescent="0.2">
      <c r="A503" s="15"/>
      <c r="N503" s="14"/>
    </row>
    <row r="504" spans="1:15" ht="16.5" thickBot="1" x14ac:dyDescent="0.3">
      <c r="A504" s="19" t="s">
        <v>15</v>
      </c>
      <c r="B504" s="32">
        <f t="shared" ref="B504:M504" si="60">+B502+B475+B448</f>
        <v>14261.46</v>
      </c>
      <c r="C504" s="32">
        <f t="shared" si="60"/>
        <v>347004.63</v>
      </c>
      <c r="D504" s="32">
        <f t="shared" si="60"/>
        <v>72743.39</v>
      </c>
      <c r="E504" s="107">
        <f t="shared" si="60"/>
        <v>36265.86</v>
      </c>
      <c r="F504" s="32">
        <f t="shared" si="60"/>
        <v>30248</v>
      </c>
      <c r="G504" s="32">
        <f t="shared" si="60"/>
        <v>0</v>
      </c>
      <c r="H504" s="32">
        <f t="shared" si="60"/>
        <v>0</v>
      </c>
      <c r="I504" s="32">
        <f t="shared" si="60"/>
        <v>0</v>
      </c>
      <c r="J504" s="32">
        <f t="shared" si="60"/>
        <v>0</v>
      </c>
      <c r="K504" s="32">
        <f>+K502+K475+K448</f>
        <v>0</v>
      </c>
      <c r="L504" s="32">
        <f t="shared" si="60"/>
        <v>0</v>
      </c>
      <c r="M504" s="32">
        <f t="shared" si="60"/>
        <v>0</v>
      </c>
      <c r="N504" s="20">
        <f>+N502+N449+N475+N448</f>
        <v>500523.34</v>
      </c>
    </row>
    <row r="505" spans="1:15" ht="16.5" thickBot="1" x14ac:dyDescent="0.3">
      <c r="A505" s="4"/>
    </row>
    <row r="506" spans="1:15" x14ac:dyDescent="0.2">
      <c r="A506" s="5"/>
      <c r="B506" s="30"/>
      <c r="C506" s="30"/>
      <c r="D506" s="30"/>
      <c r="E506" s="6"/>
      <c r="F506" s="30"/>
      <c r="G506" s="30"/>
      <c r="H506" s="30"/>
      <c r="I506" s="30"/>
      <c r="J506" s="30"/>
      <c r="K506" s="30"/>
      <c r="L506" s="30"/>
      <c r="M506" s="30"/>
      <c r="N506" s="7" t="s">
        <v>0</v>
      </c>
    </row>
    <row r="507" spans="1:15" ht="13.5" thickBot="1" x14ac:dyDescent="0.25">
      <c r="A507" s="21" t="s">
        <v>51</v>
      </c>
      <c r="B507" s="31" t="s">
        <v>2</v>
      </c>
      <c r="C507" s="31" t="s">
        <v>3</v>
      </c>
      <c r="D507" s="31" t="s">
        <v>4</v>
      </c>
      <c r="E507" s="9" t="s">
        <v>5</v>
      </c>
      <c r="F507" s="31" t="s">
        <v>6</v>
      </c>
      <c r="G507" s="31" t="s">
        <v>7</v>
      </c>
      <c r="H507" s="31" t="s">
        <v>8</v>
      </c>
      <c r="I507" s="31" t="s">
        <v>9</v>
      </c>
      <c r="J507" s="31" t="s">
        <v>10</v>
      </c>
      <c r="K507" s="31" t="s">
        <v>11</v>
      </c>
      <c r="L507" s="31" t="s">
        <v>12</v>
      </c>
      <c r="M507" s="31" t="s">
        <v>13</v>
      </c>
      <c r="N507" s="10" t="s">
        <v>14</v>
      </c>
    </row>
    <row r="508" spans="1:15" x14ac:dyDescent="0.2">
      <c r="A508" s="58"/>
      <c r="B508" s="37"/>
      <c r="C508" s="37"/>
      <c r="D508" s="37"/>
      <c r="E508" s="106"/>
      <c r="F508" s="37"/>
      <c r="G508" s="37"/>
      <c r="H508" s="37"/>
      <c r="I508" s="37"/>
      <c r="J508" s="37"/>
      <c r="K508" s="37"/>
      <c r="L508" s="37"/>
      <c r="M508" s="37"/>
      <c r="N508" s="50"/>
    </row>
    <row r="509" spans="1:15" x14ac:dyDescent="0.2">
      <c r="A509" s="22" t="s">
        <v>30</v>
      </c>
      <c r="B509" s="28">
        <f>0-B530-B551</f>
        <v>0</v>
      </c>
      <c r="C509" s="28">
        <f t="shared" ref="C509:E509" si="61">0-C530-C551</f>
        <v>0</v>
      </c>
      <c r="D509" s="28">
        <f t="shared" si="61"/>
        <v>0</v>
      </c>
      <c r="E509" s="2">
        <f t="shared" si="61"/>
        <v>0</v>
      </c>
      <c r="F509" s="28">
        <f t="shared" ref="F509:L509" si="62">0-F530-F551</f>
        <v>0</v>
      </c>
      <c r="G509" s="28">
        <f t="shared" si="62"/>
        <v>0</v>
      </c>
      <c r="H509" s="28">
        <f t="shared" si="62"/>
        <v>0</v>
      </c>
      <c r="I509" s="28">
        <f t="shared" si="62"/>
        <v>0</v>
      </c>
      <c r="J509" s="28">
        <f t="shared" si="62"/>
        <v>0</v>
      </c>
      <c r="K509" s="28">
        <f t="shared" si="62"/>
        <v>0</v>
      </c>
      <c r="L509" s="28">
        <f t="shared" si="62"/>
        <v>0</v>
      </c>
      <c r="M509" s="28">
        <f t="shared" ref="M509" si="63">0-M530-M551</f>
        <v>0</v>
      </c>
      <c r="N509" s="14">
        <f>SUM(B509:M509)</f>
        <v>0</v>
      </c>
    </row>
    <row r="510" spans="1:15" x14ac:dyDescent="0.2">
      <c r="A510" s="15" t="s">
        <v>48</v>
      </c>
      <c r="N510" s="14"/>
    </row>
    <row r="511" spans="1:15" x14ac:dyDescent="0.2">
      <c r="A511" s="22" t="s">
        <v>29</v>
      </c>
      <c r="N511" s="14"/>
    </row>
    <row r="512" spans="1:15" x14ac:dyDescent="0.2">
      <c r="A512" s="15" t="s">
        <v>52</v>
      </c>
      <c r="B512" s="28">
        <v>0</v>
      </c>
      <c r="C512" s="28">
        <v>0</v>
      </c>
      <c r="D512" s="28">
        <v>0</v>
      </c>
      <c r="E512" s="2">
        <v>0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14">
        <f t="shared" ref="N512:N525" si="64">SUM(B512:M512)</f>
        <v>0</v>
      </c>
      <c r="O512"/>
    </row>
    <row r="513" spans="1:15" x14ac:dyDescent="0.2">
      <c r="A513" s="15" t="s">
        <v>53</v>
      </c>
      <c r="B513" s="28">
        <v>0</v>
      </c>
      <c r="C513" s="28">
        <v>0</v>
      </c>
      <c r="D513" s="28">
        <v>0</v>
      </c>
      <c r="E513" s="2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14">
        <f t="shared" si="64"/>
        <v>0</v>
      </c>
      <c r="O513"/>
    </row>
    <row r="514" spans="1:15" x14ac:dyDescent="0.2">
      <c r="A514" s="15" t="s">
        <v>54</v>
      </c>
      <c r="B514" s="28">
        <v>0</v>
      </c>
      <c r="C514" s="28">
        <v>0</v>
      </c>
      <c r="D514" s="28">
        <v>0</v>
      </c>
      <c r="E514" s="2">
        <v>0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14">
        <f t="shared" si="64"/>
        <v>0</v>
      </c>
      <c r="O514"/>
    </row>
    <row r="515" spans="1:15" x14ac:dyDescent="0.2">
      <c r="A515" s="15" t="s">
        <v>55</v>
      </c>
      <c r="B515" s="28">
        <v>0</v>
      </c>
      <c r="C515" s="28">
        <v>0</v>
      </c>
      <c r="D515" s="28">
        <v>0</v>
      </c>
      <c r="E515" s="2">
        <v>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14">
        <f t="shared" si="64"/>
        <v>0</v>
      </c>
      <c r="O515"/>
    </row>
    <row r="516" spans="1:15" x14ac:dyDescent="0.2">
      <c r="A516" s="15" t="s">
        <v>56</v>
      </c>
      <c r="B516" s="28">
        <v>0</v>
      </c>
      <c r="C516" s="28">
        <v>0</v>
      </c>
      <c r="D516" s="28">
        <v>0</v>
      </c>
      <c r="E516" s="2">
        <v>0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14">
        <f t="shared" si="64"/>
        <v>0</v>
      </c>
      <c r="O516"/>
    </row>
    <row r="517" spans="1:15" x14ac:dyDescent="0.2">
      <c r="A517" s="15" t="s">
        <v>57</v>
      </c>
      <c r="B517" s="28">
        <v>0</v>
      </c>
      <c r="C517" s="28">
        <v>0</v>
      </c>
      <c r="D517" s="28">
        <v>0</v>
      </c>
      <c r="E517" s="2">
        <v>0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14">
        <f t="shared" si="64"/>
        <v>0</v>
      </c>
      <c r="O517"/>
    </row>
    <row r="518" spans="1:15" x14ac:dyDescent="0.2">
      <c r="A518" s="15" t="s">
        <v>58</v>
      </c>
      <c r="B518" s="28">
        <v>0</v>
      </c>
      <c r="C518" s="28">
        <v>0</v>
      </c>
      <c r="D518" s="28">
        <v>0</v>
      </c>
      <c r="E518" s="2">
        <v>0</v>
      </c>
      <c r="F518" s="28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14">
        <f t="shared" si="64"/>
        <v>0</v>
      </c>
      <c r="O518"/>
    </row>
    <row r="519" spans="1:15" x14ac:dyDescent="0.2">
      <c r="A519" s="15" t="s">
        <v>59</v>
      </c>
      <c r="B519" s="28">
        <v>0</v>
      </c>
      <c r="C519" s="28">
        <v>0</v>
      </c>
      <c r="D519" s="28">
        <v>0</v>
      </c>
      <c r="E519" s="2">
        <v>0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14">
        <f t="shared" si="64"/>
        <v>0</v>
      </c>
      <c r="O519"/>
    </row>
    <row r="520" spans="1:15" x14ac:dyDescent="0.2">
      <c r="A520" s="15" t="s">
        <v>60</v>
      </c>
      <c r="B520" s="28">
        <v>0</v>
      </c>
      <c r="C520" s="28">
        <v>0</v>
      </c>
      <c r="D520" s="28">
        <v>0</v>
      </c>
      <c r="E520" s="2">
        <v>0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14">
        <f t="shared" si="64"/>
        <v>0</v>
      </c>
      <c r="O520"/>
    </row>
    <row r="521" spans="1:15" x14ac:dyDescent="0.2">
      <c r="A521" s="15" t="s">
        <v>61</v>
      </c>
      <c r="B521" s="28">
        <v>0</v>
      </c>
      <c r="C521" s="28">
        <v>0</v>
      </c>
      <c r="D521" s="28">
        <v>0</v>
      </c>
      <c r="E521" s="2">
        <v>0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14">
        <f t="shared" si="64"/>
        <v>0</v>
      </c>
      <c r="O521"/>
    </row>
    <row r="522" spans="1:15" x14ac:dyDescent="0.2">
      <c r="A522" s="15" t="s">
        <v>62</v>
      </c>
      <c r="B522" s="28">
        <v>0</v>
      </c>
      <c r="C522" s="28">
        <v>0</v>
      </c>
      <c r="D522" s="28">
        <v>0</v>
      </c>
      <c r="E522" s="2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14">
        <f t="shared" si="64"/>
        <v>0</v>
      </c>
      <c r="O522"/>
    </row>
    <row r="523" spans="1:15" x14ac:dyDescent="0.2">
      <c r="A523" s="15" t="s">
        <v>63</v>
      </c>
      <c r="B523" s="28">
        <v>0</v>
      </c>
      <c r="C523" s="28">
        <v>0</v>
      </c>
      <c r="D523" s="28">
        <v>0</v>
      </c>
      <c r="E523" s="2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14">
        <f t="shared" si="64"/>
        <v>0</v>
      </c>
      <c r="O523"/>
    </row>
    <row r="524" spans="1:15" x14ac:dyDescent="0.2">
      <c r="A524" s="15" t="s">
        <v>64</v>
      </c>
      <c r="B524" s="28">
        <v>0</v>
      </c>
      <c r="C524" s="28">
        <v>0</v>
      </c>
      <c r="D524" s="28">
        <v>0</v>
      </c>
      <c r="E524" s="2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14">
        <f t="shared" si="64"/>
        <v>0</v>
      </c>
      <c r="O524"/>
    </row>
    <row r="525" spans="1:15" x14ac:dyDescent="0.2">
      <c r="A525" s="15" t="s">
        <v>65</v>
      </c>
      <c r="B525" s="28">
        <v>0</v>
      </c>
      <c r="C525" s="28">
        <v>0</v>
      </c>
      <c r="D525" s="28">
        <v>0</v>
      </c>
      <c r="E525" s="2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14">
        <f t="shared" si="64"/>
        <v>0</v>
      </c>
      <c r="O525"/>
    </row>
    <row r="526" spans="1:15" x14ac:dyDescent="0.2">
      <c r="A526" s="15" t="s">
        <v>66</v>
      </c>
      <c r="B526" s="28">
        <v>0</v>
      </c>
      <c r="C526" s="28">
        <v>0</v>
      </c>
      <c r="D526" s="28">
        <v>0</v>
      </c>
      <c r="E526" s="2">
        <v>0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14">
        <f>SUM(B526:M526)</f>
        <v>0</v>
      </c>
      <c r="O526"/>
    </row>
    <row r="527" spans="1:15" x14ac:dyDescent="0.2">
      <c r="A527" s="15" t="s">
        <v>67</v>
      </c>
      <c r="B527" s="28">
        <v>0</v>
      </c>
      <c r="C527" s="28">
        <v>0</v>
      </c>
      <c r="D527" s="28">
        <v>0</v>
      </c>
      <c r="E527" s="2">
        <v>0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14">
        <f>SUM(B527:M527)</f>
        <v>0</v>
      </c>
      <c r="O527" s="49"/>
    </row>
    <row r="528" spans="1:15" x14ac:dyDescent="0.2">
      <c r="A528" s="15" t="s">
        <v>68</v>
      </c>
      <c r="B528" s="28">
        <v>0</v>
      </c>
      <c r="C528" s="28">
        <v>0</v>
      </c>
      <c r="D528" s="28">
        <v>0</v>
      </c>
      <c r="E528" s="2">
        <v>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14">
        <f>SUM(B528:M528)</f>
        <v>0</v>
      </c>
      <c r="O528"/>
    </row>
    <row r="529" spans="1:15" x14ac:dyDescent="0.2">
      <c r="A529" s="15" t="s">
        <v>69</v>
      </c>
      <c r="B529" s="28">
        <v>0</v>
      </c>
      <c r="C529" s="28">
        <v>0</v>
      </c>
      <c r="D529" s="28">
        <v>0</v>
      </c>
      <c r="E529" s="2">
        <v>0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14">
        <f>SUM(B529:M529)</f>
        <v>0</v>
      </c>
      <c r="O529"/>
    </row>
    <row r="530" spans="1:15" x14ac:dyDescent="0.2">
      <c r="A530" s="15" t="s">
        <v>27</v>
      </c>
      <c r="B530" s="28">
        <f t="shared" ref="B530:M530" si="65">SUM(B512:B529)</f>
        <v>0</v>
      </c>
      <c r="C530" s="28">
        <f t="shared" si="65"/>
        <v>0</v>
      </c>
      <c r="D530" s="28">
        <f t="shared" si="65"/>
        <v>0</v>
      </c>
      <c r="E530" s="2">
        <f t="shared" si="65"/>
        <v>0</v>
      </c>
      <c r="F530" s="28">
        <f t="shared" si="65"/>
        <v>0</v>
      </c>
      <c r="G530" s="28">
        <f t="shared" si="65"/>
        <v>0</v>
      </c>
      <c r="H530" s="28">
        <f t="shared" si="65"/>
        <v>0</v>
      </c>
      <c r="I530" s="28">
        <f t="shared" si="65"/>
        <v>0</v>
      </c>
      <c r="J530" s="28">
        <f t="shared" si="65"/>
        <v>0</v>
      </c>
      <c r="K530" s="28">
        <f t="shared" si="65"/>
        <v>0</v>
      </c>
      <c r="L530" s="28">
        <f t="shared" si="65"/>
        <v>0</v>
      </c>
      <c r="M530" s="28">
        <f t="shared" si="65"/>
        <v>0</v>
      </c>
      <c r="N530" s="14">
        <f>SUM(B530:M530)</f>
        <v>0</v>
      </c>
    </row>
    <row r="531" spans="1:15" x14ac:dyDescent="0.2">
      <c r="A531" s="15"/>
      <c r="N531" s="14"/>
    </row>
    <row r="532" spans="1:15" x14ac:dyDescent="0.2">
      <c r="A532" s="22" t="s">
        <v>28</v>
      </c>
      <c r="N532" s="14"/>
    </row>
    <row r="533" spans="1:15" x14ac:dyDescent="0.2">
      <c r="A533" s="15" t="s">
        <v>52</v>
      </c>
      <c r="B533" s="28">
        <v>0</v>
      </c>
      <c r="C533" s="28">
        <v>0</v>
      </c>
      <c r="D533" s="28">
        <v>0</v>
      </c>
      <c r="E533" s="2">
        <v>0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14">
        <f t="shared" ref="N533:N551" si="66">SUM(B533:M533)</f>
        <v>0</v>
      </c>
      <c r="O533"/>
    </row>
    <row r="534" spans="1:15" x14ac:dyDescent="0.2">
      <c r="A534" s="15" t="s">
        <v>53</v>
      </c>
      <c r="B534" s="28">
        <v>0</v>
      </c>
      <c r="C534" s="28">
        <v>0</v>
      </c>
      <c r="D534" s="28">
        <v>0</v>
      </c>
      <c r="E534" s="2">
        <v>0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14">
        <f t="shared" si="66"/>
        <v>0</v>
      </c>
      <c r="O534"/>
    </row>
    <row r="535" spans="1:15" x14ac:dyDescent="0.2">
      <c r="A535" s="15" t="s">
        <v>54</v>
      </c>
      <c r="B535" s="28">
        <v>0</v>
      </c>
      <c r="C535" s="28">
        <v>0</v>
      </c>
      <c r="D535" s="28">
        <v>0</v>
      </c>
      <c r="E535" s="2">
        <v>0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14">
        <f t="shared" si="66"/>
        <v>0</v>
      </c>
      <c r="O535"/>
    </row>
    <row r="536" spans="1:15" x14ac:dyDescent="0.2">
      <c r="A536" s="15" t="s">
        <v>55</v>
      </c>
      <c r="B536" s="28">
        <v>0</v>
      </c>
      <c r="C536" s="28">
        <v>0</v>
      </c>
      <c r="D536" s="28">
        <v>0</v>
      </c>
      <c r="E536" s="2">
        <v>0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14">
        <f t="shared" si="66"/>
        <v>0</v>
      </c>
      <c r="O536"/>
    </row>
    <row r="537" spans="1:15" x14ac:dyDescent="0.2">
      <c r="A537" s="15" t="s">
        <v>56</v>
      </c>
      <c r="B537" s="28">
        <v>0</v>
      </c>
      <c r="C537" s="28">
        <v>0</v>
      </c>
      <c r="D537" s="28">
        <v>0</v>
      </c>
      <c r="E537" s="2">
        <v>0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14">
        <f t="shared" si="66"/>
        <v>0</v>
      </c>
      <c r="O537"/>
    </row>
    <row r="538" spans="1:15" x14ac:dyDescent="0.2">
      <c r="A538" s="15" t="s">
        <v>57</v>
      </c>
      <c r="B538" s="28">
        <v>0</v>
      </c>
      <c r="C538" s="28">
        <v>0</v>
      </c>
      <c r="D538" s="28">
        <v>0</v>
      </c>
      <c r="E538" s="2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14">
        <f t="shared" si="66"/>
        <v>0</v>
      </c>
      <c r="O538"/>
    </row>
    <row r="539" spans="1:15" x14ac:dyDescent="0.2">
      <c r="A539" s="15" t="s">
        <v>58</v>
      </c>
      <c r="B539" s="28">
        <v>0</v>
      </c>
      <c r="C539" s="28">
        <v>0</v>
      </c>
      <c r="D539" s="28">
        <v>0</v>
      </c>
      <c r="E539" s="2">
        <v>0</v>
      </c>
      <c r="F539" s="28">
        <v>0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14">
        <f t="shared" si="66"/>
        <v>0</v>
      </c>
      <c r="O539"/>
    </row>
    <row r="540" spans="1:15" x14ac:dyDescent="0.2">
      <c r="A540" s="15" t="s">
        <v>59</v>
      </c>
      <c r="B540" s="28">
        <v>0</v>
      </c>
      <c r="C540" s="28">
        <v>0</v>
      </c>
      <c r="D540" s="28">
        <v>0</v>
      </c>
      <c r="E540" s="2">
        <v>0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14">
        <f t="shared" si="66"/>
        <v>0</v>
      </c>
      <c r="O540"/>
    </row>
    <row r="541" spans="1:15" x14ac:dyDescent="0.2">
      <c r="A541" s="15" t="s">
        <v>60</v>
      </c>
      <c r="B541" s="28">
        <v>0</v>
      </c>
      <c r="C541" s="28">
        <v>0</v>
      </c>
      <c r="D541" s="28">
        <v>0</v>
      </c>
      <c r="E541" s="2">
        <v>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14">
        <f t="shared" si="66"/>
        <v>0</v>
      </c>
      <c r="O541"/>
    </row>
    <row r="542" spans="1:15" x14ac:dyDescent="0.2">
      <c r="A542" s="15" t="s">
        <v>61</v>
      </c>
      <c r="B542" s="28">
        <v>0</v>
      </c>
      <c r="C542" s="28">
        <v>0</v>
      </c>
      <c r="D542" s="28">
        <v>0</v>
      </c>
      <c r="E542" s="2">
        <v>0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14">
        <f t="shared" si="66"/>
        <v>0</v>
      </c>
      <c r="O542"/>
    </row>
    <row r="543" spans="1:15" x14ac:dyDescent="0.2">
      <c r="A543" s="15" t="s">
        <v>62</v>
      </c>
      <c r="B543" s="28">
        <v>0</v>
      </c>
      <c r="C543" s="28">
        <v>0</v>
      </c>
      <c r="D543" s="28">
        <v>0</v>
      </c>
      <c r="E543" s="2">
        <v>0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14">
        <f t="shared" si="66"/>
        <v>0</v>
      </c>
      <c r="O543"/>
    </row>
    <row r="544" spans="1:15" x14ac:dyDescent="0.2">
      <c r="A544" s="15" t="s">
        <v>63</v>
      </c>
      <c r="B544" s="28">
        <v>0</v>
      </c>
      <c r="C544" s="28">
        <v>0</v>
      </c>
      <c r="D544" s="28">
        <v>0</v>
      </c>
      <c r="E544" s="2">
        <v>0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14">
        <f t="shared" si="66"/>
        <v>0</v>
      </c>
      <c r="O544"/>
    </row>
    <row r="545" spans="1:15" x14ac:dyDescent="0.2">
      <c r="A545" s="15" t="s">
        <v>64</v>
      </c>
      <c r="B545" s="28">
        <v>0</v>
      </c>
      <c r="C545" s="28">
        <v>0</v>
      </c>
      <c r="D545" s="28">
        <v>0</v>
      </c>
      <c r="E545" s="2">
        <v>0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14">
        <f t="shared" si="66"/>
        <v>0</v>
      </c>
      <c r="O545"/>
    </row>
    <row r="546" spans="1:15" x14ac:dyDescent="0.2">
      <c r="A546" s="15" t="s">
        <v>65</v>
      </c>
      <c r="B546" s="28">
        <v>0</v>
      </c>
      <c r="C546" s="28">
        <v>0</v>
      </c>
      <c r="D546" s="28">
        <v>0</v>
      </c>
      <c r="E546" s="2">
        <v>0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14">
        <f t="shared" si="66"/>
        <v>0</v>
      </c>
      <c r="O546"/>
    </row>
    <row r="547" spans="1:15" x14ac:dyDescent="0.2">
      <c r="A547" s="15" t="s">
        <v>66</v>
      </c>
      <c r="B547" s="28">
        <v>0</v>
      </c>
      <c r="C547" s="28">
        <v>0</v>
      </c>
      <c r="D547" s="28">
        <v>0</v>
      </c>
      <c r="E547" s="2">
        <v>0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14">
        <f t="shared" si="66"/>
        <v>0</v>
      </c>
      <c r="O547" s="49"/>
    </row>
    <row r="548" spans="1:15" x14ac:dyDescent="0.2">
      <c r="A548" s="15" t="s">
        <v>67</v>
      </c>
      <c r="B548" s="28">
        <v>0</v>
      </c>
      <c r="C548" s="28">
        <v>0</v>
      </c>
      <c r="D548" s="28">
        <v>0</v>
      </c>
      <c r="E548" s="2">
        <v>0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14">
        <f t="shared" si="66"/>
        <v>0</v>
      </c>
      <c r="O548" s="49"/>
    </row>
    <row r="549" spans="1:15" x14ac:dyDescent="0.2">
      <c r="A549" s="15" t="s">
        <v>68</v>
      </c>
      <c r="B549" s="28">
        <v>0</v>
      </c>
      <c r="C549" s="28">
        <v>0</v>
      </c>
      <c r="D549" s="28">
        <v>0</v>
      </c>
      <c r="E549" s="2">
        <v>0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14">
        <f t="shared" si="66"/>
        <v>0</v>
      </c>
      <c r="O549" s="49"/>
    </row>
    <row r="550" spans="1:15" x14ac:dyDescent="0.2">
      <c r="A550" s="15" t="s">
        <v>69</v>
      </c>
      <c r="B550" s="28">
        <v>0</v>
      </c>
      <c r="C550" s="28">
        <v>0</v>
      </c>
      <c r="D550" s="28">
        <v>0</v>
      </c>
      <c r="E550" s="2">
        <v>0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14">
        <f t="shared" si="66"/>
        <v>0</v>
      </c>
      <c r="O550" s="49"/>
    </row>
    <row r="551" spans="1:15" x14ac:dyDescent="0.2">
      <c r="A551" s="15" t="s">
        <v>27</v>
      </c>
      <c r="B551" s="28">
        <f t="shared" ref="B551:M551" si="67">SUM(B533:B550)</f>
        <v>0</v>
      </c>
      <c r="C551" s="28">
        <f t="shared" si="67"/>
        <v>0</v>
      </c>
      <c r="D551" s="28">
        <f t="shared" si="67"/>
        <v>0</v>
      </c>
      <c r="E551" s="2">
        <f t="shared" si="67"/>
        <v>0</v>
      </c>
      <c r="F551" s="28">
        <f t="shared" si="67"/>
        <v>0</v>
      </c>
      <c r="G551" s="28">
        <f t="shared" si="67"/>
        <v>0</v>
      </c>
      <c r="H551" s="28">
        <f t="shared" si="67"/>
        <v>0</v>
      </c>
      <c r="I551" s="28">
        <f t="shared" si="67"/>
        <v>0</v>
      </c>
      <c r="J551" s="28">
        <f t="shared" si="67"/>
        <v>0</v>
      </c>
      <c r="K551" s="28">
        <f t="shared" si="67"/>
        <v>0</v>
      </c>
      <c r="L551" s="28">
        <f t="shared" si="67"/>
        <v>0</v>
      </c>
      <c r="M551" s="28">
        <f t="shared" si="67"/>
        <v>0</v>
      </c>
      <c r="N551" s="14">
        <f t="shared" si="66"/>
        <v>0</v>
      </c>
    </row>
    <row r="552" spans="1:15" x14ac:dyDescent="0.2">
      <c r="A552" s="15"/>
      <c r="N552" s="14"/>
    </row>
    <row r="553" spans="1:15" ht="16.5" thickBot="1" x14ac:dyDescent="0.3">
      <c r="A553" s="19" t="s">
        <v>15</v>
      </c>
      <c r="B553" s="32">
        <f t="shared" ref="B553:M553" si="68">+B551+B530+B509</f>
        <v>0</v>
      </c>
      <c r="C553" s="32">
        <f t="shared" si="68"/>
        <v>0</v>
      </c>
      <c r="D553" s="32">
        <f t="shared" si="68"/>
        <v>0</v>
      </c>
      <c r="E553" s="107">
        <f t="shared" si="68"/>
        <v>0</v>
      </c>
      <c r="F553" s="32">
        <f t="shared" si="68"/>
        <v>0</v>
      </c>
      <c r="G553" s="32">
        <f t="shared" si="68"/>
        <v>0</v>
      </c>
      <c r="H553" s="32">
        <f t="shared" si="68"/>
        <v>0</v>
      </c>
      <c r="I553" s="32">
        <f t="shared" si="68"/>
        <v>0</v>
      </c>
      <c r="J553" s="32">
        <f t="shared" si="68"/>
        <v>0</v>
      </c>
      <c r="K553" s="32">
        <f t="shared" si="68"/>
        <v>0</v>
      </c>
      <c r="L553" s="32">
        <f t="shared" si="68"/>
        <v>0</v>
      </c>
      <c r="M553" s="32">
        <f t="shared" si="68"/>
        <v>0</v>
      </c>
      <c r="N553" s="20">
        <f>+N551+N510+N530+N509</f>
        <v>0</v>
      </c>
    </row>
    <row r="554" spans="1:15" x14ac:dyDescent="0.2">
      <c r="A554" s="2" t="s">
        <v>31</v>
      </c>
    </row>
    <row r="555" spans="1:15" x14ac:dyDescent="0.2">
      <c r="A555" s="2" t="s">
        <v>149</v>
      </c>
    </row>
    <row r="556" spans="1:15" x14ac:dyDescent="0.2">
      <c r="A556" s="2" t="s">
        <v>148</v>
      </c>
    </row>
    <row r="557" spans="1:15" x14ac:dyDescent="0.2">
      <c r="A557" s="2" t="s">
        <v>147</v>
      </c>
    </row>
    <row r="558" spans="1:15" x14ac:dyDescent="0.2">
      <c r="A558" s="2" t="s">
        <v>32</v>
      </c>
    </row>
  </sheetData>
  <phoneticPr fontId="0" type="noConversion"/>
  <pageMargins left="0" right="0" top="1" bottom="1" header="0.5" footer="0.5"/>
  <pageSetup scale="65" fitToHeight="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Q214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6" sqref="F16"/>
    </sheetView>
  </sheetViews>
  <sheetFormatPr defaultColWidth="9.140625" defaultRowHeight="12.75" x14ac:dyDescent="0.2"/>
  <cols>
    <col min="1" max="1" width="36.85546875" style="2" bestFit="1" customWidth="1"/>
    <col min="2" max="2" width="15.5703125" style="28" customWidth="1"/>
    <col min="3" max="3" width="12.85546875" style="28" customWidth="1"/>
    <col min="4" max="5" width="15.5703125" style="28" customWidth="1"/>
    <col min="6" max="6" width="14.5703125" style="28" customWidth="1"/>
    <col min="7" max="10" width="15.5703125" style="28" customWidth="1"/>
    <col min="11" max="13" width="14.5703125" style="28" customWidth="1"/>
    <col min="14" max="14" width="16.5703125" style="28" bestFit="1" customWidth="1"/>
    <col min="15" max="15" width="14.5703125" style="2" bestFit="1" customWidth="1"/>
    <col min="16" max="17" width="13.5703125" style="2" bestFit="1" customWidth="1"/>
    <col min="18" max="16384" width="9.140625" style="2"/>
  </cols>
  <sheetData>
    <row r="1" spans="1:14" ht="15.75" customHeight="1" x14ac:dyDescent="0.25">
      <c r="A1" s="1" t="s">
        <v>20</v>
      </c>
    </row>
    <row r="2" spans="1:14" ht="15.75" customHeight="1" x14ac:dyDescent="0.25">
      <c r="A2" s="3" t="s">
        <v>43</v>
      </c>
    </row>
    <row r="3" spans="1:14" ht="15.75" customHeight="1" x14ac:dyDescent="0.25">
      <c r="A3" s="1" t="str">
        <f>'Table G-1'!A3</f>
        <v>Calendar Year 2023</v>
      </c>
    </row>
    <row r="4" spans="1:14" ht="15.75" customHeight="1" x14ac:dyDescent="0.25">
      <c r="A4" s="4"/>
    </row>
    <row r="5" spans="1:14" ht="16.5" customHeight="1" thickBot="1" x14ac:dyDescent="0.3">
      <c r="A5" s="4"/>
    </row>
    <row r="6" spans="1:14" ht="12.75" customHeight="1" x14ac:dyDescent="0.2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3" t="s">
        <v>0</v>
      </c>
    </row>
    <row r="7" spans="1:14" ht="16.5" thickBot="1" x14ac:dyDescent="0.3">
      <c r="A7" s="8" t="s">
        <v>0</v>
      </c>
      <c r="B7" s="31" t="s">
        <v>2</v>
      </c>
      <c r="C7" s="31" t="s">
        <v>3</v>
      </c>
      <c r="D7" s="31" t="s">
        <v>4</v>
      </c>
      <c r="E7" s="31" t="s">
        <v>5</v>
      </c>
      <c r="F7" s="31" t="s">
        <v>6</v>
      </c>
      <c r="G7" s="31" t="s">
        <v>7</v>
      </c>
      <c r="H7" s="31" t="s">
        <v>8</v>
      </c>
      <c r="I7" s="31" t="s">
        <v>9</v>
      </c>
      <c r="J7" s="31" t="s">
        <v>24</v>
      </c>
      <c r="K7" s="48" t="s">
        <v>49</v>
      </c>
      <c r="L7" s="31" t="s">
        <v>25</v>
      </c>
      <c r="M7" s="31" t="s">
        <v>26</v>
      </c>
      <c r="N7" s="34" t="s">
        <v>14</v>
      </c>
    </row>
    <row r="8" spans="1:14" ht="15.75" x14ac:dyDescent="0.25">
      <c r="A8" s="11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43"/>
    </row>
    <row r="9" spans="1:14" ht="14.25" x14ac:dyDescent="0.2">
      <c r="A9" s="24" t="s">
        <v>90</v>
      </c>
      <c r="B9" s="38"/>
      <c r="N9" s="35"/>
    </row>
    <row r="10" spans="1:14" x14ac:dyDescent="0.2">
      <c r="A10" s="15" t="s">
        <v>17</v>
      </c>
      <c r="B10" s="38">
        <v>-75935523.310000002</v>
      </c>
      <c r="C10" s="38">
        <f>B25</f>
        <v>-40384945.257788002</v>
      </c>
      <c r="D10" s="38">
        <f>C25</f>
        <v>-61863811.657788008</v>
      </c>
      <c r="E10" s="38">
        <f>D25</f>
        <v>-60307886.777788021</v>
      </c>
      <c r="F10" s="38">
        <f>E25</f>
        <v>-13789032.747788019</v>
      </c>
      <c r="G10" s="38">
        <v>0</v>
      </c>
      <c r="H10" s="38">
        <f t="shared" ref="H10:M10" si="0">G25</f>
        <v>0</v>
      </c>
      <c r="I10" s="38">
        <f t="shared" si="0"/>
        <v>0</v>
      </c>
      <c r="J10" s="38">
        <f t="shared" si="0"/>
        <v>0</v>
      </c>
      <c r="K10" s="38">
        <f t="shared" si="0"/>
        <v>0</v>
      </c>
      <c r="L10" s="38">
        <f t="shared" si="0"/>
        <v>0</v>
      </c>
      <c r="M10" s="38">
        <f t="shared" si="0"/>
        <v>0</v>
      </c>
      <c r="N10" s="35" t="s">
        <v>23</v>
      </c>
    </row>
    <row r="11" spans="1:14" x14ac:dyDescent="0.2">
      <c r="A11" s="15" t="s">
        <v>50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5">
        <f>SUM(B11:M11)</f>
        <v>0</v>
      </c>
    </row>
    <row r="12" spans="1:14" x14ac:dyDescent="0.2">
      <c r="A12" s="63" t="s">
        <v>92</v>
      </c>
      <c r="B12" s="39">
        <f>'Table G-1'!B20</f>
        <v>16985086.16</v>
      </c>
      <c r="C12" s="39">
        <f>'Table G-1'!C20</f>
        <v>20276736.550000001</v>
      </c>
      <c r="D12" s="39">
        <f>'Table G-1'!D20</f>
        <v>20641160.759999998</v>
      </c>
      <c r="E12" s="39">
        <f>'Table G-1'!E20</f>
        <v>16592583.199999997</v>
      </c>
      <c r="F12" s="39">
        <f>'Table G-1'!F20</f>
        <v>12721689.790000001</v>
      </c>
      <c r="G12" s="39">
        <f>'Table G-1'!G20</f>
        <v>0</v>
      </c>
      <c r="H12" s="39">
        <f>'Table G-1'!H20</f>
        <v>0</v>
      </c>
      <c r="I12" s="39">
        <f>'Table G-1'!I20</f>
        <v>0</v>
      </c>
      <c r="J12" s="39">
        <f>'Table G-1'!J20</f>
        <v>0</v>
      </c>
      <c r="K12" s="39">
        <f>'Table G-1'!K20</f>
        <v>0</v>
      </c>
      <c r="L12" s="39">
        <f>'Table G-1'!L20</f>
        <v>0</v>
      </c>
      <c r="M12" s="39">
        <f>'Table G-1'!M20</f>
        <v>0</v>
      </c>
      <c r="N12" s="46">
        <f>SUM(B12:M12)</f>
        <v>87217256.460000008</v>
      </c>
    </row>
    <row r="13" spans="1:14" x14ac:dyDescent="0.2">
      <c r="A13" s="27" t="s">
        <v>47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6">
        <f t="shared" ref="N13:N24" si="1">SUM(B13:M13)</f>
        <v>0</v>
      </c>
    </row>
    <row r="14" spans="1:14" x14ac:dyDescent="0.2">
      <c r="A14" s="15" t="s">
        <v>105</v>
      </c>
      <c r="B14" s="39">
        <f>'Table G-4'!B20+'Table G-4'!B11</f>
        <v>-26885193</v>
      </c>
      <c r="C14" s="39">
        <f>'Table G-4'!C20+'Table G-4'!C11</f>
        <v>0</v>
      </c>
      <c r="D14" s="39">
        <f>'Table G-4'!D20+'Table G-4'!D11</f>
        <v>0</v>
      </c>
      <c r="E14" s="39">
        <f>'Table G-4'!E20+'Table G-4'!E11</f>
        <v>-57902984</v>
      </c>
      <c r="F14" s="39">
        <f>'Table G-4'!F20+'Table G-4'!F11</f>
        <v>0</v>
      </c>
      <c r="G14" s="39">
        <f>'Table G-4'!G20+'Table G-4'!G11</f>
        <v>0</v>
      </c>
      <c r="H14" s="39">
        <f>'Table G-4'!H20+'Table G-4'!H11</f>
        <v>0</v>
      </c>
      <c r="I14" s="39">
        <f>'Table G-4'!I20+'Table G-4'!I11</f>
        <v>0</v>
      </c>
      <c r="J14" s="39">
        <f>'Table G-4'!J20+'Table G-4'!J11</f>
        <v>0</v>
      </c>
      <c r="K14" s="39">
        <f>'Table G-4'!K20+'Table G-4'!K11</f>
        <v>0</v>
      </c>
      <c r="L14" s="39">
        <f>'Table G-4'!L20+'Table G-4'!L11</f>
        <v>0</v>
      </c>
      <c r="M14" s="39">
        <f>'Table G-4'!M20+'Table G-4'!M11</f>
        <v>0</v>
      </c>
      <c r="N14" s="46">
        <f t="shared" si="1"/>
        <v>-84788177</v>
      </c>
    </row>
    <row r="15" spans="1:14" x14ac:dyDescent="0.2">
      <c r="A15" s="18" t="s">
        <v>16</v>
      </c>
      <c r="B15" s="39">
        <v>-261585</v>
      </c>
      <c r="C15" s="39">
        <v>-284192</v>
      </c>
      <c r="D15" s="39">
        <v>-399903</v>
      </c>
      <c r="E15" s="39">
        <v>-385940</v>
      </c>
      <c r="F15" s="39">
        <v>-351818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6">
        <f t="shared" si="1"/>
        <v>-1683438</v>
      </c>
    </row>
    <row r="16" spans="1:14" x14ac:dyDescent="0.2">
      <c r="A16" s="15" t="s">
        <v>85</v>
      </c>
      <c r="B16" s="68">
        <f>'Table G-2'!B87+'Table G-2'!B170+'Table G-2'!B244+'Table G-2'!B313+'Table G-2'!B387+'Table G-2'!B444+'Table G-2'!B504+'Table G-2'!B553</f>
        <v>891493.63000000012</v>
      </c>
      <c r="C16" s="68">
        <f>'Table G-2'!C87+'Table G-2'!C170+'Table G-2'!C244+'Table G-2'!C313+'Table G-2'!C387+'Table G-2'!C444+'Table G-2'!C504+'Table G-2'!C553</f>
        <v>1512940.1499999994</v>
      </c>
      <c r="D16" s="68">
        <f>'Table G-2'!D87+'Table G-2'!D170+'Table G-2'!D244+'Table G-2'!D313+'Table G-2'!D387+'Table G-2'!D444+'Table G-2'!D504+'Table G-2'!D553</f>
        <v>12661190.140000004</v>
      </c>
      <c r="E16" s="68">
        <f>'Table G-2'!E87+'Table G-2'!E170+'Table G-2'!E244+'Table G-2'!E313+'Table G-2'!E387+'Table G-2'!E444+'Table G-2'!E504+'Table G-2'!E553</f>
        <v>7539294.0899999989</v>
      </c>
      <c r="F16" s="68">
        <f>'Table G-2'!F87+'Table G-2'!F170+'Table G-2'!F244+'Table G-2'!F313+'Table G-2'!F387+'Table G-2'!F444+'Table G-2'!F504+'Table G-2'!F553</f>
        <v>11157501</v>
      </c>
      <c r="G16" s="68">
        <f>'Table G-2'!G87+'Table G-2'!G170+'Table G-2'!G244+'Table G-2'!G313+'Table G-2'!G387+'Table G-2'!G444+'Table G-2'!G504+'Table G-2'!G553</f>
        <v>0</v>
      </c>
      <c r="H16" s="68">
        <f>'Table G-2'!H87+'Table G-2'!H170+'Table G-2'!H244+'Table G-2'!H313+'Table G-2'!H387+'Table G-2'!H444+'Table G-2'!H504+'Table G-2'!H553</f>
        <v>0</v>
      </c>
      <c r="I16" s="68">
        <f>'Table G-2'!I87+'Table G-2'!I170+'Table G-2'!I244+'Table G-2'!I313+'Table G-2'!I387+'Table G-2'!I444+'Table G-2'!I504+'Table G-2'!I553</f>
        <v>0</v>
      </c>
      <c r="J16" s="68">
        <f>'Table G-2'!J87+'Table G-2'!J170+'Table G-2'!J244+'Table G-2'!J313+'Table G-2'!J387+'Table G-2'!J444+'Table G-2'!J504+'Table G-2'!J553</f>
        <v>0</v>
      </c>
      <c r="K16" s="68">
        <f>'Table G-2'!K87+'Table G-2'!K170+'Table G-2'!K244+'Table G-2'!K313+'Table G-2'!K387+'Table G-2'!K444+'Table G-2'!K504+'Table G-2'!K553</f>
        <v>0</v>
      </c>
      <c r="L16" s="68">
        <f>'Table G-2'!L87+'Table G-2'!L170+'Table G-2'!L244+'Table G-2'!L313+'Table G-2'!L387+'Table G-2'!L444+'Table G-2'!L504+'Table G-2'!L553</f>
        <v>0</v>
      </c>
      <c r="M16" s="68">
        <f>'Table G-2'!M87+'Table G-2'!M170+'Table G-2'!M244+'Table G-2'!M313+'Table G-2'!M387+'Table G-2'!M444+'Table G-2'!M504+'Table G-2'!M553</f>
        <v>0</v>
      </c>
      <c r="N16" s="46">
        <f t="shared" si="1"/>
        <v>33762419.010000005</v>
      </c>
    </row>
    <row r="17" spans="1:16" x14ac:dyDescent="0.2">
      <c r="A17" s="63" t="s">
        <v>106</v>
      </c>
      <c r="B17" s="39">
        <f>'Table G-4'!B9+'Table G-4'!B18</f>
        <v>0</v>
      </c>
      <c r="C17" s="39">
        <f>'Table G-4'!C9+'Table G-4'!C18</f>
        <v>0</v>
      </c>
      <c r="D17" s="39">
        <f>'Table G-4'!D9+'Table G-4'!D18</f>
        <v>26885193</v>
      </c>
      <c r="E17" s="39">
        <f>'Table G-4'!E9+'Table G-4'!E18</f>
        <v>0</v>
      </c>
      <c r="F17" s="39">
        <f>'Table G-4'!F9+'Table G-4'!F18</f>
        <v>28951492</v>
      </c>
      <c r="G17" s="39">
        <f>'Table G-4'!G9+'Table G-4'!G18</f>
        <v>0</v>
      </c>
      <c r="H17" s="39">
        <f>'Table G-4'!H9+'Table G-4'!H18</f>
        <v>0</v>
      </c>
      <c r="I17" s="39">
        <f>'Table G-4'!I9+'Table G-4'!I18</f>
        <v>0</v>
      </c>
      <c r="J17" s="39">
        <f>'Table G-4'!J9+'Table G-4'!J18</f>
        <v>0</v>
      </c>
      <c r="K17" s="39">
        <f>'Table G-4'!K9+'Table G-4'!K18</f>
        <v>0</v>
      </c>
      <c r="L17" s="39">
        <f>'Table G-4'!L9+'Table G-4'!L18</f>
        <v>0</v>
      </c>
      <c r="M17" s="39">
        <f>'Table G-4'!M9+'Table G-4'!M18</f>
        <v>0</v>
      </c>
      <c r="N17" s="46">
        <f t="shared" si="1"/>
        <v>55836685</v>
      </c>
      <c r="O17" s="70"/>
      <c r="P17"/>
    </row>
    <row r="18" spans="1:16" ht="14.25" x14ac:dyDescent="0.2">
      <c r="A18" s="61" t="s">
        <v>252</v>
      </c>
      <c r="B18" s="39">
        <v>2366768.33</v>
      </c>
      <c r="C18" s="39">
        <v>-2366768</v>
      </c>
      <c r="D18" s="39">
        <v>2366767.83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5">
        <f t="shared" ref="N18:N21" si="2">SUM(B18:M18)</f>
        <v>2366768.16</v>
      </c>
      <c r="O18" s="70"/>
      <c r="P18"/>
    </row>
    <row r="19" spans="1:16" ht="14.25" x14ac:dyDescent="0.2">
      <c r="A19" s="61" t="s">
        <v>250</v>
      </c>
      <c r="B19" s="39">
        <v>0</v>
      </c>
      <c r="C19" s="39">
        <v>0</v>
      </c>
      <c r="D19" s="39">
        <v>36410398.939999998</v>
      </c>
      <c r="E19" s="39">
        <v>-1122085</v>
      </c>
      <c r="F19" s="39">
        <v>-649085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5">
        <f t="shared" si="2"/>
        <v>34639228.939999998</v>
      </c>
      <c r="P19" s="69"/>
    </row>
    <row r="20" spans="1:16" ht="14.25" x14ac:dyDescent="0.2">
      <c r="A20" s="61" t="s">
        <v>206</v>
      </c>
      <c r="B20" s="39">
        <v>15117920.602211999</v>
      </c>
      <c r="C20" s="39">
        <v>-39900</v>
      </c>
      <c r="D20" s="39">
        <v>-142295</v>
      </c>
      <c r="E20" s="39">
        <v>-660500</v>
      </c>
      <c r="F20" s="39">
        <v>-613300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5">
        <f t="shared" ref="N20" si="3">SUM(B20:M20)</f>
        <v>13661925.602211999</v>
      </c>
      <c r="P20" s="69"/>
    </row>
    <row r="21" spans="1:16" ht="14.25" x14ac:dyDescent="0.2">
      <c r="A21" s="61" t="s">
        <v>151</v>
      </c>
      <c r="B21" s="39">
        <v>2241622.7000000002</v>
      </c>
      <c r="C21" s="39">
        <v>0</v>
      </c>
      <c r="D21" s="39">
        <v>-13600</v>
      </c>
      <c r="E21" s="39">
        <v>-126050</v>
      </c>
      <c r="F21" s="39">
        <v>-175200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5">
        <f t="shared" si="2"/>
        <v>1926772.7000000002</v>
      </c>
      <c r="P21" s="69"/>
    </row>
    <row r="22" spans="1:16" ht="14.25" x14ac:dyDescent="0.2">
      <c r="A22" s="61" t="s">
        <v>108</v>
      </c>
      <c r="B22" s="39">
        <v>206289</v>
      </c>
      <c r="C22" s="39">
        <v>0</v>
      </c>
      <c r="D22" s="39">
        <v>253281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5">
        <f t="shared" ref="N22" si="4">SUM(B22:M22)</f>
        <v>459570</v>
      </c>
      <c r="O22" s="49"/>
    </row>
    <row r="23" spans="1:16" ht="14.25" x14ac:dyDescent="0.2">
      <c r="A23" s="61" t="s">
        <v>104</v>
      </c>
      <c r="B23" s="39">
        <v>123743.40999999999</v>
      </c>
      <c r="C23" s="39">
        <v>-1710</v>
      </c>
      <c r="D23" s="39">
        <f>'Table G-4'!D13+'Table G-4'!D22</f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5">
        <f t="shared" ref="N23" si="5">SUM(B23:M23)</f>
        <v>122033.40999999999</v>
      </c>
    </row>
    <row r="24" spans="1:16" ht="14.25" x14ac:dyDescent="0.2">
      <c r="A24" s="103" t="s">
        <v>101</v>
      </c>
      <c r="B24" s="104">
        <v>4964218.540000001</v>
      </c>
      <c r="C24" s="104">
        <v>-22500</v>
      </c>
      <c r="D24" s="104">
        <v>-2053561.2700000009</v>
      </c>
      <c r="E24" s="104">
        <v>-36265.85999999987</v>
      </c>
      <c r="F24" s="104">
        <v>-27600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5">
        <f t="shared" si="1"/>
        <v>2824291.41</v>
      </c>
    </row>
    <row r="25" spans="1:16" x14ac:dyDescent="0.2">
      <c r="A25" s="61" t="s">
        <v>256</v>
      </c>
      <c r="B25" s="39">
        <f>B10+B16-(B12+B14+B17)+B15+SUM(B18:B24)</f>
        <v>-40384945.257788002</v>
      </c>
      <c r="C25" s="39">
        <f t="shared" ref="C25:M25" si="6">C10+C16-(C12+C14+C17)+C15+SUM(C18:C24)</f>
        <v>-61863811.657788008</v>
      </c>
      <c r="D25" s="39">
        <f t="shared" si="6"/>
        <v>-60307886.777788021</v>
      </c>
      <c r="E25" s="39">
        <f t="shared" si="6"/>
        <v>-13789032.747788019</v>
      </c>
      <c r="F25" s="39">
        <f t="shared" si="6"/>
        <v>-46121716.537788019</v>
      </c>
      <c r="G25" s="39">
        <f t="shared" si="6"/>
        <v>0</v>
      </c>
      <c r="H25" s="39">
        <f t="shared" si="6"/>
        <v>0</v>
      </c>
      <c r="I25" s="39">
        <f t="shared" si="6"/>
        <v>0</v>
      </c>
      <c r="J25" s="39">
        <f t="shared" si="6"/>
        <v>0</v>
      </c>
      <c r="K25" s="39">
        <f t="shared" si="6"/>
        <v>0</v>
      </c>
      <c r="L25" s="39">
        <f t="shared" si="6"/>
        <v>0</v>
      </c>
      <c r="M25" s="39">
        <f t="shared" si="6"/>
        <v>0</v>
      </c>
      <c r="N25" s="35" t="s">
        <v>23</v>
      </c>
    </row>
    <row r="26" spans="1:16" ht="13.5" thickBot="1" x14ac:dyDescent="0.25">
      <c r="A26" s="59"/>
      <c r="B26" s="6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7"/>
    </row>
    <row r="27" spans="1:16" x14ac:dyDescent="0.2">
      <c r="A27" s="16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6" x14ac:dyDescent="0.2">
      <c r="A28" s="13" t="s">
        <v>45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6" x14ac:dyDescent="0.2">
      <c r="A29" s="64" t="s">
        <v>251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6" x14ac:dyDescent="0.2">
      <c r="A30" s="64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6" x14ac:dyDescent="0.2">
      <c r="A31" s="13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6" x14ac:dyDescent="0.2">
      <c r="A32" s="26"/>
      <c r="B32" s="39"/>
      <c r="C32" s="39"/>
      <c r="D32" s="39"/>
      <c r="E32" s="39"/>
      <c r="F32"/>
      <c r="G32" s="39"/>
      <c r="H32" s="39"/>
      <c r="I32" s="39"/>
      <c r="J32" s="39"/>
      <c r="K32" s="39"/>
      <c r="L32" s="39"/>
      <c r="M32" s="39"/>
      <c r="N32" s="39"/>
    </row>
    <row r="33" spans="1:17" customFormat="1" x14ac:dyDescent="0.2">
      <c r="A33" s="13"/>
      <c r="B33" s="39"/>
      <c r="C33" s="39"/>
      <c r="D33" s="39"/>
      <c r="E33" s="49"/>
      <c r="F33" s="41"/>
      <c r="G33" s="41"/>
      <c r="H33" s="41"/>
      <c r="I33" s="41"/>
      <c r="J33" s="41"/>
      <c r="K33" s="41"/>
      <c r="L33" s="41"/>
      <c r="M33" s="41"/>
      <c r="N33" s="41"/>
      <c r="Q33" s="2"/>
    </row>
    <row r="34" spans="1:17" x14ac:dyDescent="0.2">
      <c r="A34" s="56"/>
      <c r="B34" s="51"/>
      <c r="C34" s="51"/>
      <c r="D34" s="52"/>
      <c r="E34" s="52"/>
      <c r="F34" s="52"/>
      <c r="G34" s="39"/>
      <c r="H34" s="39"/>
      <c r="I34" s="39"/>
      <c r="J34" s="39"/>
      <c r="K34" s="39"/>
      <c r="L34" s="39"/>
      <c r="M34" s="39"/>
      <c r="N34" s="39"/>
    </row>
    <row r="35" spans="1:17" x14ac:dyDescent="0.2">
      <c r="A35" s="53"/>
      <c r="B35" s="51"/>
      <c r="C35" s="51"/>
      <c r="D35" s="52"/>
      <c r="E35" s="54"/>
      <c r="F35" s="55"/>
      <c r="G35" s="39"/>
      <c r="H35" s="39"/>
      <c r="I35" s="39"/>
      <c r="J35" s="39"/>
      <c r="K35" s="39"/>
      <c r="L35" s="39"/>
      <c r="M35" s="39"/>
      <c r="N35" s="39"/>
    </row>
    <row r="36" spans="1:17" ht="12.75" customHeight="1" x14ac:dyDescent="0.2">
      <c r="A36" s="53"/>
      <c r="B36" s="51"/>
      <c r="C36" s="51"/>
      <c r="D36" s="52"/>
      <c r="E36" s="67"/>
      <c r="F36" s="52"/>
      <c r="G36" s="16"/>
      <c r="H36" s="39"/>
      <c r="I36" s="39"/>
      <c r="J36" s="39"/>
      <c r="K36" s="39"/>
      <c r="L36" s="39"/>
      <c r="M36" s="39"/>
      <c r="N36" s="39"/>
    </row>
    <row r="37" spans="1:17" ht="12.75" customHeight="1" x14ac:dyDescent="0.2">
      <c r="A37" s="53"/>
      <c r="B37" s="51"/>
      <c r="C37" s="51"/>
      <c r="D37" s="52"/>
      <c r="E37" s="54"/>
      <c r="F37" s="55"/>
      <c r="G37" s="39"/>
      <c r="H37" s="39"/>
      <c r="I37" s="39"/>
      <c r="J37" s="39"/>
      <c r="K37" s="39"/>
      <c r="L37" s="39"/>
      <c r="M37" s="39"/>
      <c r="N37" s="39"/>
    </row>
    <row r="38" spans="1:17" ht="12.75" customHeight="1" x14ac:dyDescent="0.2">
      <c r="A38" s="53"/>
      <c r="B38" s="51"/>
      <c r="C38" s="51"/>
      <c r="D38" s="52"/>
      <c r="E38" s="54"/>
      <c r="F38" s="55"/>
      <c r="G38" s="39"/>
      <c r="H38" s="39"/>
      <c r="I38" s="39"/>
      <c r="J38" s="39"/>
      <c r="K38" s="39"/>
      <c r="L38" s="39"/>
      <c r="M38" s="39"/>
      <c r="N38" s="39"/>
    </row>
    <row r="39" spans="1:17" ht="12.75" customHeight="1" x14ac:dyDescent="0.2">
      <c r="A39" s="53"/>
      <c r="B39" s="51"/>
      <c r="C39" s="51"/>
      <c r="D39" s="52"/>
      <c r="E39" s="54"/>
      <c r="F39" s="55"/>
      <c r="G39" s="39"/>
      <c r="H39" s="39"/>
      <c r="I39" s="39"/>
      <c r="J39" s="39"/>
      <c r="K39" s="39"/>
      <c r="L39" s="39"/>
      <c r="M39" s="39"/>
      <c r="N39" s="39"/>
    </row>
    <row r="40" spans="1:17" ht="12.75" customHeight="1" x14ac:dyDescent="0.2">
      <c r="A40" s="53"/>
      <c r="B40" s="51"/>
      <c r="C40" s="51"/>
      <c r="D40" s="52"/>
      <c r="E40" s="54"/>
      <c r="F40" s="55"/>
      <c r="G40" s="39"/>
      <c r="H40" s="39"/>
      <c r="I40" s="39"/>
      <c r="J40" s="39"/>
      <c r="K40" s="39"/>
      <c r="L40" s="39"/>
      <c r="M40" s="39"/>
      <c r="N40" s="39"/>
    </row>
    <row r="41" spans="1:17" ht="12.75" customHeight="1" x14ac:dyDescent="0.2">
      <c r="A41" s="53"/>
      <c r="B41" s="51"/>
      <c r="C41" s="51"/>
      <c r="D41" s="52"/>
      <c r="E41" s="54"/>
      <c r="F41" s="55"/>
      <c r="G41" s="39"/>
      <c r="H41" s="39"/>
      <c r="I41" s="39"/>
      <c r="J41" s="39"/>
      <c r="K41" s="39"/>
      <c r="L41" s="39"/>
      <c r="M41" s="39"/>
      <c r="N41" s="39"/>
    </row>
    <row r="42" spans="1:17" ht="12.75" customHeight="1" x14ac:dyDescent="0.2">
      <c r="A42" s="16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7" ht="12.75" customHeight="1" x14ac:dyDescent="0.2">
      <c r="A43" s="16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7" ht="12.75" customHeight="1" x14ac:dyDescent="0.2">
      <c r="A44" s="16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7" ht="12.75" customHeight="1" x14ac:dyDescent="0.2">
      <c r="A45" s="16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7" ht="12.75" customHeight="1" x14ac:dyDescent="0.2">
      <c r="A46" s="1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7" ht="12.75" customHeight="1" x14ac:dyDescent="0.2">
      <c r="A47" s="16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7" ht="12.75" customHeight="1" x14ac:dyDescent="0.2">
      <c r="A48" s="16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12.75" customHeight="1" x14ac:dyDescent="0.2">
      <c r="A49" s="16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ht="12.75" customHeight="1" x14ac:dyDescent="0.2">
      <c r="A50" s="16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12.75" customHeight="1" x14ac:dyDescent="0.2">
      <c r="A51" s="16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ht="12.75" customHeight="1" x14ac:dyDescent="0.2">
      <c r="A52" s="16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ht="12.75" customHeight="1" x14ac:dyDescent="0.2">
      <c r="A53" s="16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ht="12.75" customHeight="1" x14ac:dyDescent="0.2">
      <c r="A54" s="16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ht="12.75" customHeight="1" x14ac:dyDescent="0.2">
      <c r="A55" s="16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ht="12.75" customHeight="1" x14ac:dyDescent="0.2">
      <c r="A56" s="16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ht="12.75" customHeight="1" x14ac:dyDescent="0.2">
      <c r="A57" s="16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2.75" customHeight="1" x14ac:dyDescent="0.2">
      <c r="A58" s="16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2.75" customHeight="1" x14ac:dyDescent="0.2">
      <c r="A59" s="16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ht="12.75" customHeight="1" x14ac:dyDescent="0.2">
      <c r="A60" s="16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ht="12.75" customHeight="1" x14ac:dyDescent="0.2">
      <c r="A61" s="16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ht="12.75" customHeight="1" x14ac:dyDescent="0.2">
      <c r="A62" s="16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ht="12.75" customHeight="1" x14ac:dyDescent="0.2">
      <c r="A63" s="16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ht="12.75" customHeight="1" x14ac:dyDescent="0.2">
      <c r="A64" s="16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</sheetData>
  <phoneticPr fontId="0" type="noConversion"/>
  <pageMargins left="0.75" right="0.75" top="1" bottom="1" header="0.5" footer="0.5"/>
  <pageSetup scale="4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N2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0" sqref="F10"/>
    </sheetView>
  </sheetViews>
  <sheetFormatPr defaultColWidth="9.140625" defaultRowHeight="12.75" x14ac:dyDescent="0.2"/>
  <cols>
    <col min="1" max="1" width="28.42578125" style="2" customWidth="1"/>
    <col min="2" max="2" width="14" style="28" bestFit="1" customWidth="1"/>
    <col min="3" max="3" width="11.42578125" style="28" bestFit="1" customWidth="1"/>
    <col min="4" max="4" width="11.85546875" style="28" bestFit="1" customWidth="1"/>
    <col min="5" max="5" width="14.42578125" style="28" bestFit="1" customWidth="1"/>
    <col min="6" max="8" width="11.85546875" style="28" bestFit="1" customWidth="1"/>
    <col min="9" max="9" width="10.85546875" style="28" bestFit="1" customWidth="1"/>
    <col min="10" max="10" width="11.42578125" style="28" bestFit="1" customWidth="1"/>
    <col min="11" max="12" width="11.85546875" style="28" bestFit="1" customWidth="1"/>
    <col min="13" max="13" width="11.42578125" style="28" bestFit="1" customWidth="1"/>
    <col min="14" max="14" width="12.42578125" style="28" bestFit="1" customWidth="1"/>
    <col min="15" max="15" width="9.140625" style="2"/>
    <col min="16" max="16" width="14" style="2" bestFit="1" customWidth="1"/>
    <col min="17" max="16384" width="9.140625" style="2"/>
  </cols>
  <sheetData>
    <row r="1" spans="1:14" ht="15.75" x14ac:dyDescent="0.25">
      <c r="A1" s="1" t="s">
        <v>21</v>
      </c>
    </row>
    <row r="2" spans="1:14" ht="15.75" x14ac:dyDescent="0.25">
      <c r="A2" s="3" t="s">
        <v>44</v>
      </c>
    </row>
    <row r="3" spans="1:14" ht="15.75" x14ac:dyDescent="0.25">
      <c r="A3" s="1" t="str">
        <f>'Table G-1'!A3</f>
        <v>Calendar Year 2023</v>
      </c>
    </row>
    <row r="4" spans="1:14" ht="15.75" x14ac:dyDescent="0.25">
      <c r="A4" s="4"/>
    </row>
    <row r="5" spans="1:14" ht="16.5" thickBot="1" x14ac:dyDescent="0.3">
      <c r="A5" s="4"/>
    </row>
    <row r="6" spans="1:14" x14ac:dyDescent="0.2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3" t="s">
        <v>0</v>
      </c>
    </row>
    <row r="7" spans="1:14" x14ac:dyDescent="0.2">
      <c r="A7" s="24" t="s">
        <v>219</v>
      </c>
      <c r="B7" s="37" t="s">
        <v>2</v>
      </c>
      <c r="C7" s="37" t="s">
        <v>3</v>
      </c>
      <c r="D7" s="37" t="s">
        <v>4</v>
      </c>
      <c r="E7" s="37" t="s">
        <v>5</v>
      </c>
      <c r="F7" s="37" t="s">
        <v>6</v>
      </c>
      <c r="G7" s="37" t="s">
        <v>7</v>
      </c>
      <c r="H7" s="37" t="s">
        <v>8</v>
      </c>
      <c r="I7" s="37" t="s">
        <v>9</v>
      </c>
      <c r="J7" s="37" t="s">
        <v>10</v>
      </c>
      <c r="K7" s="37" t="s">
        <v>11</v>
      </c>
      <c r="L7" s="37" t="s">
        <v>12</v>
      </c>
      <c r="M7" s="37" t="s">
        <v>13</v>
      </c>
      <c r="N7" s="43" t="s">
        <v>14</v>
      </c>
    </row>
    <row r="8" spans="1:14" x14ac:dyDescent="0.2">
      <c r="A8" s="15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5"/>
    </row>
    <row r="9" spans="1:14" x14ac:dyDescent="0.2">
      <c r="A9" s="12" t="s">
        <v>100</v>
      </c>
      <c r="B9" s="39">
        <v>0</v>
      </c>
      <c r="C9" s="39">
        <v>0</v>
      </c>
      <c r="D9" s="39">
        <v>0</v>
      </c>
      <c r="E9" s="39">
        <v>0</v>
      </c>
      <c r="F9" s="39">
        <v>28951492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5">
        <f>SUM(B9:M9)</f>
        <v>28951492</v>
      </c>
    </row>
    <row r="10" spans="1:14" x14ac:dyDescent="0.2">
      <c r="A10" s="15" t="s">
        <v>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5"/>
    </row>
    <row r="11" spans="1:14" x14ac:dyDescent="0.2">
      <c r="A11" s="12" t="s">
        <v>99</v>
      </c>
      <c r="B11" s="28">
        <v>0</v>
      </c>
      <c r="C11" s="39">
        <v>0</v>
      </c>
      <c r="D11" s="39">
        <v>0</v>
      </c>
      <c r="E11" s="39">
        <v>-57902984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5">
        <f>SUM(B11:M11)</f>
        <v>-57902984</v>
      </c>
    </row>
    <row r="12" spans="1:14" x14ac:dyDescent="0.2">
      <c r="A12" s="15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5"/>
    </row>
    <row r="13" spans="1:14" ht="13.5" thickBot="1" x14ac:dyDescent="0.25">
      <c r="A13" s="23" t="s">
        <v>22</v>
      </c>
      <c r="B13" s="42">
        <f>SUM(B9:B12)</f>
        <v>0</v>
      </c>
      <c r="C13" s="42">
        <f>SUM(C9:C11)</f>
        <v>0</v>
      </c>
      <c r="D13" s="42">
        <f>SUM(D10:D11)</f>
        <v>0</v>
      </c>
      <c r="E13" s="42">
        <f t="shared" ref="E13:M13" si="0">SUM(E9:E11)</f>
        <v>-57902984</v>
      </c>
      <c r="F13" s="42">
        <f t="shared" si="0"/>
        <v>28951492</v>
      </c>
      <c r="G13" s="42">
        <f t="shared" si="0"/>
        <v>0</v>
      </c>
      <c r="H13" s="42">
        <f t="shared" si="0"/>
        <v>0</v>
      </c>
      <c r="I13" s="42">
        <f t="shared" si="0"/>
        <v>0</v>
      </c>
      <c r="J13" s="42">
        <f t="shared" si="0"/>
        <v>0</v>
      </c>
      <c r="K13" s="42">
        <f t="shared" si="0"/>
        <v>0</v>
      </c>
      <c r="L13" s="42">
        <f t="shared" si="0"/>
        <v>0</v>
      </c>
      <c r="M13" s="42">
        <f t="shared" si="0"/>
        <v>0</v>
      </c>
      <c r="N13" s="44">
        <f>SUM(B13:M13)</f>
        <v>-28951492</v>
      </c>
    </row>
    <row r="14" spans="1:14" ht="16.5" thickBot="1" x14ac:dyDescent="0.3">
      <c r="A14" s="4"/>
    </row>
    <row r="15" spans="1:14" x14ac:dyDescent="0.2">
      <c r="A15" s="5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 t="s">
        <v>0</v>
      </c>
    </row>
    <row r="16" spans="1:14" x14ac:dyDescent="0.2">
      <c r="A16" s="24" t="s">
        <v>207</v>
      </c>
      <c r="B16" s="37" t="s">
        <v>2</v>
      </c>
      <c r="C16" s="37" t="s">
        <v>3</v>
      </c>
      <c r="D16" s="37" t="s">
        <v>4</v>
      </c>
      <c r="E16" s="37" t="s">
        <v>5</v>
      </c>
      <c r="F16" s="37" t="s">
        <v>6</v>
      </c>
      <c r="G16" s="37" t="s">
        <v>7</v>
      </c>
      <c r="H16" s="37" t="s">
        <v>8</v>
      </c>
      <c r="I16" s="37" t="s">
        <v>9</v>
      </c>
      <c r="J16" s="37" t="s">
        <v>10</v>
      </c>
      <c r="K16" s="37" t="s">
        <v>11</v>
      </c>
      <c r="L16" s="37" t="s">
        <v>12</v>
      </c>
      <c r="M16" s="37" t="s">
        <v>13</v>
      </c>
      <c r="N16" s="43" t="s">
        <v>14</v>
      </c>
    </row>
    <row r="17" spans="1:14" x14ac:dyDescent="0.2">
      <c r="A17" s="15" t="s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5"/>
    </row>
    <row r="18" spans="1:14" x14ac:dyDescent="0.2">
      <c r="A18" s="12" t="s">
        <v>100</v>
      </c>
      <c r="B18" s="39">
        <v>0</v>
      </c>
      <c r="C18" s="39">
        <v>0</v>
      </c>
      <c r="D18" s="39">
        <v>26885193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5">
        <f>SUM(B18:M18)</f>
        <v>26885193</v>
      </c>
    </row>
    <row r="19" spans="1:14" x14ac:dyDescent="0.2">
      <c r="A19" s="15" t="s">
        <v>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5"/>
    </row>
    <row r="20" spans="1:14" x14ac:dyDescent="0.2">
      <c r="A20" s="12" t="s">
        <v>99</v>
      </c>
      <c r="B20" s="39">
        <v>-26885193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5">
        <f>SUM(B20:M20)</f>
        <v>-26885193</v>
      </c>
    </row>
    <row r="21" spans="1:14" x14ac:dyDescent="0.2">
      <c r="A21" s="15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5"/>
    </row>
    <row r="22" spans="1:14" ht="13.5" thickBot="1" x14ac:dyDescent="0.25">
      <c r="A22" s="23" t="s">
        <v>22</v>
      </c>
      <c r="B22" s="42">
        <f>SUM(B18:B20)</f>
        <v>-26885193</v>
      </c>
      <c r="C22" s="42">
        <f>SUM(C18:C20)</f>
        <v>0</v>
      </c>
      <c r="D22" s="42">
        <f>SUM(D19:D20)</f>
        <v>0</v>
      </c>
      <c r="E22" s="42">
        <f t="shared" ref="E22:M22" si="1">SUM(E18:E20)</f>
        <v>0</v>
      </c>
      <c r="F22" s="42">
        <f t="shared" si="1"/>
        <v>0</v>
      </c>
      <c r="G22" s="42">
        <f t="shared" si="1"/>
        <v>0</v>
      </c>
      <c r="H22" s="42">
        <f t="shared" si="1"/>
        <v>0</v>
      </c>
      <c r="I22" s="42">
        <f t="shared" si="1"/>
        <v>0</v>
      </c>
      <c r="J22" s="42">
        <f t="shared" si="1"/>
        <v>0</v>
      </c>
      <c r="K22" s="42">
        <f t="shared" si="1"/>
        <v>0</v>
      </c>
      <c r="L22" s="42">
        <f t="shared" si="1"/>
        <v>0</v>
      </c>
      <c r="M22" s="42">
        <f t="shared" si="1"/>
        <v>0</v>
      </c>
      <c r="N22" s="44">
        <f>SUM(B22:M22)</f>
        <v>-26885193</v>
      </c>
    </row>
  </sheetData>
  <phoneticPr fontId="0" type="noConversion"/>
  <pageMargins left="0.75" right="0.75" top="1" bottom="1" header="0.5" footer="0.5"/>
  <pageSetup scale="76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2FB0-A66C-4E39-A3F8-6A495DA9C44C}">
  <sheetPr codeName="Sheet1"/>
  <dimension ref="A1:N20"/>
  <sheetViews>
    <sheetView workbookViewId="0">
      <selection activeCell="A4" sqref="A4"/>
    </sheetView>
  </sheetViews>
  <sheetFormatPr defaultColWidth="9.140625" defaultRowHeight="14.25" x14ac:dyDescent="0.2"/>
  <cols>
    <col min="1" max="1" width="41" style="73" bestFit="1" customWidth="1"/>
    <col min="2" max="2" width="13.42578125" style="72" customWidth="1"/>
    <col min="3" max="3" width="13.42578125" style="73" customWidth="1"/>
    <col min="4" max="4" width="13.42578125" style="72" customWidth="1"/>
    <col min="5" max="13" width="13.42578125" style="73" customWidth="1"/>
    <col min="14" max="14" width="13.42578125" style="72" customWidth="1"/>
    <col min="15" max="16384" width="9.140625" style="73"/>
  </cols>
  <sheetData>
    <row r="1" spans="1:14" ht="15" x14ac:dyDescent="0.25">
      <c r="A1" s="71" t="s">
        <v>208</v>
      </c>
    </row>
    <row r="2" spans="1:14" ht="15" x14ac:dyDescent="0.25">
      <c r="A2" s="71" t="s">
        <v>209</v>
      </c>
      <c r="C2" s="72"/>
      <c r="E2" s="74"/>
      <c r="F2" s="75"/>
    </row>
    <row r="3" spans="1:14" ht="15" x14ac:dyDescent="0.25">
      <c r="A3" s="71" t="s">
        <v>218</v>
      </c>
      <c r="C3" s="72"/>
      <c r="E3" s="74"/>
      <c r="J3" s="76"/>
    </row>
    <row r="4" spans="1:14" ht="15.75" x14ac:dyDescent="0.25">
      <c r="A4" s="77"/>
      <c r="C4" s="72"/>
      <c r="E4" s="78"/>
    </row>
    <row r="5" spans="1:14" ht="16.5" thickBot="1" x14ac:dyDescent="0.3">
      <c r="A5" s="77"/>
      <c r="N5" s="79"/>
    </row>
    <row r="6" spans="1:14" x14ac:dyDescent="0.2">
      <c r="A6" s="80"/>
      <c r="B6" s="81"/>
      <c r="C6" s="82"/>
      <c r="D6" s="81"/>
      <c r="E6" s="82"/>
      <c r="F6" s="82"/>
      <c r="G6" s="82"/>
      <c r="H6" s="82"/>
      <c r="I6" s="82"/>
      <c r="J6" s="82"/>
      <c r="K6" s="82"/>
      <c r="L6" s="82"/>
      <c r="M6" s="82"/>
      <c r="N6" s="83" t="s">
        <v>0</v>
      </c>
    </row>
    <row r="7" spans="1:14" ht="16.5" thickBot="1" x14ac:dyDescent="0.3">
      <c r="A7" s="84" t="s">
        <v>0</v>
      </c>
      <c r="B7" s="85" t="s">
        <v>2</v>
      </c>
      <c r="C7" s="86" t="s">
        <v>3</v>
      </c>
      <c r="D7" s="85" t="s">
        <v>4</v>
      </c>
      <c r="E7" s="86" t="s">
        <v>5</v>
      </c>
      <c r="F7" s="86" t="s">
        <v>6</v>
      </c>
      <c r="G7" s="86" t="s">
        <v>7</v>
      </c>
      <c r="H7" s="86" t="s">
        <v>8</v>
      </c>
      <c r="I7" s="86" t="s">
        <v>9</v>
      </c>
      <c r="J7" s="86" t="s">
        <v>10</v>
      </c>
      <c r="K7" s="86" t="s">
        <v>11</v>
      </c>
      <c r="L7" s="86" t="s">
        <v>12</v>
      </c>
      <c r="M7" s="86" t="s">
        <v>13</v>
      </c>
      <c r="N7" s="87" t="s">
        <v>14</v>
      </c>
    </row>
    <row r="8" spans="1:14" ht="15.75" x14ac:dyDescent="0.25">
      <c r="A8" s="88"/>
      <c r="B8" s="89"/>
      <c r="C8" s="90"/>
      <c r="D8" s="89"/>
      <c r="E8" s="90"/>
      <c r="F8" s="90"/>
      <c r="G8" s="90"/>
      <c r="H8" s="90"/>
      <c r="I8" s="90"/>
      <c r="J8" s="90"/>
      <c r="K8" s="90"/>
      <c r="L8" s="90"/>
      <c r="M8" s="90"/>
      <c r="N8" s="91"/>
    </row>
    <row r="9" spans="1:14" ht="12.75" x14ac:dyDescent="0.2">
      <c r="A9" s="92" t="s">
        <v>210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1:14" ht="12.75" x14ac:dyDescent="0.2">
      <c r="A10" s="95" t="s">
        <v>17</v>
      </c>
      <c r="B10" s="96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7">
        <f>B10</f>
        <v>0</v>
      </c>
    </row>
    <row r="11" spans="1:14" ht="12.75" x14ac:dyDescent="0.2">
      <c r="A11" s="95" t="s">
        <v>211</v>
      </c>
      <c r="B11" s="96">
        <v>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7">
        <f>SUM(B11:M11)</f>
        <v>0</v>
      </c>
    </row>
    <row r="12" spans="1:14" ht="12.75" x14ac:dyDescent="0.2">
      <c r="A12" s="95" t="s">
        <v>212</v>
      </c>
      <c r="B12" s="96">
        <v>0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7">
        <f>SUM(B12:M12)</f>
        <v>0</v>
      </c>
    </row>
    <row r="13" spans="1:14" ht="12.75" x14ac:dyDescent="0.2">
      <c r="A13" s="95" t="s">
        <v>213</v>
      </c>
      <c r="B13" s="96">
        <v>0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7">
        <f>SUM(B13:M13)</f>
        <v>0</v>
      </c>
    </row>
    <row r="14" spans="1:14" ht="12.75" x14ac:dyDescent="0.2">
      <c r="A14" s="95" t="s">
        <v>214</v>
      </c>
      <c r="B14" s="96">
        <v>0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7">
        <f>SUM(B14:M14)</f>
        <v>0</v>
      </c>
    </row>
    <row r="15" spans="1:14" ht="12.75" x14ac:dyDescent="0.2">
      <c r="A15" s="95" t="s">
        <v>215</v>
      </c>
      <c r="B15" s="96">
        <f t="shared" ref="B15:C15" si="0">SUM(B10:B14)</f>
        <v>0</v>
      </c>
      <c r="C15" s="96">
        <f t="shared" si="0"/>
        <v>0</v>
      </c>
      <c r="D15" s="96">
        <f>SUM(D10:D14)</f>
        <v>0</v>
      </c>
      <c r="E15" s="96">
        <f t="shared" ref="E15:M15" si="1">SUM(E10:E14)</f>
        <v>0</v>
      </c>
      <c r="F15" s="96">
        <f t="shared" si="1"/>
        <v>0</v>
      </c>
      <c r="G15" s="96">
        <f t="shared" si="1"/>
        <v>0</v>
      </c>
      <c r="H15" s="96">
        <f t="shared" si="1"/>
        <v>0</v>
      </c>
      <c r="I15" s="96">
        <f t="shared" si="1"/>
        <v>0</v>
      </c>
      <c r="J15" s="96">
        <f t="shared" si="1"/>
        <v>0</v>
      </c>
      <c r="K15" s="96">
        <f t="shared" si="1"/>
        <v>0</v>
      </c>
      <c r="L15" s="96">
        <f t="shared" si="1"/>
        <v>0</v>
      </c>
      <c r="M15" s="96">
        <f t="shared" si="1"/>
        <v>0</v>
      </c>
      <c r="N15" s="97">
        <f>SUM(B15:M15)</f>
        <v>0</v>
      </c>
    </row>
    <row r="16" spans="1:14" ht="12.75" x14ac:dyDescent="0.2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0"/>
    </row>
    <row r="17" spans="1:14" ht="12.75" x14ac:dyDescent="0.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4" ht="12.75" x14ac:dyDescent="0.2">
      <c r="A18" s="108" t="s">
        <v>216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1:14" ht="12.75" x14ac:dyDescent="0.2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  <row r="20" spans="1:14" x14ac:dyDescent="0.2">
      <c r="A20" s="102"/>
    </row>
  </sheetData>
  <mergeCells count="1">
    <mergeCell ref="A18:N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14" ma:contentTypeDescription="Create a new document." ma:contentTypeScope="" ma:versionID="2553be842a350308aab1a6ee2a75ab66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3498ede1fa8348bb78a919910a544d14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58c64cc-ee56-435d-b6d0-239f1a5e0d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baef8b9-b614-4a1a-8207-1a59c8f9eb80}" ma:internalName="TaxCatchAll" ma:showField="CatchAllData" ma:web="e5e22d63-cd76-4ad0-9cc0-8f2b2146ce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e22d63-cd76-4ad0-9cc0-8f2b2146ce9f" xsi:nil="true"/>
    <lcf76f155ced4ddcb4097134ff3c332f xmlns="1f515989-4afe-4bfb-8869-4f44a11afb3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9463013-5A20-4598-9869-198519E84BB9}"/>
</file>

<file path=customXml/itemProps2.xml><?xml version="1.0" encoding="utf-8"?>
<ds:datastoreItem xmlns:ds="http://schemas.openxmlformats.org/officeDocument/2006/customXml" ds:itemID="{C9DA1784-5495-47FF-8D6D-4DA9305FA924}"/>
</file>

<file path=customXml/itemProps3.xml><?xml version="1.0" encoding="utf-8"?>
<ds:datastoreItem xmlns:ds="http://schemas.openxmlformats.org/officeDocument/2006/customXml" ds:itemID="{B30B6A31-3362-4913-B23C-A8EE9287D6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G-1</vt:lpstr>
      <vt:lpstr>Table G-2</vt:lpstr>
      <vt:lpstr>Table G-3</vt:lpstr>
      <vt:lpstr>Table G-4</vt:lpstr>
      <vt:lpstr>Table G-5</vt:lpstr>
      <vt:lpstr>'Table G-3'!Print_Area</vt:lpstr>
    </vt:vector>
  </TitlesOfParts>
  <Company>Sempra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Hanami, Thomas</cp:lastModifiedBy>
  <cp:lastPrinted>2005-04-20T21:57:08Z</cp:lastPrinted>
  <dcterms:created xsi:type="dcterms:W3CDTF">2002-02-21T22:40:26Z</dcterms:created>
  <dcterms:modified xsi:type="dcterms:W3CDTF">2023-06-13T23:10:35Z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0x0101006EDAF9F80FDE0E459E1A4ABBAD4741F7</vt:lpwstr>
  </property>
</Properties>
</file>