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1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empra-my.sharepoint.com/personal/thanami_semprautilities_com/Documents/documents/PPP Monthly Report/2021/"/>
    </mc:Choice>
  </mc:AlternateContent>
  <xr:revisionPtr revIDLastSave="68" documentId="8_{1ABA52A4-9270-417D-BF2F-6307B22DD45A}" xr6:coauthVersionLast="47" xr6:coauthVersionMax="47" xr10:uidLastSave="{F2640A91-EAA3-4AD9-A8D5-E89FD5355BAF}"/>
  <bookViews>
    <workbookView xWindow="-120" yWindow="-120" windowWidth="29040" windowHeight="15840" tabRatio="773" xr2:uid="{00000000-000D-0000-FFFF-FFFF00000000}"/>
  </bookViews>
  <sheets>
    <sheet name="Table G-1" sheetId="7" r:id="rId1"/>
    <sheet name="Table G-2" sheetId="6" r:id="rId2"/>
    <sheet name="Table G-3" sheetId="5" r:id="rId3"/>
    <sheet name="Table G-4" sheetId="8" r:id="rId4"/>
    <sheet name="Table G-5" sheetId="9" r:id="rId5"/>
  </sheets>
  <definedNames>
    <definedName name="_xlnm.Print_Area" localSheetId="2">'Table G-3'!$A$1:$O$32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9" i="6" l="1"/>
  <c r="K233" i="6"/>
  <c r="K158" i="6"/>
  <c r="K90" i="6"/>
  <c r="K8" i="6"/>
  <c r="K10" i="5" l="1"/>
  <c r="L41" i="6"/>
  <c r="M41" i="6"/>
  <c r="K41" i="6"/>
  <c r="N40" i="6"/>
  <c r="N41" i="6" s="1"/>
  <c r="N60" i="6"/>
  <c r="N61" i="6"/>
  <c r="N51" i="6"/>
  <c r="N17" i="6"/>
  <c r="N23" i="6"/>
  <c r="N24" i="6"/>
  <c r="N15" i="9" l="1"/>
  <c r="B15" i="9"/>
  <c r="C15" i="9"/>
  <c r="E15" i="9"/>
  <c r="F15" i="9"/>
  <c r="G15" i="9"/>
  <c r="H15" i="9"/>
  <c r="I15" i="9"/>
  <c r="J15" i="9"/>
  <c r="K15" i="9"/>
  <c r="L15" i="9"/>
  <c r="M15" i="9"/>
  <c r="D15" i="9"/>
  <c r="I83" i="6" l="1"/>
  <c r="J83" i="6"/>
  <c r="K83" i="6"/>
  <c r="L83" i="6"/>
  <c r="M83" i="6"/>
  <c r="N82" i="6"/>
  <c r="N22" i="6"/>
  <c r="N12" i="9" l="1"/>
  <c r="H83" i="6" l="1"/>
  <c r="N81" i="6"/>
  <c r="N73" i="6" l="1"/>
  <c r="N72" i="6"/>
  <c r="N71" i="6"/>
  <c r="N70" i="6"/>
  <c r="N69" i="6"/>
  <c r="N66" i="6"/>
  <c r="N29" i="6"/>
  <c r="N31" i="6"/>
  <c r="N32" i="6"/>
  <c r="N33" i="6"/>
  <c r="F17" i="5" l="1"/>
  <c r="G17" i="5"/>
  <c r="H17" i="5"/>
  <c r="I17" i="5"/>
  <c r="J17" i="5"/>
  <c r="K17" i="5"/>
  <c r="L17" i="5"/>
  <c r="M17" i="5"/>
  <c r="E17" i="5"/>
  <c r="F14" i="5"/>
  <c r="G14" i="5"/>
  <c r="H14" i="5"/>
  <c r="I14" i="5"/>
  <c r="J14" i="5"/>
  <c r="K14" i="5"/>
  <c r="L14" i="5"/>
  <c r="M14" i="5"/>
  <c r="E14" i="5"/>
  <c r="M13" i="8"/>
  <c r="L13" i="8"/>
  <c r="K13" i="8"/>
  <c r="J13" i="8"/>
  <c r="I13" i="8"/>
  <c r="H13" i="8"/>
  <c r="G13" i="8"/>
  <c r="F13" i="8"/>
  <c r="E13" i="8"/>
  <c r="D13" i="8"/>
  <c r="C13" i="8"/>
  <c r="B13" i="8"/>
  <c r="N11" i="8"/>
  <c r="N9" i="8"/>
  <c r="N13" i="8" l="1"/>
  <c r="G83" i="6" l="1"/>
  <c r="N80" i="6"/>
  <c r="N38" i="6"/>
  <c r="N75" i="6"/>
  <c r="F152" i="6" l="1"/>
  <c r="N77" i="6" l="1"/>
  <c r="N76" i="6"/>
  <c r="C41" i="6"/>
  <c r="D41" i="6"/>
  <c r="E41" i="6"/>
  <c r="B41" i="6"/>
  <c r="N35" i="6"/>
  <c r="N34" i="6"/>
  <c r="N14" i="9" l="1"/>
  <c r="N13" i="9"/>
  <c r="N11" i="9"/>
  <c r="N10" i="9"/>
  <c r="N79" i="6"/>
  <c r="N74" i="6"/>
  <c r="N39" i="6"/>
  <c r="C152" i="6" l="1"/>
  <c r="E83" i="6"/>
  <c r="D83" i="6"/>
  <c r="C83" i="6"/>
  <c r="B83" i="6"/>
  <c r="E8" i="6" l="1"/>
  <c r="E85" i="6" s="1"/>
  <c r="C8" i="6"/>
  <c r="C85" i="6" s="1"/>
  <c r="D152" i="6"/>
  <c r="E152" i="6"/>
  <c r="G152" i="6"/>
  <c r="H152" i="6"/>
  <c r="I152" i="6"/>
  <c r="J152" i="6"/>
  <c r="K152" i="6"/>
  <c r="L152" i="6"/>
  <c r="M152" i="6"/>
  <c r="B152" i="6"/>
  <c r="B121" i="6" l="1"/>
  <c r="N68" i="6" l="1"/>
  <c r="N54" i="6"/>
  <c r="C17" i="5" l="1"/>
  <c r="D17" i="5"/>
  <c r="D18" i="5"/>
  <c r="E18" i="5"/>
  <c r="G18" i="5"/>
  <c r="H18" i="5"/>
  <c r="L18" i="5"/>
  <c r="M18" i="5"/>
  <c r="N19" i="5"/>
  <c r="L19" i="5"/>
  <c r="M19" i="5"/>
  <c r="L20" i="5"/>
  <c r="M20" i="5"/>
  <c r="L22" i="5"/>
  <c r="M22" i="5"/>
  <c r="E23" i="5"/>
  <c r="F23" i="5"/>
  <c r="G23" i="5"/>
  <c r="H23" i="5"/>
  <c r="I23" i="5"/>
  <c r="L23" i="5"/>
  <c r="M23" i="5"/>
  <c r="F83" i="6"/>
  <c r="B8" i="6"/>
  <c r="B85" i="6" s="1"/>
  <c r="N65" i="6"/>
  <c r="N64" i="6"/>
  <c r="N63" i="6"/>
  <c r="N62" i="6"/>
  <c r="N59" i="6"/>
  <c r="N58" i="6"/>
  <c r="N57" i="6"/>
  <c r="N56" i="6"/>
  <c r="N55" i="6"/>
  <c r="N53" i="6"/>
  <c r="N52" i="6"/>
  <c r="N78" i="6"/>
  <c r="N50" i="6"/>
  <c r="N49" i="6"/>
  <c r="N48" i="6"/>
  <c r="N47" i="6"/>
  <c r="N46" i="6"/>
  <c r="N67" i="6"/>
  <c r="N45" i="6"/>
  <c r="N44" i="6"/>
  <c r="K85" i="6"/>
  <c r="J41" i="6"/>
  <c r="J8" i="6" s="1"/>
  <c r="I41" i="6"/>
  <c r="I8" i="6" s="1"/>
  <c r="H41" i="6"/>
  <c r="H8" i="6" s="1"/>
  <c r="G41" i="6"/>
  <c r="F41" i="6"/>
  <c r="D8" i="6"/>
  <c r="D85" i="6" s="1"/>
  <c r="N37" i="6"/>
  <c r="N28" i="6"/>
  <c r="N27" i="6"/>
  <c r="N26" i="6"/>
  <c r="N25" i="6"/>
  <c r="N21" i="6"/>
  <c r="N20" i="6"/>
  <c r="N19" i="6"/>
  <c r="N18" i="6"/>
  <c r="N36" i="6"/>
  <c r="N16" i="6"/>
  <c r="N15" i="6"/>
  <c r="N14" i="6"/>
  <c r="N13" i="6"/>
  <c r="N30" i="6"/>
  <c r="N12" i="6"/>
  <c r="N11" i="6"/>
  <c r="N9" i="6"/>
  <c r="N83" i="6" l="1"/>
  <c r="G8" i="6"/>
  <c r="G85" i="6" s="1"/>
  <c r="F8" i="6"/>
  <c r="F85" i="6" s="1"/>
  <c r="J85" i="6"/>
  <c r="I85" i="6"/>
  <c r="M8" i="6"/>
  <c r="M85" i="6" s="1"/>
  <c r="H85" i="6"/>
  <c r="L8" i="6"/>
  <c r="L85" i="6" s="1"/>
  <c r="G121" i="6"/>
  <c r="G90" i="6" s="1"/>
  <c r="N8" i="6" l="1"/>
  <c r="N85" i="6" s="1"/>
  <c r="N196" i="6"/>
  <c r="N197" i="6"/>
  <c r="N198" i="6"/>
  <c r="N199" i="6"/>
  <c r="N200" i="6"/>
  <c r="N201" i="6"/>
  <c r="N202" i="6"/>
  <c r="N203" i="6"/>
  <c r="N204" i="6"/>
  <c r="N205" i="6"/>
  <c r="N206" i="6"/>
  <c r="N207" i="6"/>
  <c r="N208" i="6"/>
  <c r="N209" i="6"/>
  <c r="N210" i="6"/>
  <c r="N211" i="6"/>
  <c r="N212" i="6"/>
  <c r="N213" i="6"/>
  <c r="N214" i="6"/>
  <c r="N215" i="6"/>
  <c r="N216" i="6"/>
  <c r="N217" i="6"/>
  <c r="N218" i="6"/>
  <c r="N219" i="6"/>
  <c r="N220" i="6"/>
  <c r="N221" i="6"/>
  <c r="N222" i="6"/>
  <c r="N223" i="6"/>
  <c r="N224" i="6"/>
  <c r="N225" i="6"/>
  <c r="N195" i="6"/>
  <c r="C226" i="6"/>
  <c r="D226" i="6"/>
  <c r="E226" i="6"/>
  <c r="F226" i="6"/>
  <c r="G226" i="6"/>
  <c r="H226" i="6"/>
  <c r="I226" i="6"/>
  <c r="J226" i="6"/>
  <c r="K226" i="6"/>
  <c r="L226" i="6"/>
  <c r="M226" i="6"/>
  <c r="B226" i="6"/>
  <c r="N161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24" i="6"/>
  <c r="N152" i="6" l="1"/>
  <c r="N226" i="6"/>
  <c r="E121" i="6" l="1"/>
  <c r="E90" i="6" s="1"/>
  <c r="D121" i="6"/>
  <c r="D90" i="6" s="1"/>
  <c r="N18" i="5" l="1"/>
  <c r="B17" i="5" l="1"/>
  <c r="B283" i="6" l="1"/>
  <c r="B258" i="6"/>
  <c r="D192" i="6"/>
  <c r="D158" i="6" s="1"/>
  <c r="E192" i="6"/>
  <c r="E158" i="6" s="1"/>
  <c r="F192" i="6"/>
  <c r="F158" i="6" s="1"/>
  <c r="G192" i="6"/>
  <c r="G158" i="6" s="1"/>
  <c r="H192" i="6"/>
  <c r="H158" i="6" s="1"/>
  <c r="I192" i="6"/>
  <c r="I158" i="6" s="1"/>
  <c r="J192" i="6"/>
  <c r="J158" i="6" s="1"/>
  <c r="K192" i="6"/>
  <c r="L192" i="6"/>
  <c r="L158" i="6" s="1"/>
  <c r="M192" i="6"/>
  <c r="M158" i="6" s="1"/>
  <c r="B192" i="6"/>
  <c r="B158" i="6" s="1"/>
  <c r="C192" i="6"/>
  <c r="C158" i="6" s="1"/>
  <c r="B233" i="6" l="1"/>
  <c r="M32" i="8"/>
  <c r="L32" i="8"/>
  <c r="K32" i="8"/>
  <c r="J32" i="8"/>
  <c r="I32" i="8"/>
  <c r="H32" i="8"/>
  <c r="G32" i="8"/>
  <c r="F32" i="8"/>
  <c r="E32" i="8"/>
  <c r="D32" i="8"/>
  <c r="C32" i="8"/>
  <c r="B32" i="8"/>
  <c r="N30" i="8"/>
  <c r="N28" i="8"/>
  <c r="N32" i="8" l="1"/>
  <c r="M121" i="6"/>
  <c r="M90" i="6" s="1"/>
  <c r="L121" i="6"/>
  <c r="L90" i="6" s="1"/>
  <c r="K121" i="6"/>
  <c r="J121" i="6"/>
  <c r="J90" i="6" s="1"/>
  <c r="I121" i="6"/>
  <c r="I90" i="6" s="1"/>
  <c r="H121" i="6"/>
  <c r="H90" i="6" s="1"/>
  <c r="F121" i="6"/>
  <c r="F90" i="6" s="1"/>
  <c r="C121" i="6"/>
  <c r="C90" i="6" s="1"/>
  <c r="B90" i="6"/>
  <c r="B154" i="6" s="1"/>
  <c r="N114" i="6"/>
  <c r="N113" i="6"/>
  <c r="N112" i="6"/>
  <c r="N111" i="6"/>
  <c r="N110" i="6"/>
  <c r="N109" i="6"/>
  <c r="N108" i="6"/>
  <c r="N120" i="6"/>
  <c r="N107" i="6"/>
  <c r="N119" i="6"/>
  <c r="N106" i="6"/>
  <c r="N105" i="6"/>
  <c r="N104" i="6"/>
  <c r="N103" i="6"/>
  <c r="N102" i="6"/>
  <c r="N118" i="6"/>
  <c r="N117" i="6"/>
  <c r="N101" i="6"/>
  <c r="N116" i="6"/>
  <c r="N100" i="6"/>
  <c r="N99" i="6"/>
  <c r="N98" i="6"/>
  <c r="N97" i="6"/>
  <c r="N96" i="6"/>
  <c r="N95" i="6"/>
  <c r="N94" i="6"/>
  <c r="N115" i="6"/>
  <c r="N93" i="6"/>
  <c r="N91" i="6"/>
  <c r="J154" i="6" l="1"/>
  <c r="N121" i="6"/>
  <c r="F154" i="6"/>
  <c r="D154" i="6"/>
  <c r="H154" i="6"/>
  <c r="L154" i="6"/>
  <c r="M154" i="6"/>
  <c r="E154" i="6"/>
  <c r="I154" i="6"/>
  <c r="C154" i="6"/>
  <c r="K154" i="6"/>
  <c r="G154" i="6"/>
  <c r="N191" i="6"/>
  <c r="N190" i="6"/>
  <c r="N189" i="6"/>
  <c r="N188" i="6"/>
  <c r="N187" i="6"/>
  <c r="N186" i="6"/>
  <c r="N185" i="6"/>
  <c r="N184" i="6"/>
  <c r="N183" i="6"/>
  <c r="N90" i="6" l="1"/>
  <c r="N154" i="6" s="1"/>
  <c r="M283" i="6"/>
  <c r="L283" i="6"/>
  <c r="K283" i="6"/>
  <c r="J283" i="6"/>
  <c r="I283" i="6"/>
  <c r="H283" i="6"/>
  <c r="G283" i="6"/>
  <c r="F283" i="6"/>
  <c r="E283" i="6"/>
  <c r="D283" i="6"/>
  <c r="C283" i="6"/>
  <c r="N282" i="6"/>
  <c r="N281" i="6"/>
  <c r="N280" i="6"/>
  <c r="N279" i="6"/>
  <c r="N278" i="6"/>
  <c r="N277" i="6"/>
  <c r="N276" i="6"/>
  <c r="N275" i="6"/>
  <c r="N274" i="6"/>
  <c r="N273" i="6"/>
  <c r="N272" i="6"/>
  <c r="N271" i="6"/>
  <c r="N270" i="6"/>
  <c r="N269" i="6"/>
  <c r="N268" i="6"/>
  <c r="N267" i="6"/>
  <c r="N266" i="6"/>
  <c r="N265" i="6"/>
  <c r="N264" i="6"/>
  <c r="N263" i="6"/>
  <c r="N262" i="6"/>
  <c r="N261" i="6"/>
  <c r="M258" i="6"/>
  <c r="L258" i="6"/>
  <c r="L233" i="6" s="1"/>
  <c r="K258" i="6"/>
  <c r="J258" i="6"/>
  <c r="J233" i="6" s="1"/>
  <c r="I258" i="6"/>
  <c r="I233" i="6" s="1"/>
  <c r="H258" i="6"/>
  <c r="H233" i="6" s="1"/>
  <c r="G258" i="6"/>
  <c r="F258" i="6"/>
  <c r="F233" i="6" s="1"/>
  <c r="E258" i="6"/>
  <c r="E233" i="6" s="1"/>
  <c r="D258" i="6"/>
  <c r="D233" i="6" s="1"/>
  <c r="C258" i="6"/>
  <c r="N257" i="6"/>
  <c r="N256" i="6"/>
  <c r="N255" i="6"/>
  <c r="N254" i="6"/>
  <c r="N253" i="6"/>
  <c r="N252" i="6"/>
  <c r="N251" i="6"/>
  <c r="N250" i="6"/>
  <c r="N249" i="6"/>
  <c r="N248" i="6"/>
  <c r="N247" i="6"/>
  <c r="N246" i="6"/>
  <c r="N245" i="6"/>
  <c r="N244" i="6"/>
  <c r="N243" i="6"/>
  <c r="N242" i="6"/>
  <c r="N241" i="6"/>
  <c r="N240" i="6"/>
  <c r="N239" i="6"/>
  <c r="N238" i="6"/>
  <c r="N237" i="6"/>
  <c r="N236" i="6"/>
  <c r="N234" i="6"/>
  <c r="C14" i="5"/>
  <c r="D14" i="5"/>
  <c r="B14" i="5"/>
  <c r="G233" i="6" l="1"/>
  <c r="G285" i="6" s="1"/>
  <c r="I285" i="6"/>
  <c r="M233" i="6"/>
  <c r="M285" i="6" s="1"/>
  <c r="C233" i="6"/>
  <c r="C285" i="6" s="1"/>
  <c r="K285" i="6"/>
  <c r="D285" i="6"/>
  <c r="H285" i="6"/>
  <c r="F285" i="6"/>
  <c r="L285" i="6"/>
  <c r="E285" i="6"/>
  <c r="J285" i="6"/>
  <c r="N283" i="6"/>
  <c r="N258" i="6"/>
  <c r="N233" i="6" l="1"/>
  <c r="N285" i="6" s="1"/>
  <c r="B285" i="6"/>
  <c r="N20" i="5" l="1"/>
  <c r="N23" i="5"/>
  <c r="N182" i="6" l="1"/>
  <c r="N181" i="6"/>
  <c r="N180" i="6"/>
  <c r="N179" i="6"/>
  <c r="N178" i="6"/>
  <c r="N177" i="6"/>
  <c r="N176" i="6"/>
  <c r="N175" i="6"/>
  <c r="N174" i="6"/>
  <c r="N173" i="6"/>
  <c r="N172" i="6"/>
  <c r="N171" i="6"/>
  <c r="N170" i="6"/>
  <c r="N169" i="6"/>
  <c r="N168" i="6"/>
  <c r="N167" i="6"/>
  <c r="N166" i="6"/>
  <c r="N165" i="6"/>
  <c r="N164" i="6"/>
  <c r="N163" i="6"/>
  <c r="N162" i="6"/>
  <c r="N159" i="6"/>
  <c r="N192" i="6" l="1"/>
  <c r="J228" i="6"/>
  <c r="L228" i="6"/>
  <c r="C228" i="6"/>
  <c r="E228" i="6"/>
  <c r="I228" i="6"/>
  <c r="M228" i="6"/>
  <c r="B228" i="6"/>
  <c r="G228" i="6"/>
  <c r="K228" i="6"/>
  <c r="F228" i="6"/>
  <c r="H228" i="6" l="1"/>
  <c r="N158" i="6"/>
  <c r="N228" i="6" s="1"/>
  <c r="D228" i="6"/>
  <c r="C20" i="7"/>
  <c r="C343" i="6" l="1"/>
  <c r="D343" i="6"/>
  <c r="E343" i="6"/>
  <c r="F343" i="6"/>
  <c r="G343" i="6"/>
  <c r="H343" i="6"/>
  <c r="I343" i="6"/>
  <c r="J343" i="6"/>
  <c r="K343" i="6"/>
  <c r="L343" i="6"/>
  <c r="M343" i="6"/>
  <c r="B343" i="6"/>
  <c r="N342" i="6"/>
  <c r="B316" i="6"/>
  <c r="C316" i="6"/>
  <c r="C289" i="6" s="1"/>
  <c r="D316" i="6"/>
  <c r="E316" i="6"/>
  <c r="F316" i="6"/>
  <c r="G316" i="6"/>
  <c r="G289" i="6" s="1"/>
  <c r="H316" i="6"/>
  <c r="H289" i="6" s="1"/>
  <c r="I316" i="6"/>
  <c r="J316" i="6"/>
  <c r="K316" i="6"/>
  <c r="L316" i="6"/>
  <c r="M316" i="6"/>
  <c r="N315" i="6"/>
  <c r="J289" i="6" l="1"/>
  <c r="I289" i="6"/>
  <c r="F289" i="6"/>
  <c r="E289" i="6"/>
  <c r="D289" i="6"/>
  <c r="M289" i="6"/>
  <c r="B289" i="6"/>
  <c r="L289" i="6"/>
  <c r="K345" i="6"/>
  <c r="N19" i="7" l="1"/>
  <c r="N17" i="7"/>
  <c r="N18" i="7"/>
  <c r="C345" i="6" l="1"/>
  <c r="N22" i="5" l="1"/>
  <c r="N341" i="6" l="1"/>
  <c r="N314" i="6"/>
  <c r="M345" i="6" l="1"/>
  <c r="N340" i="6" l="1"/>
  <c r="N313" i="6"/>
  <c r="J345" i="6" l="1"/>
  <c r="G345" i="6" l="1"/>
  <c r="H345" i="6"/>
  <c r="I345" i="6"/>
  <c r="L345" i="6"/>
  <c r="F345" i="6"/>
  <c r="N337" i="6"/>
  <c r="N339" i="6"/>
  <c r="N312" i="6"/>
  <c r="N311" i="6"/>
  <c r="E20" i="7" l="1"/>
  <c r="E12" i="5" s="1"/>
  <c r="F20" i="7"/>
  <c r="F12" i="5" s="1"/>
  <c r="G20" i="7"/>
  <c r="G12" i="5" s="1"/>
  <c r="H20" i="7"/>
  <c r="H12" i="5" s="1"/>
  <c r="I20" i="7"/>
  <c r="I12" i="5" s="1"/>
  <c r="J20" i="7"/>
  <c r="J12" i="5" s="1"/>
  <c r="K20" i="7"/>
  <c r="K12" i="5" s="1"/>
  <c r="L20" i="7"/>
  <c r="L12" i="5" s="1"/>
  <c r="M20" i="7"/>
  <c r="M12" i="5" s="1"/>
  <c r="D20" i="7"/>
  <c r="D12" i="5" s="1"/>
  <c r="C12" i="5" l="1"/>
  <c r="B20" i="7"/>
  <c r="B12" i="5" s="1"/>
  <c r="N13" i="5" l="1"/>
  <c r="N338" i="6" l="1"/>
  <c r="N310" i="6"/>
  <c r="N336" i="6"/>
  <c r="N309" i="6"/>
  <c r="N335" i="6" l="1"/>
  <c r="N308" i="6"/>
  <c r="N334" i="6" l="1"/>
  <c r="N307" i="6"/>
  <c r="E345" i="6" l="1"/>
  <c r="M23" i="8"/>
  <c r="M21" i="5" s="1"/>
  <c r="L23" i="8"/>
  <c r="L21" i="5" s="1"/>
  <c r="K23" i="8"/>
  <c r="J23" i="8"/>
  <c r="I23" i="8"/>
  <c r="H23" i="8"/>
  <c r="G23" i="8"/>
  <c r="F23" i="8"/>
  <c r="E23" i="8"/>
  <c r="D23" i="8"/>
  <c r="C23" i="8"/>
  <c r="B23" i="8"/>
  <c r="N21" i="8"/>
  <c r="N19" i="8"/>
  <c r="M392" i="6"/>
  <c r="L392" i="6"/>
  <c r="K392" i="6"/>
  <c r="J392" i="6"/>
  <c r="I392" i="6"/>
  <c r="H392" i="6"/>
  <c r="G392" i="6"/>
  <c r="F392" i="6"/>
  <c r="E392" i="6"/>
  <c r="D392" i="6"/>
  <c r="C392" i="6"/>
  <c r="B392" i="6"/>
  <c r="N391" i="6"/>
  <c r="N390" i="6"/>
  <c r="N389" i="6"/>
  <c r="N388" i="6"/>
  <c r="N387" i="6"/>
  <c r="N386" i="6"/>
  <c r="N385" i="6"/>
  <c r="N384" i="6"/>
  <c r="N383" i="6"/>
  <c r="N382" i="6"/>
  <c r="N381" i="6"/>
  <c r="N380" i="6"/>
  <c r="N379" i="6"/>
  <c r="N378" i="6"/>
  <c r="N377" i="6"/>
  <c r="N376" i="6"/>
  <c r="N375" i="6"/>
  <c r="N374" i="6"/>
  <c r="M371" i="6"/>
  <c r="L371" i="6"/>
  <c r="L350" i="6" s="1"/>
  <c r="K371" i="6"/>
  <c r="K350" i="6" s="1"/>
  <c r="J371" i="6"/>
  <c r="I371" i="6"/>
  <c r="H371" i="6"/>
  <c r="H350" i="6" s="1"/>
  <c r="G371" i="6"/>
  <c r="G350" i="6" s="1"/>
  <c r="F371" i="6"/>
  <c r="E371" i="6"/>
  <c r="D371" i="6"/>
  <c r="D350" i="6" s="1"/>
  <c r="C371" i="6"/>
  <c r="C350" i="6" s="1"/>
  <c r="B371" i="6"/>
  <c r="N370" i="6"/>
  <c r="N369" i="6"/>
  <c r="N368" i="6"/>
  <c r="N367" i="6"/>
  <c r="N366" i="6"/>
  <c r="N365" i="6"/>
  <c r="N364" i="6"/>
  <c r="N363" i="6"/>
  <c r="N362" i="6"/>
  <c r="N361" i="6"/>
  <c r="N360" i="6"/>
  <c r="N359" i="6"/>
  <c r="N358" i="6"/>
  <c r="N357" i="6"/>
  <c r="N356" i="6"/>
  <c r="N355" i="6"/>
  <c r="N354" i="6"/>
  <c r="N353" i="6"/>
  <c r="B443" i="6"/>
  <c r="C496" i="6"/>
  <c r="C481" i="6" s="1"/>
  <c r="D496" i="6"/>
  <c r="D481" i="6" s="1"/>
  <c r="E496" i="6"/>
  <c r="E481" i="6" s="1"/>
  <c r="F496" i="6"/>
  <c r="F481" i="6" s="1"/>
  <c r="G496" i="6"/>
  <c r="G481" i="6" s="1"/>
  <c r="H496" i="6"/>
  <c r="H481" i="6" s="1"/>
  <c r="I496" i="6"/>
  <c r="I481" i="6" s="1"/>
  <c r="J496" i="6"/>
  <c r="J481" i="6" s="1"/>
  <c r="K496" i="6"/>
  <c r="K481" i="6" s="1"/>
  <c r="L496" i="6"/>
  <c r="L481" i="6" s="1"/>
  <c r="M496" i="6"/>
  <c r="M481" i="6" s="1"/>
  <c r="B421" i="6"/>
  <c r="N290" i="6"/>
  <c r="N333" i="6"/>
  <c r="N332" i="6"/>
  <c r="N331" i="6"/>
  <c r="N330" i="6"/>
  <c r="N329" i="6"/>
  <c r="N328" i="6"/>
  <c r="N327" i="6"/>
  <c r="N326" i="6"/>
  <c r="N325" i="6"/>
  <c r="N324" i="6"/>
  <c r="N323" i="6"/>
  <c r="N322" i="6"/>
  <c r="N321" i="6"/>
  <c r="N320" i="6"/>
  <c r="N319" i="6"/>
  <c r="N306" i="6"/>
  <c r="N305" i="6"/>
  <c r="N304" i="6"/>
  <c r="N303" i="6"/>
  <c r="N302" i="6"/>
  <c r="N301" i="6"/>
  <c r="N300" i="6"/>
  <c r="N299" i="6"/>
  <c r="N298" i="6"/>
  <c r="N297" i="6"/>
  <c r="N296" i="6"/>
  <c r="N295" i="6"/>
  <c r="N294" i="6"/>
  <c r="N293" i="6"/>
  <c r="N292" i="6"/>
  <c r="B462" i="6"/>
  <c r="B474" i="6"/>
  <c r="C443" i="6"/>
  <c r="C421" i="6"/>
  <c r="D443" i="6"/>
  <c r="D421" i="6"/>
  <c r="E443" i="6"/>
  <c r="E421" i="6"/>
  <c r="F443" i="6"/>
  <c r="F421" i="6"/>
  <c r="G443" i="6"/>
  <c r="G421" i="6"/>
  <c r="H443" i="6"/>
  <c r="H421" i="6"/>
  <c r="I443" i="6"/>
  <c r="I421" i="6"/>
  <c r="J443" i="6"/>
  <c r="J421" i="6"/>
  <c r="K443" i="6"/>
  <c r="K421" i="6"/>
  <c r="L443" i="6"/>
  <c r="L421" i="6"/>
  <c r="M443" i="6"/>
  <c r="M421" i="6"/>
  <c r="C511" i="6"/>
  <c r="D511" i="6"/>
  <c r="E511" i="6"/>
  <c r="F511" i="6"/>
  <c r="G511" i="6"/>
  <c r="H511" i="6"/>
  <c r="I511" i="6"/>
  <c r="J511" i="6"/>
  <c r="K511" i="6"/>
  <c r="L511" i="6"/>
  <c r="M511" i="6"/>
  <c r="C462" i="6"/>
  <c r="C474" i="6"/>
  <c r="D462" i="6"/>
  <c r="D474" i="6"/>
  <c r="E462" i="6"/>
  <c r="E474" i="6"/>
  <c r="F462" i="6"/>
  <c r="F474" i="6"/>
  <c r="G462" i="6"/>
  <c r="G474" i="6"/>
  <c r="H462" i="6"/>
  <c r="H474" i="6"/>
  <c r="I462" i="6"/>
  <c r="I474" i="6"/>
  <c r="J462" i="6"/>
  <c r="J474" i="6"/>
  <c r="K462" i="6"/>
  <c r="K474" i="6"/>
  <c r="L462" i="6"/>
  <c r="L474" i="6"/>
  <c r="M462" i="6"/>
  <c r="M474" i="6"/>
  <c r="B511" i="6"/>
  <c r="B496" i="6"/>
  <c r="B481" i="6" s="1"/>
  <c r="N417" i="6"/>
  <c r="N439" i="6"/>
  <c r="N419" i="6"/>
  <c r="N418" i="6"/>
  <c r="N441" i="6"/>
  <c r="N440" i="6"/>
  <c r="N442" i="6"/>
  <c r="N416" i="6"/>
  <c r="N437" i="6"/>
  <c r="N420" i="6"/>
  <c r="N415" i="6"/>
  <c r="A3" i="5"/>
  <c r="A3" i="6"/>
  <c r="A3" i="8"/>
  <c r="N450" i="6"/>
  <c r="N400" i="6"/>
  <c r="N11" i="5"/>
  <c r="B41" i="8"/>
  <c r="C41" i="8"/>
  <c r="D41" i="8"/>
  <c r="E41" i="8"/>
  <c r="F41" i="8"/>
  <c r="G41" i="8"/>
  <c r="H41" i="8"/>
  <c r="I41" i="8"/>
  <c r="J41" i="8"/>
  <c r="K41" i="8"/>
  <c r="L41" i="8"/>
  <c r="M41" i="8"/>
  <c r="N39" i="8"/>
  <c r="N37" i="8"/>
  <c r="N436" i="6"/>
  <c r="N435" i="6"/>
  <c r="N434" i="6"/>
  <c r="N433" i="6"/>
  <c r="N414" i="6"/>
  <c r="N413" i="6"/>
  <c r="N412" i="6"/>
  <c r="N411" i="6"/>
  <c r="N432" i="6"/>
  <c r="N431" i="6"/>
  <c r="N430" i="6"/>
  <c r="N429" i="6"/>
  <c r="N428" i="6"/>
  <c r="N427" i="6"/>
  <c r="N426" i="6"/>
  <c r="N425" i="6"/>
  <c r="N424" i="6"/>
  <c r="N410" i="6"/>
  <c r="N409" i="6"/>
  <c r="N408" i="6"/>
  <c r="N407" i="6"/>
  <c r="N406" i="6"/>
  <c r="N405" i="6"/>
  <c r="N404" i="6"/>
  <c r="N403" i="6"/>
  <c r="N402" i="6"/>
  <c r="N15" i="5"/>
  <c r="N453" i="6"/>
  <c r="N454" i="6"/>
  <c r="N455" i="6"/>
  <c r="N456" i="6"/>
  <c r="N457" i="6"/>
  <c r="N458" i="6"/>
  <c r="N459" i="6"/>
  <c r="N460" i="6"/>
  <c r="N461" i="6"/>
  <c r="N465" i="6"/>
  <c r="N466" i="6"/>
  <c r="N467" i="6"/>
  <c r="N468" i="6"/>
  <c r="N469" i="6"/>
  <c r="N470" i="6"/>
  <c r="N471" i="6"/>
  <c r="N472" i="6"/>
  <c r="N473" i="6"/>
  <c r="N483" i="6"/>
  <c r="N484" i="6"/>
  <c r="N485" i="6"/>
  <c r="N486" i="6"/>
  <c r="N487" i="6"/>
  <c r="N488" i="6"/>
  <c r="N489" i="6"/>
  <c r="N490" i="6"/>
  <c r="N491" i="6"/>
  <c r="N492" i="6"/>
  <c r="N493" i="6"/>
  <c r="N494" i="6"/>
  <c r="N495" i="6"/>
  <c r="N499" i="6"/>
  <c r="N500" i="6"/>
  <c r="N501" i="6"/>
  <c r="N502" i="6"/>
  <c r="N503" i="6"/>
  <c r="N504" i="6"/>
  <c r="N505" i="6"/>
  <c r="N506" i="6"/>
  <c r="N507" i="6"/>
  <c r="N508" i="6"/>
  <c r="N509" i="6"/>
  <c r="N510" i="6"/>
  <c r="N8" i="7"/>
  <c r="N9" i="7"/>
  <c r="N10" i="7"/>
  <c r="N11" i="7"/>
  <c r="N12" i="7"/>
  <c r="N13" i="7"/>
  <c r="N15" i="7"/>
  <c r="N16" i="7"/>
  <c r="N438" i="6"/>
  <c r="N21" i="5" l="1"/>
  <c r="E350" i="6"/>
  <c r="B350" i="6"/>
  <c r="B394" i="6" s="1"/>
  <c r="H449" i="6"/>
  <c r="H476" i="6" s="1"/>
  <c r="F449" i="6"/>
  <c r="F476" i="6" s="1"/>
  <c r="H513" i="6"/>
  <c r="D513" i="6"/>
  <c r="I350" i="6"/>
  <c r="I394" i="6" s="1"/>
  <c r="M350" i="6"/>
  <c r="F350" i="6"/>
  <c r="F394" i="6" s="1"/>
  <c r="J350" i="6"/>
  <c r="J394" i="6" s="1"/>
  <c r="I449" i="6"/>
  <c r="I476" i="6" s="1"/>
  <c r="G449" i="6"/>
  <c r="G476" i="6" s="1"/>
  <c r="E449" i="6"/>
  <c r="E476" i="6" s="1"/>
  <c r="C449" i="6"/>
  <c r="C476" i="6" s="1"/>
  <c r="M513" i="6"/>
  <c r="I513" i="6"/>
  <c r="E513" i="6"/>
  <c r="D449" i="6"/>
  <c r="D476" i="6" s="1"/>
  <c r="G513" i="6"/>
  <c r="F513" i="6"/>
  <c r="J513" i="6"/>
  <c r="M449" i="6"/>
  <c r="M476" i="6" s="1"/>
  <c r="K449" i="6"/>
  <c r="K476" i="6" s="1"/>
  <c r="M399" i="6"/>
  <c r="M445" i="6" s="1"/>
  <c r="K399" i="6"/>
  <c r="K445" i="6" s="1"/>
  <c r="I399" i="6"/>
  <c r="I445" i="6" s="1"/>
  <c r="C399" i="6"/>
  <c r="C445" i="6" s="1"/>
  <c r="N511" i="6"/>
  <c r="L449" i="6"/>
  <c r="L476" i="6" s="1"/>
  <c r="J449" i="6"/>
  <c r="J476" i="6" s="1"/>
  <c r="K513" i="6"/>
  <c r="J399" i="6"/>
  <c r="J445" i="6" s="1"/>
  <c r="H399" i="6"/>
  <c r="H445" i="6" s="1"/>
  <c r="B449" i="6"/>
  <c r="B476" i="6" s="1"/>
  <c r="N443" i="6"/>
  <c r="N343" i="6"/>
  <c r="N316" i="6"/>
  <c r="D345" i="6"/>
  <c r="N481" i="6"/>
  <c r="B513" i="6"/>
  <c r="L513" i="6"/>
  <c r="G399" i="6"/>
  <c r="G445" i="6" s="1"/>
  <c r="E399" i="6"/>
  <c r="E445" i="6" s="1"/>
  <c r="N496" i="6"/>
  <c r="C513" i="6"/>
  <c r="B399" i="6"/>
  <c r="N421" i="6"/>
  <c r="N462" i="6"/>
  <c r="L399" i="6"/>
  <c r="L445" i="6" s="1"/>
  <c r="F399" i="6"/>
  <c r="F445" i="6" s="1"/>
  <c r="D399" i="6"/>
  <c r="D445" i="6" s="1"/>
  <c r="B345" i="6"/>
  <c r="H394" i="6"/>
  <c r="L394" i="6"/>
  <c r="M394" i="6"/>
  <c r="D394" i="6"/>
  <c r="K394" i="6"/>
  <c r="E394" i="6"/>
  <c r="C394" i="6"/>
  <c r="N41" i="8"/>
  <c r="N392" i="6"/>
  <c r="N474" i="6"/>
  <c r="N14" i="5"/>
  <c r="N17" i="5"/>
  <c r="N23" i="8"/>
  <c r="G394" i="6"/>
  <c r="N371" i="6"/>
  <c r="N12" i="5"/>
  <c r="N20" i="7"/>
  <c r="E16" i="5" l="1"/>
  <c r="G16" i="5"/>
  <c r="F16" i="5"/>
  <c r="M16" i="5"/>
  <c r="K16" i="5"/>
  <c r="H16" i="5"/>
  <c r="I16" i="5"/>
  <c r="L16" i="5"/>
  <c r="D16" i="5"/>
  <c r="J16" i="5"/>
  <c r="C16" i="5"/>
  <c r="N449" i="6"/>
  <c r="N476" i="6" s="1"/>
  <c r="N399" i="6"/>
  <c r="N445" i="6" s="1"/>
  <c r="N513" i="6"/>
  <c r="B445" i="6"/>
  <c r="B16" i="5" s="1"/>
  <c r="N350" i="6"/>
  <c r="N394" i="6" s="1"/>
  <c r="N289" i="6"/>
  <c r="N345" i="6" s="1"/>
  <c r="B24" i="5" l="1"/>
  <c r="C10" i="5" l="1"/>
  <c r="C24" i="5" s="1"/>
  <c r="N16" i="5"/>
  <c r="D10" i="5" l="1"/>
  <c r="D24" i="5" s="1"/>
  <c r="E10" i="5" l="1"/>
  <c r="E24" i="5" s="1"/>
  <c r="F10" i="5" l="1"/>
  <c r="F24" i="5" s="1"/>
  <c r="G10" i="5" s="1"/>
  <c r="G24" i="5" s="1"/>
  <c r="H10" i="5" l="1"/>
  <c r="H24" i="5" s="1"/>
  <c r="I10" i="5" l="1"/>
  <c r="I24" i="5" s="1"/>
  <c r="J10" i="5" l="1"/>
  <c r="J24" i="5" s="1"/>
  <c r="K24" i="5" s="1"/>
  <c r="L24" i="5" s="1"/>
  <c r="M10" i="5" s="1"/>
  <c r="M24" i="5" l="1"/>
</calcChain>
</file>

<file path=xl/sharedStrings.xml><?xml version="1.0" encoding="utf-8"?>
<sst xmlns="http://schemas.openxmlformats.org/spreadsheetml/2006/main" count="776" uniqueCount="232">
  <si>
    <t>Table G-1</t>
  </si>
  <si>
    <r>
      <t>SoCalGas</t>
    </r>
    <r>
      <rPr>
        <b/>
        <sz val="12"/>
        <rFont val="Arial"/>
        <family val="2"/>
      </rPr>
      <t xml:space="preserve"> Gas PGC Funds Monthly Collections for Energy Efficiency by Rate Schedule </t>
    </r>
  </si>
  <si>
    <t>Calendar Year 2021</t>
  </si>
  <si>
    <t xml:space="preserve"> </t>
  </si>
  <si>
    <t>Rate Schedule</t>
  </si>
  <si>
    <t>January</t>
  </si>
  <si>
    <t>February</t>
  </si>
  <si>
    <t xml:space="preserve">March </t>
  </si>
  <si>
    <t>April</t>
  </si>
  <si>
    <t>May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</si>
  <si>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</si>
  <si>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</si>
  <si>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</si>
  <si>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</si>
  <si>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</si>
  <si>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</si>
  <si>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</si>
  <si>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TOTAL</t>
  </si>
  <si>
    <t>CORE RESIDENTIAL (NON  CARE)</t>
  </si>
  <si>
    <t>CORE C&amp;I (NON CARE)</t>
  </si>
  <si>
    <t>GAS AIR CONDITIONING (NON CARE)</t>
  </si>
  <si>
    <t>CORE GAS ENGINE (NON CARE)</t>
  </si>
  <si>
    <t>NONCORE C&amp;I (NON CARE)</t>
  </si>
  <si>
    <t>CORE RESIDENTIAL (CARE)</t>
  </si>
  <si>
    <t>CORE C&amp;I (CARE)</t>
  </si>
  <si>
    <t>GAS AIR CONDITIONING (CARE)</t>
  </si>
  <si>
    <t>Less:  Uncoll  @ .3636%</t>
  </si>
  <si>
    <t>Add: Amortization from prior period</t>
  </si>
  <si>
    <t>Total</t>
  </si>
  <si>
    <t>Table G-2</t>
  </si>
  <si>
    <r>
      <t>SoCalGas Gas</t>
    </r>
    <r>
      <rPr>
        <b/>
        <sz val="12"/>
        <rFont val="Arial"/>
        <family val="2"/>
      </rPr>
      <t xml:space="preserve"> PGC Funds Monthly Payments for Energy Efficiency by Program Implementer </t>
    </r>
  </si>
  <si>
    <t xml:space="preserve">Program Implementer (PY 2021) </t>
  </si>
  <si>
    <t>SoCalGas</t>
  </si>
  <si>
    <t>Prior Period Adjustment</t>
  </si>
  <si>
    <r>
      <t>IOU</t>
    </r>
    <r>
      <rPr>
        <sz val="10"/>
        <rFont val="Arial"/>
        <family val="2"/>
      </rPr>
      <t xml:space="preserve"> Program Adminstration--Non-IOU Programs</t>
    </r>
  </si>
  <si>
    <t>IND-Small Industrial Facility Upgrades</t>
  </si>
  <si>
    <t>WE&amp;T-HERS Rater Training Advancement</t>
  </si>
  <si>
    <t>RES-LivingWise</t>
  </si>
  <si>
    <t>RES-Manufactured Mobile Home</t>
  </si>
  <si>
    <t>COM-SW-Instant Rebates! Foodservice POS</t>
  </si>
  <si>
    <t>RES-AB793-REMTS Program</t>
  </si>
  <si>
    <t>COM-SW-Midstream Water Heating-Solic</t>
  </si>
  <si>
    <t>RES-Behavioral Program</t>
  </si>
  <si>
    <t>RES-Retail Partnering</t>
  </si>
  <si>
    <t>RES-Pasadena Home Upgrade</t>
  </si>
  <si>
    <t>RES-Burbank Home Upgrade</t>
  </si>
  <si>
    <t>COM-Pasadena Direct Install</t>
  </si>
  <si>
    <t>RES Single Family (Solicitation)</t>
  </si>
  <si>
    <t>RES Multi Family (Solicitation)</t>
  </si>
  <si>
    <t>RES Single Family</t>
  </si>
  <si>
    <t>RES Multi Family</t>
  </si>
  <si>
    <t>COM SMB Solicitation</t>
  </si>
  <si>
    <t>PUB Small/Medium Solicitaion</t>
  </si>
  <si>
    <t>RES-SW-New Construction</t>
  </si>
  <si>
    <t>RES-CLEO</t>
  </si>
  <si>
    <t>MH Solic (manufacturing)</t>
  </si>
  <si>
    <t>Small and Medium Comm EE</t>
  </si>
  <si>
    <t>RES ACE Program</t>
  </si>
  <si>
    <t>Comprehensive Manufactured Home</t>
  </si>
  <si>
    <t xml:space="preserve">SoCalGas Residential Manufactured Home </t>
  </si>
  <si>
    <t>PUB-Direct Install Program</t>
  </si>
  <si>
    <t>C-Best</t>
  </si>
  <si>
    <t>Agriculture EE Pgm</t>
  </si>
  <si>
    <t xml:space="preserve">Service RCx+ Program </t>
  </si>
  <si>
    <t xml:space="preserve">Large Commercial Program </t>
  </si>
  <si>
    <t xml:space="preserve">   Subtotal</t>
  </si>
  <si>
    <t>Program Implementation Costs--Non-IOU Programs</t>
  </si>
  <si>
    <t>COM-AB793-CEMTL Program</t>
  </si>
  <si>
    <t>RES-Marketplace</t>
  </si>
  <si>
    <t>RES-EE Kits</t>
  </si>
  <si>
    <t>COM-LADWP Direct Install</t>
  </si>
  <si>
    <t>COM-SW-Midstream Food Service</t>
  </si>
  <si>
    <t>COM-SW-Midstream Commercial Water Heating</t>
  </si>
  <si>
    <t>PUB-SW-Institutional Partnership: DGS &amp; DoC</t>
  </si>
  <si>
    <t>RES-SW-Plug Load and Appliance</t>
  </si>
  <si>
    <t>COM-SW-Upstream HVAC</t>
  </si>
  <si>
    <t xml:space="preserve">Program Implementer (PY 2020) </t>
  </si>
  <si>
    <t>RES-MF Direct Therm Savings</t>
  </si>
  <si>
    <t>SOL-Innovative Designs for Energy Efficiency Activities (IDEEA365)</t>
  </si>
  <si>
    <t>COM-Direct Install Program</t>
  </si>
  <si>
    <t>RES-Direct Install Program</t>
  </si>
  <si>
    <t>IND-Direct Install Program</t>
  </si>
  <si>
    <t>RES-LADWP HVAC</t>
  </si>
  <si>
    <t>COM SMB</t>
  </si>
  <si>
    <t>PUB Sector Small/Medium</t>
  </si>
  <si>
    <t>RES SW-New Construction</t>
  </si>
  <si>
    <t>WE&amp;T SW-K-12 Connections</t>
  </si>
  <si>
    <t xml:space="preserve">Program Implementer (PY 2019) </t>
  </si>
  <si>
    <t>PUB-K-12 Performance Program</t>
  </si>
  <si>
    <t>RES-On Demand Efficiency</t>
  </si>
  <si>
    <t>COM-On-Premise Ozone Laundry</t>
  </si>
  <si>
    <t>COM-HOPPS-CRR Program</t>
  </si>
  <si>
    <t>RES-HOPPS-CWHMBS Program</t>
  </si>
  <si>
    <t>AG-Direct Install Program</t>
  </si>
  <si>
    <t>COM-Lodging Program</t>
  </si>
  <si>
    <t>COM-Mixed Use Building Program</t>
  </si>
  <si>
    <t>RES-Home Intel Program</t>
  </si>
  <si>
    <t xml:space="preserve">Program Implementer (PY 2018) </t>
  </si>
  <si>
    <t>3P-Small Industrial Facility Upgrades</t>
  </si>
  <si>
    <t>3P-PREPS</t>
  </si>
  <si>
    <t>3P-On Demand Efficiency</t>
  </si>
  <si>
    <t>3P-HERS Rater Training Advancement</t>
  </si>
  <si>
    <t>3P-MF Home Tune-Up</t>
  </si>
  <si>
    <t>3P-CLEO</t>
  </si>
  <si>
    <t>3P-MF Direct Therm Savings</t>
  </si>
  <si>
    <t>3P-LivingWise</t>
  </si>
  <si>
    <t>3P-Manufactured Mobile Home</t>
  </si>
  <si>
    <t>3P-CA Sustainability Alliance</t>
  </si>
  <si>
    <t>3P-PoF</t>
  </si>
  <si>
    <t>3P-PACE</t>
  </si>
  <si>
    <t>3P-Innov Dsign Enrg Eff</t>
  </si>
  <si>
    <t>3P- IDEEA365 Insnt Rebate</t>
  </si>
  <si>
    <t xml:space="preserve">3P- IDEEA365 Water Loss Cntl </t>
  </si>
  <si>
    <t xml:space="preserve">3P IDEAA365 COMM SUS </t>
  </si>
  <si>
    <t>3P IDEEA365 ODE Housing</t>
  </si>
  <si>
    <t xml:space="preserve">3P IDEEA365 ENERGY ADV </t>
  </si>
  <si>
    <t>3P IDEEA365 Connect</t>
  </si>
  <si>
    <t>3P IDEEA365 HBEEP</t>
  </si>
  <si>
    <t xml:space="preserve">3P IDEEA365 CLEAR ICE </t>
  </si>
  <si>
    <t>3P IDEEA365 ON PREMISE OZONE LAUNDRY</t>
  </si>
  <si>
    <t xml:space="preserve">Program Implementer (PY 2013-2017) </t>
  </si>
  <si>
    <t>3P-Energy Challenger</t>
  </si>
  <si>
    <t>3P-SaveGas</t>
  </si>
  <si>
    <t>3P IDEEA365 ON REMISE OZONE LAUNDRY</t>
  </si>
  <si>
    <t xml:space="preserve">Program Implementer (PY 2010-2012) </t>
  </si>
  <si>
    <t>#3P-Xc01 -  Gas Cooling Retrofit</t>
  </si>
  <si>
    <t>#3P-Xc02 -  SaveGas – Hot Water Control</t>
  </si>
  <si>
    <t>#3P-Xc03 -  Upstream High Efficiency Gas Water Heater</t>
  </si>
  <si>
    <t>#3P-Xc04 -  California Sustainability Alliance</t>
  </si>
  <si>
    <t>#3P-Xc05 -  Portfolio of the Future (PoF)</t>
  </si>
  <si>
    <t>#3P-Xc06 -  Energy Efficient Ethnic Outreach</t>
  </si>
  <si>
    <t>#3P-NRes1 -  Steam Trap and Compressed Air Survey</t>
  </si>
  <si>
    <t>#3P-NRes2 -  Energy Challenger</t>
  </si>
  <si>
    <t>#3P-NRes3 -  Small Industrial Facility Upgrades</t>
  </si>
  <si>
    <t>#3P-NRes4 - Program for Resource Efficiency in P</t>
  </si>
  <si>
    <t>#3P-Res01 -  On Demand Efficiency</t>
  </si>
  <si>
    <t>#3P-Res02 -  HERS Rater Training Advancement</t>
  </si>
  <si>
    <t>#3P-Res03 -  Multifamily Home Tune-Up</t>
  </si>
  <si>
    <t>#3P-Res04 -  Multifamily Solar Pool Heating</t>
  </si>
  <si>
    <t>#3P-Res05 -  Community Language Effic Outreach</t>
  </si>
  <si>
    <t>#3P-Res06 -  Multifamily Direct Therm Savings</t>
  </si>
  <si>
    <t>#3P-Res07 -  LivingWise™</t>
  </si>
  <si>
    <t>#3P-Res09 -  Manufactured Mobile Home</t>
  </si>
  <si>
    <t>Program Implementer (PY 2006-2008) Plus Bridge Funding</t>
  </si>
  <si>
    <t>Quantum Energy  - CVRP</t>
  </si>
  <si>
    <t>HMG - Design for Comfort</t>
  </si>
  <si>
    <t>Cypress - Gas Cooling Upgrade Prog</t>
  </si>
  <si>
    <t>Cal-UCONS - Laundry Coin-Op Prog</t>
  </si>
  <si>
    <t xml:space="preserve">American Synergy- Mobile/Manuf Home </t>
  </si>
  <si>
    <t>Resource Action - School Target Lvng Wise</t>
  </si>
  <si>
    <t>CSG -Up/Midstream Gas Heating</t>
  </si>
  <si>
    <t>Calif Mfg Tech -VeSM Adv Plus</t>
  </si>
  <si>
    <t>Global Enrgy - Chinese Language Outreach</t>
  </si>
  <si>
    <t>PACE -  EE Ethnic Outreach Prog</t>
  </si>
  <si>
    <t>Intergy Corp - EE Kiosk Pilot</t>
  </si>
  <si>
    <t xml:space="preserve">Navigant - Calif Sustainability Alliance </t>
  </si>
  <si>
    <t>CSA - Portfolio of  the Future</t>
  </si>
  <si>
    <t>EDC Tech Inc</t>
  </si>
  <si>
    <t>Demand Ventilation Pgm</t>
  </si>
  <si>
    <t>Benningfield Group - Advanced Water Heater Technology</t>
  </si>
  <si>
    <t>Energy Eff. Smart Controllers for Pools &amp; Spas</t>
  </si>
  <si>
    <t>En Vinta Corp / Energy Challenger Pgm</t>
  </si>
  <si>
    <t>Upstream HE Gas WH Rebate/HE Hot Water Dist</t>
  </si>
  <si>
    <t>Program Implementer (PY 2004-2005)</t>
  </si>
  <si>
    <t>CA UWCC</t>
  </si>
  <si>
    <t>Energy Analysis Technologies</t>
  </si>
  <si>
    <t>Heschong Mahone Group, Inc</t>
  </si>
  <si>
    <t>SESCO</t>
  </si>
  <si>
    <t>ADM</t>
  </si>
  <si>
    <t>ASC</t>
  </si>
  <si>
    <t>CSU Chico</t>
  </si>
  <si>
    <t>CSU Fresno</t>
  </si>
  <si>
    <t>GES (Global Energy Services)</t>
  </si>
  <si>
    <t>Program Implementer (PY 2002-2003)</t>
  </si>
  <si>
    <t>Energx</t>
  </si>
  <si>
    <t>Heschong Mahone</t>
  </si>
  <si>
    <t>Energy Analysis</t>
  </si>
  <si>
    <t>ICF</t>
  </si>
  <si>
    <t>TPI American Synergy Corporation</t>
  </si>
  <si>
    <t>CA State University - Fresno</t>
  </si>
  <si>
    <t>Electric &amp; Gas Industries Association</t>
  </si>
  <si>
    <t>Energy Solutions</t>
  </si>
  <si>
    <t>Global Energy Services</t>
  </si>
  <si>
    <t>Rita Norton &amp; Associates</t>
  </si>
  <si>
    <t>Notes:</t>
  </si>
  <si>
    <t xml:space="preserve">•  Line "SocalGas" is for the reporting IOU. </t>
  </si>
  <si>
    <t>•  IOU Porgram Admisntration section is for the deatiled administrative cost of managing each non-IOU program in the reporting utility's service territory.</t>
  </si>
  <si>
    <t xml:space="preserve">•  Program Implementation Costs section is for the detailed reporting of the costs paid to the other  IOU's adminstering programs in the reporting utility's service territory </t>
  </si>
  <si>
    <t xml:space="preserve">   and for the costs paid to the non-IOU programs in the reporting utility's service territory.</t>
  </si>
  <si>
    <t>Table G-3</t>
  </si>
  <si>
    <r>
      <t>SoCalGas</t>
    </r>
    <r>
      <rPr>
        <b/>
        <sz val="12"/>
        <rFont val="Arial"/>
        <family val="2"/>
      </rPr>
      <t xml:space="preserve"> Status of Gas PGC Funds</t>
    </r>
  </si>
  <si>
    <t>Sept</t>
  </si>
  <si>
    <t xml:space="preserve">Oct </t>
  </si>
  <si>
    <t>Nov</t>
  </si>
  <si>
    <t>Dec</t>
  </si>
  <si>
    <r>
      <t>Demand-Side Management Bal Acct (DSMBA)</t>
    </r>
    <r>
      <rPr>
        <b/>
        <vertAlign val="superscript"/>
        <sz val="10"/>
        <rFont val="Arial"/>
        <family val="2"/>
      </rPr>
      <t xml:space="preserve">1 </t>
    </r>
  </si>
  <si>
    <t xml:space="preserve">     Beginning Balance</t>
  </si>
  <si>
    <t>Not Applicable</t>
  </si>
  <si>
    <t xml:space="preserve">     Prior Period Adj/OBF Return</t>
  </si>
  <si>
    <t xml:space="preserve">     Collection(Rates)(PPP Rev+Amort) </t>
  </si>
  <si>
    <t xml:space="preserve">      Amortization from Prior Cycles</t>
  </si>
  <si>
    <t xml:space="preserve">      PPP Remittance</t>
  </si>
  <si>
    <t xml:space="preserve">     Interest Accrued</t>
  </si>
  <si>
    <t xml:space="preserve">     Program Expenses</t>
  </si>
  <si>
    <t xml:space="preserve">      PPP Reimbursements</t>
  </si>
  <si>
    <r>
      <t xml:space="preserve">      Incentive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(2021)</t>
    </r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</si>
  <si>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(2020)</t>
    </r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</si>
  <si>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(2019)</t>
    </r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</si>
  <si>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(2018)</t>
    </r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</si>
  <si>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(2013 - 2017)</t>
    </r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</si>
  <si>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(2010 - 2012)</t>
    </r>
  </si>
  <si>
    <t xml:space="preserve">     Ending Balance</t>
  </si>
  <si>
    <t>(1) This section was revised per discussions with the Energy Division (11/19).  The information provided in this format will not parallel how Balancing Accounts are tracked.</t>
  </si>
  <si>
    <t>(2) Incremental commitments are reflected on a monthly basis.  For program cycles prior to 2021, estimated commitments are considered encumbered funds.</t>
  </si>
  <si>
    <t>Table G-4</t>
  </si>
  <si>
    <r>
      <t>SoCalGas</t>
    </r>
    <r>
      <rPr>
        <b/>
        <sz val="12"/>
        <rFont val="Arial"/>
        <family val="2"/>
      </rPr>
      <t xml:space="preserve"> Gas PGC Funds Monthly Payments to and Receipts from State Board of Equalization (BOE) for Energy Efficiency</t>
    </r>
  </si>
  <si>
    <t xml:space="preserve">2021 Gas PGC Funds </t>
  </si>
  <si>
    <t>PPP Reimbursement</t>
  </si>
  <si>
    <t>PPP Remittance</t>
  </si>
  <si>
    <t>Net Receipts from BOE</t>
  </si>
  <si>
    <t xml:space="preserve">2020 Gas PGC Funds </t>
  </si>
  <si>
    <t xml:space="preserve">2019 Gas PGC Funds </t>
  </si>
  <si>
    <t xml:space="preserve">2018 Gas PGC Funds </t>
  </si>
  <si>
    <t>Table G-5</t>
  </si>
  <si>
    <t>Status of School Energy Efficiency Stimulus Program Balancing Account</t>
  </si>
  <si>
    <r>
      <t xml:space="preserve">SEESP Balancing Account </t>
    </r>
    <r>
      <rPr>
        <sz val="10"/>
        <rFont val="Arial"/>
        <family val="2"/>
      </rPr>
      <t>[1]</t>
    </r>
  </si>
  <si>
    <t xml:space="preserve">     Collections</t>
  </si>
  <si>
    <t xml:space="preserve">     Transfers from EE Balancing Account</t>
  </si>
  <si>
    <t xml:space="preserve">     Disbursements to CEC</t>
  </si>
  <si>
    <t xml:space="preserve">     Interest Accrued </t>
  </si>
  <si>
    <t xml:space="preserve">     Month Ending Balance</t>
  </si>
  <si>
    <t>[1] The SEESP balancing account is authorized in Advice 4374-G/6070-E, Joint Tier 1 Advice Letter to Fund the School Energy Efficiency Stimulus Program in Compliance with Decision 21-01-004, effective February 1, 2021; as well as PG&amp;E's Advice 4375-G/6071-E, Advice Letter Summarizing Establishment of Balancing Accounts to Record Funding Amounts Allocated to the School Energy Efficiency Stimulus Program in Compliance with Decision 21-01-004, effective January 14,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</si>
</sst>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#,##0.00_-;#,##0.00\-;&quot; &quot;"/>
  </numFmts>
  <fonts count="39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7"/>
      <name val="Arial"/>
      <family val="2"/>
    </font>
    <font>
      <sz val="10"/>
      <name val="Helv"/>
    </font>
    <font>
      <sz val="10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Arial"/>
    </font>
    <font>
      <sz val="10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164" fontId="9" fillId="0" borderId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14" fillId="0" borderId="0"/>
    <xf numFmtId="0" fontId="11" fillId="0" borderId="0"/>
    <xf numFmtId="0" fontId="32" fillId="0" borderId="0"/>
    <xf numFmtId="0" fontId="12" fillId="0" borderId="0"/>
    <xf numFmtId="0" fontId="11" fillId="23" borderId="7" applyNumberFormat="0" applyFont="0" applyAlignment="0" applyProtection="0"/>
    <xf numFmtId="0" fontId="27" fillId="20" borderId="8" applyNumberFormat="0" applyAlignment="0" applyProtection="0"/>
    <xf numFmtId="4" fontId="13" fillId="24" borderId="8" applyNumberFormat="0" applyProtection="0">
      <alignment vertical="center"/>
    </xf>
    <xf numFmtId="4" fontId="13" fillId="25" borderId="8" applyNumberFormat="0" applyProtection="0">
      <alignment horizontal="right" vertical="center"/>
    </xf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3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43" fontId="2" fillId="0" borderId="0" xfId="29" applyNumberFormat="1" applyFont="1"/>
    <xf numFmtId="43" fontId="0" fillId="0" borderId="0" xfId="29" applyNumberFormat="1" applyFont="1"/>
    <xf numFmtId="43" fontId="6" fillId="0" borderId="0" xfId="29" applyNumberFormat="1" applyFont="1"/>
    <xf numFmtId="43" fontId="2" fillId="0" borderId="0" xfId="29" quotePrefix="1" applyNumberFormat="1" applyFont="1"/>
    <xf numFmtId="43" fontId="0" fillId="0" borderId="10" xfId="29" applyNumberFormat="1" applyFont="1" applyBorder="1"/>
    <xf numFmtId="43" fontId="0" fillId="0" borderId="11" xfId="29" applyNumberFormat="1" applyFont="1" applyBorder="1" applyAlignment="1">
      <alignment horizontal="center"/>
    </xf>
    <xf numFmtId="43" fontId="3" fillId="0" borderId="12" xfId="29" applyNumberFormat="1" applyFont="1" applyBorder="1" applyAlignment="1">
      <alignment horizontal="center"/>
    </xf>
    <xf numFmtId="43" fontId="2" fillId="0" borderId="13" xfId="29" applyNumberFormat="1" applyFont="1" applyBorder="1"/>
    <xf numFmtId="43" fontId="3" fillId="0" borderId="14" xfId="29" applyNumberFormat="1" applyFont="1" applyBorder="1" applyAlignment="1">
      <alignment horizontal="center"/>
    </xf>
    <xf numFmtId="43" fontId="3" fillId="0" borderId="15" xfId="29" applyNumberFormat="1" applyFont="1" applyFill="1" applyBorder="1" applyAlignment="1">
      <alignment horizontal="center"/>
    </xf>
    <xf numFmtId="43" fontId="2" fillId="0" borderId="16" xfId="29" applyNumberFormat="1" applyFont="1" applyBorder="1"/>
    <xf numFmtId="43" fontId="3" fillId="0" borderId="16" xfId="29" applyNumberFormat="1" applyFont="1" applyBorder="1"/>
    <xf numFmtId="43" fontId="0" fillId="0" borderId="17" xfId="29" applyNumberFormat="1" applyFont="1" applyBorder="1"/>
    <xf numFmtId="43" fontId="0" fillId="0" borderId="16" xfId="29" applyNumberFormat="1" applyFont="1" applyBorder="1"/>
    <xf numFmtId="43" fontId="0" fillId="0" borderId="0" xfId="29" applyNumberFormat="1" applyFont="1" applyBorder="1"/>
    <xf numFmtId="43" fontId="1" fillId="0" borderId="0" xfId="29" applyNumberFormat="1"/>
    <xf numFmtId="43" fontId="2" fillId="0" borderId="19" xfId="29" applyNumberFormat="1" applyFont="1" applyBorder="1" applyAlignment="1">
      <alignment horizontal="right"/>
    </xf>
    <xf numFmtId="43" fontId="0" fillId="0" borderId="20" xfId="29" applyNumberFormat="1" applyFont="1" applyBorder="1"/>
    <xf numFmtId="43" fontId="3" fillId="0" borderId="13" xfId="29" applyNumberFormat="1" applyFont="1" applyBorder="1"/>
    <xf numFmtId="43" fontId="7" fillId="0" borderId="16" xfId="29" applyNumberFormat="1" applyFont="1" applyBorder="1"/>
    <xf numFmtId="43" fontId="3" fillId="0" borderId="19" xfId="29" applyNumberFormat="1" applyFont="1" applyBorder="1" applyAlignment="1">
      <alignment horizontal="left"/>
    </xf>
    <xf numFmtId="0" fontId="3" fillId="0" borderId="16" xfId="0" applyFont="1" applyBorder="1"/>
    <xf numFmtId="0" fontId="0" fillId="0" borderId="16" xfId="0" applyBorder="1"/>
    <xf numFmtId="0" fontId="10" fillId="0" borderId="0" xfId="0" applyFont="1"/>
    <xf numFmtId="0" fontId="0" fillId="0" borderId="16" xfId="0" applyBorder="1" applyAlignment="1">
      <alignment horizontal="left"/>
    </xf>
    <xf numFmtId="165" fontId="0" fillId="0" borderId="0" xfId="29" applyNumberFormat="1" applyFont="1"/>
    <xf numFmtId="165" fontId="0" fillId="0" borderId="11" xfId="29" applyNumberFormat="1" applyFont="1" applyBorder="1" applyAlignment="1">
      <alignment horizontal="center"/>
    </xf>
    <xf numFmtId="165" fontId="3" fillId="0" borderId="14" xfId="29" applyNumberFormat="1" applyFont="1" applyBorder="1" applyAlignment="1">
      <alignment horizontal="center"/>
    </xf>
    <xf numFmtId="165" fontId="0" fillId="0" borderId="21" xfId="29" applyNumberFormat="1" applyFont="1" applyBorder="1"/>
    <xf numFmtId="165" fontId="3" fillId="0" borderId="12" xfId="29" applyNumberFormat="1" applyFont="1" applyBorder="1" applyAlignment="1">
      <alignment horizontal="center"/>
    </xf>
    <xf numFmtId="165" fontId="3" fillId="0" borderId="15" xfId="29" applyNumberFormat="1" applyFont="1" applyFill="1" applyBorder="1" applyAlignment="1">
      <alignment horizontal="center"/>
    </xf>
    <xf numFmtId="165" fontId="0" fillId="0" borderId="17" xfId="29" applyNumberFormat="1" applyFont="1" applyBorder="1"/>
    <xf numFmtId="165" fontId="0" fillId="0" borderId="20" xfId="29" applyNumberFormat="1" applyFont="1" applyBorder="1"/>
    <xf numFmtId="165" fontId="3" fillId="0" borderId="0" xfId="29" applyNumberFormat="1" applyFont="1" applyBorder="1" applyAlignment="1">
      <alignment horizontal="center"/>
    </xf>
    <xf numFmtId="165" fontId="0" fillId="0" borderId="0" xfId="29" applyNumberFormat="1" applyFont="1" applyBorder="1"/>
    <xf numFmtId="165" fontId="0" fillId="0" borderId="14" xfId="29" applyNumberFormat="1" applyFont="1" applyBorder="1"/>
    <xf numFmtId="165" fontId="0" fillId="0" borderId="0" xfId="0" applyNumberFormat="1"/>
    <xf numFmtId="165" fontId="3" fillId="0" borderId="21" xfId="29" applyNumberFormat="1" applyFont="1" applyBorder="1" applyAlignment="1">
      <alignment horizontal="left"/>
    </xf>
    <xf numFmtId="165" fontId="3" fillId="0" borderId="17" xfId="29" applyNumberFormat="1" applyFont="1" applyFill="1" applyBorder="1" applyAlignment="1">
      <alignment horizontal="center"/>
    </xf>
    <xf numFmtId="165" fontId="3" fillId="0" borderId="20" xfId="29" applyNumberFormat="1" applyFont="1" applyBorder="1" applyAlignment="1">
      <alignment horizontal="left"/>
    </xf>
    <xf numFmtId="165" fontId="1" fillId="0" borderId="0" xfId="29" applyNumberFormat="1"/>
    <xf numFmtId="165" fontId="0" fillId="0" borderId="15" xfId="29" applyNumberFormat="1" applyFont="1" applyBorder="1"/>
    <xf numFmtId="16" fontId="3" fillId="0" borderId="14" xfId="0" quotePrefix="1" applyNumberFormat="1" applyFont="1" applyBorder="1" applyAlignment="1">
      <alignment horizontal="center"/>
    </xf>
    <xf numFmtId="43" fontId="0" fillId="0" borderId="0" xfId="0" applyNumberFormat="1"/>
    <xf numFmtId="43" fontId="3" fillId="0" borderId="17" xfId="29" applyNumberFormat="1" applyFont="1" applyFill="1" applyBorder="1" applyAlignment="1">
      <alignment horizontal="center"/>
    </xf>
    <xf numFmtId="43" fontId="12" fillId="0" borderId="0" xfId="44" applyNumberFormat="1" applyFill="1"/>
    <xf numFmtId="43" fontId="31" fillId="0" borderId="0" xfId="29" applyFont="1"/>
    <xf numFmtId="43" fontId="31" fillId="0" borderId="0" xfId="29" applyFont="1" applyBorder="1"/>
    <xf numFmtId="0" fontId="31" fillId="0" borderId="0" xfId="0" applyFont="1" applyAlignment="1">
      <alignment horizontal="left"/>
    </xf>
    <xf numFmtId="0" fontId="31" fillId="0" borderId="0" xfId="0" applyFont="1"/>
    <xf numFmtId="165" fontId="31" fillId="0" borderId="0" xfId="29" applyNumberFormat="1" applyFont="1" applyBorder="1"/>
    <xf numFmtId="0" fontId="31" fillId="0" borderId="0" xfId="0" applyFont="1" applyAlignment="1">
      <alignment horizontal="center"/>
    </xf>
    <xf numFmtId="43" fontId="3" fillId="0" borderId="16" xfId="29" applyNumberFormat="1" applyFont="1" applyBorder="1" applyAlignment="1">
      <alignment horizontal="left"/>
    </xf>
    <xf numFmtId="165" fontId="3" fillId="0" borderId="0" xfId="29" applyNumberFormat="1" applyFont="1" applyBorder="1" applyAlignment="1">
      <alignment horizontal="left"/>
    </xf>
    <xf numFmtId="165" fontId="3" fillId="0" borderId="17" xfId="29" applyNumberFormat="1" applyFont="1" applyBorder="1" applyAlignment="1">
      <alignment horizontal="left"/>
    </xf>
    <xf numFmtId="165" fontId="0" fillId="0" borderId="12" xfId="29" applyNumberFormat="1" applyFont="1" applyBorder="1"/>
    <xf numFmtId="0" fontId="3" fillId="0" borderId="13" xfId="0" applyFont="1" applyBorder="1"/>
    <xf numFmtId="41" fontId="11" fillId="0" borderId="14" xfId="29" applyNumberFormat="1" applyFont="1" applyBorder="1"/>
    <xf numFmtId="0" fontId="1" fillId="0" borderId="16" xfId="0" applyFont="1" applyBorder="1"/>
    <xf numFmtId="0" fontId="14" fillId="0" borderId="0" xfId="43" applyFont="1" applyFill="1" applyBorder="1" applyAlignment="1"/>
    <xf numFmtId="43" fontId="1" fillId="0" borderId="16" xfId="29" applyNumberFormat="1" applyFont="1" applyBorder="1"/>
    <xf numFmtId="43" fontId="1" fillId="0" borderId="0" xfId="29" quotePrefix="1" applyFont="1"/>
    <xf numFmtId="43" fontId="1" fillId="0" borderId="18" xfId="29" applyNumberFormat="1" applyFont="1" applyBorder="1"/>
    <xf numFmtId="43" fontId="1" fillId="0" borderId="0" xfId="29" applyNumberFormat="1" applyFont="1"/>
    <xf numFmtId="43" fontId="31" fillId="0" borderId="0" xfId="0" applyNumberFormat="1" applyFont="1"/>
    <xf numFmtId="43" fontId="31" fillId="0" borderId="0" xfId="29" applyNumberFormat="1" applyFont="1" applyBorder="1"/>
    <xf numFmtId="165" fontId="0" fillId="0" borderId="0" xfId="29" applyNumberFormat="1" applyFont="1" applyFill="1"/>
    <xf numFmtId="43" fontId="0" fillId="0" borderId="0" xfId="29" applyNumberFormat="1" applyFont="1" applyFill="1"/>
    <xf numFmtId="43" fontId="0" fillId="0" borderId="0" xfId="29" applyNumberFormat="1" applyFont="1" applyFill="1" applyBorder="1"/>
    <xf numFmtId="0" fontId="35" fillId="0" borderId="0" xfId="52" applyFont="1"/>
    <xf numFmtId="43" fontId="36" fillId="0" borderId="0" xfId="30" applyFont="1" applyFill="1"/>
    <xf numFmtId="0" fontId="1" fillId="0" borderId="0" xfId="52" applyFont="1"/>
    <xf numFmtId="43" fontId="37" fillId="0" borderId="0" xfId="30" applyFont="1" applyFill="1"/>
    <xf numFmtId="43" fontId="1" fillId="0" borderId="0" xfId="52" applyNumberFormat="1" applyFont="1"/>
    <xf numFmtId="11" fontId="1" fillId="0" borderId="0" xfId="52" applyNumberFormat="1" applyFont="1"/>
    <xf numFmtId="6" fontId="2" fillId="0" borderId="0" xfId="52" quotePrefix="1" applyNumberFormat="1" applyFont="1"/>
    <xf numFmtId="0" fontId="37" fillId="0" borderId="0" xfId="52" applyFont="1"/>
    <xf numFmtId="10" fontId="36" fillId="0" borderId="0" xfId="53" applyNumberFormat="1" applyFont="1" applyFill="1"/>
    <xf numFmtId="0" fontId="1" fillId="0" borderId="10" xfId="52" applyFont="1" applyBorder="1"/>
    <xf numFmtId="43" fontId="36" fillId="0" borderId="11" xfId="30" applyFont="1" applyFill="1" applyBorder="1" applyAlignment="1">
      <alignment horizontal="center"/>
    </xf>
    <xf numFmtId="0" fontId="1" fillId="0" borderId="11" xfId="52" applyFont="1" applyBorder="1" applyAlignment="1">
      <alignment horizontal="center"/>
    </xf>
    <xf numFmtId="43" fontId="3" fillId="0" borderId="12" xfId="30" applyFont="1" applyFill="1" applyBorder="1" applyAlignment="1">
      <alignment horizontal="center"/>
    </xf>
    <xf numFmtId="0" fontId="2" fillId="0" borderId="13" xfId="52" applyFont="1" applyBorder="1"/>
    <xf numFmtId="43" fontId="3" fillId="0" borderId="14" xfId="30" applyFont="1" applyFill="1" applyBorder="1" applyAlignment="1">
      <alignment horizontal="center"/>
    </xf>
    <xf numFmtId="0" fontId="3" fillId="0" borderId="14" xfId="52" applyFont="1" applyBorder="1" applyAlignment="1">
      <alignment horizontal="center"/>
    </xf>
    <xf numFmtId="43" fontId="3" fillId="0" borderId="15" xfId="30" applyFont="1" applyFill="1" applyBorder="1" applyAlignment="1">
      <alignment horizontal="center"/>
    </xf>
    <xf numFmtId="0" fontId="2" fillId="0" borderId="16" xfId="52" applyFont="1" applyBorder="1"/>
    <xf numFmtId="43" fontId="3" fillId="0" borderId="0" xfId="30" applyFont="1" applyFill="1" applyBorder="1" applyAlignment="1">
      <alignment horizontal="center"/>
    </xf>
    <xf numFmtId="0" fontId="3" fillId="0" borderId="0" xfId="52" applyFont="1" applyAlignment="1">
      <alignment horizontal="center"/>
    </xf>
    <xf numFmtId="43" fontId="3" fillId="0" borderId="17" xfId="30" applyFont="1" applyFill="1" applyBorder="1" applyAlignment="1">
      <alignment horizontal="center"/>
    </xf>
    <xf numFmtId="0" fontId="3" fillId="0" borderId="16" xfId="52" applyFont="1" applyBorder="1"/>
    <xf numFmtId="43" fontId="34" fillId="0" borderId="0" xfId="30" applyFont="1" applyFill="1"/>
    <xf numFmtId="43" fontId="34" fillId="0" borderId="17" xfId="30" applyFont="1" applyFill="1" applyBorder="1"/>
    <xf numFmtId="0" fontId="1" fillId="0" borderId="16" xfId="52" applyFont="1" applyBorder="1"/>
    <xf numFmtId="165" fontId="34" fillId="0" borderId="0" xfId="29" applyNumberFormat="1" applyFont="1" applyFill="1"/>
    <xf numFmtId="165" fontId="34" fillId="0" borderId="17" xfId="29" applyNumberFormat="1" applyFont="1" applyFill="1" applyBorder="1"/>
    <xf numFmtId="0" fontId="1" fillId="0" borderId="18" xfId="52" applyFont="1" applyBorder="1"/>
    <xf numFmtId="165" fontId="34" fillId="0" borderId="22" xfId="29" applyNumberFormat="1" applyFont="1" applyFill="1" applyBorder="1"/>
    <xf numFmtId="165" fontId="34" fillId="0" borderId="23" xfId="29" applyNumberFormat="1" applyFont="1" applyFill="1" applyBorder="1"/>
    <xf numFmtId="43" fontId="34" fillId="0" borderId="0" xfId="30" applyFont="1" applyFill="1" applyBorder="1"/>
    <xf numFmtId="0" fontId="38" fillId="0" borderId="0" xfId="52" applyFont="1"/>
    <xf numFmtId="165" fontId="0" fillId="0" borderId="0" xfId="29" applyNumberFormat="1" applyFont="1" applyFill="1" applyBorder="1"/>
    <xf numFmtId="0" fontId="34" fillId="0" borderId="0" xfId="0" applyFont="1" applyAlignment="1">
      <alignment horizontal="left" wrapText="1"/>
    </xf>
    <xf numFmtId="165" fontId="1" fillId="0" borderId="0" xfId="29" applyNumberFormat="1" applyFont="1" applyBorder="1"/>
    <xf numFmtId="166" fontId="1" fillId="0" borderId="0" xfId="0" applyNumberFormat="1" applyFont="1" applyFill="1"/>
    <xf numFmtId="1" fontId="1" fillId="0" borderId="0" xfId="0" applyNumberFormat="1" applyFont="1" applyBorder="1" applyAlignment="1">
      <alignment horizontal="center"/>
    </xf>
    <xf numFmtId="165" fontId="1" fillId="0" borderId="0" xfId="29" applyNumberFormat="1" applyFont="1"/>
    <xf numFmtId="165" fontId="1" fillId="0" borderId="17" xfId="29" applyNumberFormat="1" applyFont="1" applyBorder="1"/>
    <xf numFmtId="43" fontId="1" fillId="0" borderId="0" xfId="29" applyFont="1"/>
  </cellXfs>
  <cellStyles count="5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riel" xfId="25" xr:uid="{00000000-0005-0000-0000-000018000000}"/>
    <cellStyle name="Bad" xfId="26" builtinId="27" customBuiltin="1"/>
    <cellStyle name="Calculation" xfId="27" builtinId="22" customBuiltin="1"/>
    <cellStyle name="Check Cell" xfId="28" builtinId="23" customBuiltin="1"/>
    <cellStyle name="Comma" xfId="29" builtinId="3"/>
    <cellStyle name="Comma 2" xfId="30" xr:uid="{00000000-0005-0000-0000-00001D000000}"/>
    <cellStyle name="Currency 2" xfId="31" xr:uid="{00000000-0005-0000-0000-00001E000000}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 xr:uid="{00000000-0005-0000-0000-000029000000}"/>
    <cellStyle name="Normal 3" xfId="42" xr:uid="{00000000-0005-0000-0000-00002A000000}"/>
    <cellStyle name="Normal 8" xfId="52" xr:uid="{2D6D2CE4-4462-44F2-B68C-D51568FFD75B}"/>
    <cellStyle name="Normal_Sheet2" xfId="43" xr:uid="{00000000-0005-0000-0000-00002B000000}"/>
    <cellStyle name="Normal_Table G-2" xfId="44" xr:uid="{00000000-0005-0000-0000-00002C000000}"/>
    <cellStyle name="Note" xfId="45" builtinId="10" customBuiltin="1"/>
    <cellStyle name="Output" xfId="46" builtinId="21" customBuiltin="1"/>
    <cellStyle name="Percent 2" xfId="53" xr:uid="{2AEBA42A-41D3-4B79-9439-53100E250608}"/>
    <cellStyle name="SAPBEXaggData" xfId="47" xr:uid="{00000000-0005-0000-0000-00002F000000}"/>
    <cellStyle name="SAPBEXstdData" xfId="48" xr:uid="{00000000-0005-0000-0000-000030000000}"/>
    <cellStyle name="Title" xfId="49" builtinId="15" customBuiltin="1"/>
    <cellStyle name="Total" xfId="50" builtinId="25" customBuiltin="1"/>
    <cellStyle name="Warning Text" xfId="5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N22"/>
  <sheetViews>
    <sheetView tabSelected="1" zoomScale="110" zoomScaleNormal="110" workbookViewId="0">
      <pane xSplit="1" ySplit="7" topLeftCell="B8" activePane="bottomRight" state="frozen"/>
      <selection pane="bottomRight"/>
      <selection pane="bottomLeft" activeCell="A8" sqref="A8"/>
      <selection pane="topRight" activeCell="B1" sqref="B1"/>
    </sheetView>
  </sheetViews>
  <sheetFormatPr defaultColWidth="9.140625" defaultRowHeight="12.75"/>
  <cols>
    <col min="1" max="1" width="33.42578125" style="2" customWidth="1"/>
    <col min="2" max="2" width="11.42578125" style="26" bestFit="1" customWidth="1"/>
    <col min="3" max="3" width="13.42578125" style="26" bestFit="1" customWidth="1"/>
    <col min="4" max="5" width="11.42578125" style="26" bestFit="1" customWidth="1"/>
    <col min="6" max="8" width="11.42578125" style="2" bestFit="1" customWidth="1"/>
    <col min="9" max="9" width="12.85546875" style="2" bestFit="1" customWidth="1"/>
    <col min="10" max="10" width="12.140625" style="26" bestFit="1" customWidth="1"/>
    <col min="11" max="11" width="11.42578125" style="26" bestFit="1" customWidth="1"/>
    <col min="12" max="12" width="11.42578125" style="2" bestFit="1" customWidth="1"/>
    <col min="13" max="13" width="12.85546875" style="2" bestFit="1" customWidth="1"/>
    <col min="14" max="14" width="12.85546875" style="26" bestFit="1" customWidth="1"/>
    <col min="15" max="16384" width="9.140625" style="2"/>
  </cols>
  <sheetData>
    <row r="1" spans="1:14" ht="15.75">
      <c r="A1" s="1" t="s">
        <v>0</v>
      </c>
    </row>
    <row r="2" spans="1:14" ht="15.75">
      <c r="A2" s="3" t="s">
        <v>1</v>
      </c>
    </row>
    <row r="3" spans="1:14" ht="15.75">
      <c r="A3" s="1" t="s">
        <v>2</v>
      </c>
    </row>
    <row r="4" spans="1:14" ht="15.75">
      <c r="A4" s="4"/>
    </row>
    <row r="5" spans="1:14" ht="16.5" thickBot="1">
      <c r="A5" s="4"/>
    </row>
    <row r="6" spans="1:14">
      <c r="A6" s="5"/>
      <c r="B6" s="27"/>
      <c r="C6" s="27"/>
      <c r="D6" s="27"/>
      <c r="E6" s="27"/>
      <c r="F6" s="6"/>
      <c r="G6" s="6"/>
      <c r="H6" s="6"/>
      <c r="I6" s="6"/>
      <c r="J6" s="27"/>
      <c r="K6" s="27"/>
      <c r="L6" s="6"/>
      <c r="M6" s="6"/>
      <c r="N6" s="30" t="s">
        <v>3</v>
      </c>
    </row>
    <row r="7" spans="1:14" ht="16.5" thickBot="1">
      <c r="A7" s="8" t="s">
        <v>4</v>
      </c>
      <c r="B7" s="28" t="s">
        <v>5</v>
      </c>
      <c r="C7" s="28" t="s">
        <v>6</v>
      </c>
      <c r="D7" s="28" t="s">
        <v>7</v>
      </c>
      <c r="E7" s="28" t="s">
        <v>8</v>
      </c>
      <c r="F7" s="9" t="s">
        <v>9</v>
      </c>
      <c r="G7" s="9" t="s">
        <v>10</v>
      </c>
      <c r="H7" s="9" t="s">
        <v>11</v>
      </c>
      <c r="I7" s="9" t="s">
        <v>12</v>
      </c>
      <c r="J7" s="28" t="s">
        <v>13</v>
      </c>
      <c r="K7" s="28" t="s">
        <v>14</v>
      </c>
      <c r="L7" s="9" t="s">
        <v>15</v>
      </c>
      <c r="M7" s="9" t="s">
        <v>16</v>
      </c>
      <c r="N7" s="31" t="s">
        <v>17</v>
      </c>
    </row>
    <row r="8" spans="1:14">
      <c r="A8" s="5"/>
      <c r="H8" s="16"/>
      <c r="I8" s="16"/>
      <c r="J8" s="41"/>
      <c r="K8" s="41"/>
      <c r="L8" s="16"/>
      <c r="M8" s="16"/>
      <c r="N8" s="32">
        <f>SUM(B8:M8)</f>
        <v>0</v>
      </c>
    </row>
    <row r="9" spans="1:14">
      <c r="A9" s="61" t="s">
        <v>18</v>
      </c>
      <c r="B9" s="104">
        <v>4504069.51</v>
      </c>
      <c r="C9" s="104">
        <v>4432875.99</v>
      </c>
      <c r="D9" s="104">
        <v>3944379.82</v>
      </c>
      <c r="E9" s="104">
        <v>2885519.33</v>
      </c>
      <c r="F9" s="104">
        <v>2127677.75</v>
      </c>
      <c r="G9" s="104">
        <v>1882201.77</v>
      </c>
      <c r="H9" s="104">
        <v>1508594.28</v>
      </c>
      <c r="I9" s="104">
        <v>1340309.57</v>
      </c>
      <c r="J9" s="104">
        <v>1466178.76</v>
      </c>
      <c r="K9" s="104">
        <v>1762796.47</v>
      </c>
      <c r="L9" s="104">
        <v>0</v>
      </c>
      <c r="M9" s="104">
        <v>0</v>
      </c>
      <c r="N9" s="32">
        <f t="shared" ref="N9:N19" si="0">SUM(B9:M9)</f>
        <v>25854603.25</v>
      </c>
    </row>
    <row r="10" spans="1:14">
      <c r="A10" s="61" t="s">
        <v>19</v>
      </c>
      <c r="B10" s="104">
        <v>4949509.28</v>
      </c>
      <c r="C10" s="104">
        <v>5774080.0599999996</v>
      </c>
      <c r="D10" s="104">
        <v>5225425.95</v>
      </c>
      <c r="E10" s="104">
        <v>4818563.1100000003</v>
      </c>
      <c r="F10" s="104">
        <v>4272263.21</v>
      </c>
      <c r="G10" s="104">
        <v>4113204.6</v>
      </c>
      <c r="H10" s="104">
        <v>3682626.58</v>
      </c>
      <c r="I10" s="104">
        <v>3509064.1</v>
      </c>
      <c r="J10" s="104">
        <v>3947644.15</v>
      </c>
      <c r="K10" s="104">
        <v>4476609.13</v>
      </c>
      <c r="L10" s="104">
        <v>0</v>
      </c>
      <c r="M10" s="104">
        <v>0</v>
      </c>
      <c r="N10" s="32">
        <f t="shared" si="0"/>
        <v>44768990.170000002</v>
      </c>
    </row>
    <row r="11" spans="1:14">
      <c r="A11" s="61" t="s">
        <v>20</v>
      </c>
      <c r="B11" s="104">
        <v>491.53</v>
      </c>
      <c r="C11" s="104">
        <v>1569.79</v>
      </c>
      <c r="D11" s="104">
        <v>249.24</v>
      </c>
      <c r="E11" s="104">
        <v>1014.43</v>
      </c>
      <c r="F11" s="104">
        <v>1952.96</v>
      </c>
      <c r="G11" s="104">
        <v>2158.87</v>
      </c>
      <c r="H11" s="104">
        <v>3504.31</v>
      </c>
      <c r="I11" s="104">
        <v>3691.01</v>
      </c>
      <c r="J11" s="104">
        <v>3385.08</v>
      </c>
      <c r="K11" s="104">
        <v>2516.36</v>
      </c>
      <c r="L11" s="104">
        <v>0</v>
      </c>
      <c r="M11" s="104">
        <v>0</v>
      </c>
      <c r="N11" s="32">
        <f t="shared" si="0"/>
        <v>20533.580000000002</v>
      </c>
    </row>
    <row r="12" spans="1:14">
      <c r="A12" s="61" t="s">
        <v>21</v>
      </c>
      <c r="B12" s="104">
        <v>42435.42</v>
      </c>
      <c r="C12" s="104">
        <v>51254.49</v>
      </c>
      <c r="D12" s="104">
        <v>61254.09</v>
      </c>
      <c r="E12" s="104">
        <v>78842.53</v>
      </c>
      <c r="F12" s="104">
        <v>102406.51</v>
      </c>
      <c r="G12" s="104">
        <v>135592.92000000001</v>
      </c>
      <c r="H12" s="104">
        <v>149018.14000000001</v>
      </c>
      <c r="I12" s="104">
        <v>142429.68</v>
      </c>
      <c r="J12" s="104">
        <v>119271.71</v>
      </c>
      <c r="K12" s="104">
        <v>90682.2</v>
      </c>
      <c r="L12" s="104">
        <v>0</v>
      </c>
      <c r="M12" s="104">
        <v>0</v>
      </c>
      <c r="N12" s="32">
        <f t="shared" si="0"/>
        <v>973187.69</v>
      </c>
    </row>
    <row r="13" spans="1:14">
      <c r="A13" s="61" t="s">
        <v>22</v>
      </c>
      <c r="B13" s="104">
        <v>599273.85</v>
      </c>
      <c r="C13" s="104">
        <v>795357.84</v>
      </c>
      <c r="D13" s="104">
        <v>632819.29</v>
      </c>
      <c r="E13" s="104">
        <v>790836</v>
      </c>
      <c r="F13" s="104">
        <v>732825.63</v>
      </c>
      <c r="G13" s="104">
        <v>697622.36</v>
      </c>
      <c r="H13" s="104">
        <v>712874.37</v>
      </c>
      <c r="I13" s="104">
        <v>682446.47</v>
      </c>
      <c r="J13" s="104">
        <v>749571.13</v>
      </c>
      <c r="K13" s="104">
        <v>752727.16</v>
      </c>
      <c r="L13" s="104">
        <v>0</v>
      </c>
      <c r="M13" s="104">
        <v>0</v>
      </c>
      <c r="N13" s="32">
        <f t="shared" si="0"/>
        <v>7146354.0999999996</v>
      </c>
    </row>
    <row r="14" spans="1:14">
      <c r="A14" s="61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32"/>
    </row>
    <row r="15" spans="1:14">
      <c r="A15" s="61" t="s">
        <v>23</v>
      </c>
      <c r="B15" s="104">
        <v>1415103.34</v>
      </c>
      <c r="C15" s="104">
        <v>1431482.93</v>
      </c>
      <c r="D15" s="104">
        <v>1280583.6499999999</v>
      </c>
      <c r="E15" s="104">
        <v>943921.76</v>
      </c>
      <c r="F15" s="104">
        <v>725866.68</v>
      </c>
      <c r="G15" s="104">
        <v>657020.68000000005</v>
      </c>
      <c r="H15" s="104">
        <v>551047.38</v>
      </c>
      <c r="I15" s="104">
        <v>500091.19</v>
      </c>
      <c r="J15" s="104">
        <v>545180.37</v>
      </c>
      <c r="K15" s="104">
        <v>622446.79</v>
      </c>
      <c r="L15" s="104">
        <v>0</v>
      </c>
      <c r="M15" s="104">
        <v>0</v>
      </c>
      <c r="N15" s="32">
        <f t="shared" si="0"/>
        <v>8672744.7699999996</v>
      </c>
    </row>
    <row r="16" spans="1:14">
      <c r="A16" s="61" t="s">
        <v>24</v>
      </c>
      <c r="B16" s="104">
        <v>17434.47</v>
      </c>
      <c r="C16" s="104">
        <v>19257.61</v>
      </c>
      <c r="D16" s="104">
        <v>17527.990000000002</v>
      </c>
      <c r="E16" s="104">
        <v>13990.65</v>
      </c>
      <c r="F16" s="104">
        <v>11903.41</v>
      </c>
      <c r="G16" s="104">
        <v>10845.99</v>
      </c>
      <c r="H16" s="104">
        <v>9172.23</v>
      </c>
      <c r="I16" s="104">
        <v>8320.11</v>
      </c>
      <c r="J16" s="104">
        <v>9067.93</v>
      </c>
      <c r="K16" s="104">
        <v>10316.83</v>
      </c>
      <c r="L16" s="104">
        <v>0</v>
      </c>
      <c r="M16" s="104">
        <v>0</v>
      </c>
      <c r="N16" s="32">
        <f t="shared" si="0"/>
        <v>127837.22000000002</v>
      </c>
    </row>
    <row r="17" spans="1:14">
      <c r="A17" s="61" t="s">
        <v>25</v>
      </c>
      <c r="B17" s="104">
        <v>0</v>
      </c>
      <c r="C17" s="104">
        <v>0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32">
        <f t="shared" si="0"/>
        <v>0</v>
      </c>
    </row>
    <row r="18" spans="1:14" customFormat="1">
      <c r="A18" s="23" t="s">
        <v>26</v>
      </c>
      <c r="B18" s="104">
        <v>-12539.49</v>
      </c>
      <c r="C18" s="104">
        <v>-12866.07</v>
      </c>
      <c r="D18" s="104">
        <v>-15274.59</v>
      </c>
      <c r="E18" s="104">
        <v>-18174.48</v>
      </c>
      <c r="F18" s="104">
        <v>-17543.359302096698</v>
      </c>
      <c r="G18" s="104">
        <v>-21420.89</v>
      </c>
      <c r="H18" s="104">
        <v>-21442.67</v>
      </c>
      <c r="I18" s="104">
        <v>-28690.29</v>
      </c>
      <c r="J18" s="104">
        <v>-28604.26</v>
      </c>
      <c r="K18" s="104">
        <v>-29778.33</v>
      </c>
      <c r="L18" s="104">
        <v>0</v>
      </c>
      <c r="M18" s="104">
        <v>0</v>
      </c>
      <c r="N18" s="32">
        <f t="shared" si="0"/>
        <v>-206334.42930209672</v>
      </c>
    </row>
    <row r="19" spans="1:14">
      <c r="A19" s="63" t="s">
        <v>27</v>
      </c>
      <c r="B19" s="104">
        <v>0</v>
      </c>
      <c r="C19" s="104">
        <v>0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32">
        <f t="shared" si="0"/>
        <v>0</v>
      </c>
    </row>
    <row r="20" spans="1:14" ht="16.5" thickBot="1">
      <c r="A20" s="17" t="s">
        <v>28</v>
      </c>
      <c r="B20" s="29">
        <f>SUM(B8:B19)</f>
        <v>11515777.909999998</v>
      </c>
      <c r="C20" s="29">
        <f>SUM(C8:C19)</f>
        <v>12493012.639999999</v>
      </c>
      <c r="D20" s="29">
        <f>SUM(D8:D19)</f>
        <v>11146965.440000001</v>
      </c>
      <c r="E20" s="29">
        <f t="shared" ref="E20:M20" si="1">SUM(E8:E19)</f>
        <v>9514513.3300000001</v>
      </c>
      <c r="F20" s="29">
        <f t="shared" si="1"/>
        <v>7957352.7906979024</v>
      </c>
      <c r="G20" s="29">
        <f t="shared" si="1"/>
        <v>7477226.3000000007</v>
      </c>
      <c r="H20" s="29">
        <f t="shared" si="1"/>
        <v>6595394.6200000001</v>
      </c>
      <c r="I20" s="29">
        <f t="shared" si="1"/>
        <v>6157661.8399999999</v>
      </c>
      <c r="J20" s="29">
        <f t="shared" si="1"/>
        <v>6811694.8700000001</v>
      </c>
      <c r="K20" s="29">
        <f t="shared" si="1"/>
        <v>7688316.6100000003</v>
      </c>
      <c r="L20" s="29">
        <f t="shared" si="1"/>
        <v>0</v>
      </c>
      <c r="M20" s="29">
        <f t="shared" si="1"/>
        <v>0</v>
      </c>
      <c r="N20" s="33">
        <f>SUM(B20:M20)</f>
        <v>87357916.35069789</v>
      </c>
    </row>
    <row r="21" spans="1:14">
      <c r="I21" s="26"/>
    </row>
    <row r="22" spans="1:14">
      <c r="A22" s="64"/>
      <c r="I22" s="26"/>
    </row>
  </sheetData>
  <phoneticPr fontId="0" type="noConversion"/>
  <pageMargins left="0.75" right="0.75" top="1" bottom="1" header="0.5" footer="0.5"/>
  <pageSetup scale="7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O518"/>
  <sheetViews>
    <sheetView zoomScaleNormal="100" workbookViewId="0">
      <pane xSplit="1" ySplit="6" topLeftCell="B7" activePane="bottomRight" state="frozen"/>
      <selection pane="bottomRight" activeCell="K290" sqref="K290"/>
      <selection pane="bottomLeft" activeCell="A7" sqref="A7"/>
      <selection pane="topRight" activeCell="B1" sqref="B1"/>
    </sheetView>
  </sheetViews>
  <sheetFormatPr defaultColWidth="9.140625" defaultRowHeight="12.75"/>
  <cols>
    <col min="1" max="1" width="38.42578125" style="2" customWidth="1"/>
    <col min="2" max="2" width="12.85546875" style="26" customWidth="1"/>
    <col min="3" max="3" width="11.85546875" style="26" customWidth="1"/>
    <col min="4" max="7" width="12.85546875" style="26" customWidth="1"/>
    <col min="8" max="9" width="13.5703125" style="26" customWidth="1"/>
    <col min="10" max="10" width="12.140625" style="26" bestFit="1" customWidth="1"/>
    <col min="11" max="11" width="13.5703125" style="26" bestFit="1" customWidth="1"/>
    <col min="12" max="12" width="12.42578125" style="26" bestFit="1" customWidth="1"/>
    <col min="13" max="13" width="11.85546875" style="26" bestFit="1" customWidth="1"/>
    <col min="14" max="14" width="14.5703125" style="2" bestFit="1" customWidth="1"/>
    <col min="15" max="15" width="14" style="2" customWidth="1"/>
    <col min="16" max="16" width="14" style="2" bestFit="1" customWidth="1"/>
    <col min="17" max="16384" width="9.140625" style="2"/>
  </cols>
  <sheetData>
    <row r="1" spans="1:15" ht="15.75">
      <c r="A1" s="1" t="s">
        <v>29</v>
      </c>
    </row>
    <row r="2" spans="1:15" ht="15.75">
      <c r="A2" s="3" t="s">
        <v>30</v>
      </c>
    </row>
    <row r="3" spans="1:15" ht="15.75">
      <c r="A3" s="1" t="str">
        <f>'Table G-1'!A3</f>
        <v>Calendar Year 2021</v>
      </c>
    </row>
    <row r="4" spans="1:15" ht="16.5" thickBot="1">
      <c r="A4" s="4"/>
    </row>
    <row r="5" spans="1:15">
      <c r="A5" s="5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7" t="s">
        <v>3</v>
      </c>
    </row>
    <row r="6" spans="1:15" ht="13.5" thickBot="1">
      <c r="A6" s="19" t="s">
        <v>31</v>
      </c>
      <c r="B6" s="28" t="s">
        <v>5</v>
      </c>
      <c r="C6" s="28" t="s">
        <v>6</v>
      </c>
      <c r="D6" s="28" t="s">
        <v>7</v>
      </c>
      <c r="E6" s="28" t="s">
        <v>8</v>
      </c>
      <c r="F6" s="28" t="s">
        <v>9</v>
      </c>
      <c r="G6" s="28" t="s">
        <v>10</v>
      </c>
      <c r="H6" s="28" t="s">
        <v>11</v>
      </c>
      <c r="I6" s="28" t="s">
        <v>12</v>
      </c>
      <c r="J6" s="28" t="s">
        <v>13</v>
      </c>
      <c r="K6" s="28" t="s">
        <v>14</v>
      </c>
      <c r="L6" s="28" t="s">
        <v>15</v>
      </c>
      <c r="M6" s="28" t="s">
        <v>16</v>
      </c>
      <c r="N6" s="10" t="s">
        <v>17</v>
      </c>
    </row>
    <row r="7" spans="1:15">
      <c r="A7" s="105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45"/>
    </row>
    <row r="8" spans="1:15">
      <c r="A8" s="20" t="s">
        <v>32</v>
      </c>
      <c r="B8" s="26">
        <f>2443095.03-B41-B83</f>
        <v>1363735.25</v>
      </c>
      <c r="C8" s="26">
        <f>2698318-C41-C83</f>
        <v>1586328.1999999997</v>
      </c>
      <c r="D8" s="26">
        <f>7096601-D41-D83</f>
        <v>5379034.419999999</v>
      </c>
      <c r="E8" s="26">
        <f>10815847.46-E41-E83</f>
        <v>9788860.3399999999</v>
      </c>
      <c r="F8" s="26">
        <f>7314186.33-F41-F83</f>
        <v>5179990.4000000004</v>
      </c>
      <c r="G8" s="26">
        <f>8092285.63-G41-G83</f>
        <v>5018065.8900000006</v>
      </c>
      <c r="H8" s="26">
        <f>5664020.8-H41-H83</f>
        <v>-5753526.910000002</v>
      </c>
      <c r="I8" s="26">
        <f>5692710-I41-I83</f>
        <v>4585553.8199999994</v>
      </c>
      <c r="J8" s="26">
        <f>10242730.42-J41-J83</f>
        <v>5501514.2699999996</v>
      </c>
      <c r="K8" s="26">
        <f>5488014.5-K41-K83</f>
        <v>3682086.5200000005</v>
      </c>
      <c r="L8" s="26">
        <f>0-L41-L83</f>
        <v>0</v>
      </c>
      <c r="M8" s="26">
        <f>0-M41-M83</f>
        <v>0</v>
      </c>
      <c r="N8" s="13">
        <f>SUM(B8:M8)</f>
        <v>36331642.199999996</v>
      </c>
    </row>
    <row r="9" spans="1:15">
      <c r="A9" s="14" t="s">
        <v>33</v>
      </c>
      <c r="N9" s="13">
        <f>SUM(B9:M9)</f>
        <v>0</v>
      </c>
    </row>
    <row r="10" spans="1:15">
      <c r="A10" s="20" t="s">
        <v>34</v>
      </c>
      <c r="N10" s="13"/>
    </row>
    <row r="11" spans="1:15" ht="15">
      <c r="A11" s="60" t="s">
        <v>35</v>
      </c>
      <c r="B11" s="26">
        <v>243.32</v>
      </c>
      <c r="C11" s="26">
        <v>248.03</v>
      </c>
      <c r="D11" s="26">
        <v>299.54999999999995</v>
      </c>
      <c r="E11" s="26">
        <v>341.42</v>
      </c>
      <c r="F11" s="26">
        <v>1637.4099999999996</v>
      </c>
      <c r="G11" s="26">
        <v>1894.8600000000004</v>
      </c>
      <c r="H11" s="26">
        <v>4986.0199999999986</v>
      </c>
      <c r="I11" s="26">
        <v>2235.5199999999995</v>
      </c>
      <c r="J11" s="26">
        <v>1235.3800000000001</v>
      </c>
      <c r="K11" s="26">
        <v>-830.58999999999992</v>
      </c>
      <c r="L11" s="26">
        <v>0</v>
      </c>
      <c r="M11" s="26">
        <v>0</v>
      </c>
      <c r="N11" s="13">
        <f t="shared" ref="N11:N38" si="0">SUM(B11:M11)</f>
        <v>12290.919999999998</v>
      </c>
      <c r="O11"/>
    </row>
    <row r="12" spans="1:15" ht="15">
      <c r="A12" s="60" t="s">
        <v>36</v>
      </c>
      <c r="B12" s="26">
        <v>36.47</v>
      </c>
      <c r="C12" s="26">
        <v>34.79</v>
      </c>
      <c r="D12" s="26">
        <v>2414.27</v>
      </c>
      <c r="E12" s="26">
        <v>4558.8100000000004</v>
      </c>
      <c r="F12" s="26">
        <v>2486.7299999999996</v>
      </c>
      <c r="G12" s="26">
        <v>41.22</v>
      </c>
      <c r="H12" s="26">
        <v>14477.070000000002</v>
      </c>
      <c r="I12" s="26">
        <v>2568.86</v>
      </c>
      <c r="J12" s="26">
        <v>2402.0599999999995</v>
      </c>
      <c r="K12" s="26">
        <v>2343.0099999999998</v>
      </c>
      <c r="L12" s="26">
        <v>0</v>
      </c>
      <c r="M12" s="26">
        <v>0</v>
      </c>
      <c r="N12" s="13">
        <f t="shared" si="0"/>
        <v>31363.289999999997</v>
      </c>
      <c r="O12"/>
    </row>
    <row r="13" spans="1:15" ht="15">
      <c r="A13" s="60" t="s">
        <v>37</v>
      </c>
      <c r="B13" s="26">
        <v>136.63999999999999</v>
      </c>
      <c r="C13" s="26">
        <v>134.09</v>
      </c>
      <c r="D13" s="26">
        <v>311.95999999999998</v>
      </c>
      <c r="E13" s="26">
        <v>4131.07</v>
      </c>
      <c r="F13" s="26">
        <v>1317.3700000000001</v>
      </c>
      <c r="G13" s="26">
        <v>2979.8699999999994</v>
      </c>
      <c r="H13" s="26">
        <v>9175.269999999995</v>
      </c>
      <c r="I13" s="26">
        <v>228.63</v>
      </c>
      <c r="J13" s="26">
        <v>202.38000000000002</v>
      </c>
      <c r="K13" s="26">
        <v>125.03999999999998</v>
      </c>
      <c r="L13" s="26">
        <v>0</v>
      </c>
      <c r="M13" s="26">
        <v>0</v>
      </c>
      <c r="N13" s="13">
        <f t="shared" si="0"/>
        <v>18742.32</v>
      </c>
      <c r="O13"/>
    </row>
    <row r="14" spans="1:15" ht="15">
      <c r="A14" s="60" t="s">
        <v>38</v>
      </c>
      <c r="B14" s="26">
        <v>884.62</v>
      </c>
      <c r="C14" s="26">
        <v>0</v>
      </c>
      <c r="D14" s="26">
        <v>0</v>
      </c>
      <c r="E14" s="26">
        <v>0</v>
      </c>
      <c r="F14" s="26">
        <v>0</v>
      </c>
      <c r="G14" s="26">
        <v>855</v>
      </c>
      <c r="H14" s="26">
        <v>884.62</v>
      </c>
      <c r="I14" s="26">
        <v>0</v>
      </c>
      <c r="J14" s="26">
        <v>1605.31</v>
      </c>
      <c r="K14" s="26">
        <v>-1605.31</v>
      </c>
      <c r="L14" s="26">
        <v>0</v>
      </c>
      <c r="M14" s="26">
        <v>0</v>
      </c>
      <c r="N14" s="13">
        <f t="shared" si="0"/>
        <v>2624.2399999999993</v>
      </c>
      <c r="O14"/>
    </row>
    <row r="15" spans="1:15" ht="15">
      <c r="A15" s="60" t="s">
        <v>39</v>
      </c>
      <c r="B15" s="26">
        <v>0</v>
      </c>
      <c r="C15" s="26">
        <v>0</v>
      </c>
      <c r="D15" s="26">
        <v>0</v>
      </c>
      <c r="E15" s="26">
        <v>5578.89</v>
      </c>
      <c r="F15" s="26">
        <v>9506.25</v>
      </c>
      <c r="G15" s="26">
        <v>0</v>
      </c>
      <c r="H15" s="26">
        <v>15085.14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13">
        <f t="shared" si="0"/>
        <v>30170.28</v>
      </c>
      <c r="O15"/>
    </row>
    <row r="16" spans="1:15" ht="17.25" customHeight="1">
      <c r="A16" s="60" t="s">
        <v>40</v>
      </c>
      <c r="B16" s="26">
        <v>179.58</v>
      </c>
      <c r="C16" s="26">
        <v>186.03</v>
      </c>
      <c r="D16" s="26">
        <v>238.02</v>
      </c>
      <c r="E16" s="26">
        <v>149.6</v>
      </c>
      <c r="F16" s="26">
        <v>241.8</v>
      </c>
      <c r="G16" s="26">
        <v>198.89</v>
      </c>
      <c r="H16" s="26">
        <v>1359.55</v>
      </c>
      <c r="I16" s="26">
        <v>213.35000000000002</v>
      </c>
      <c r="J16" s="26">
        <v>204.23</v>
      </c>
      <c r="K16" s="26">
        <v>181.87</v>
      </c>
      <c r="L16" s="26">
        <v>0</v>
      </c>
      <c r="M16" s="26">
        <v>0</v>
      </c>
      <c r="N16" s="13">
        <f t="shared" si="0"/>
        <v>3152.92</v>
      </c>
      <c r="O16"/>
    </row>
    <row r="17" spans="1:15" ht="17.25" customHeight="1">
      <c r="A17" s="60" t="s">
        <v>41</v>
      </c>
      <c r="E17" s="26">
        <v>15000</v>
      </c>
      <c r="H17" s="26">
        <v>25000</v>
      </c>
      <c r="I17" s="26">
        <v>10000</v>
      </c>
      <c r="N17" s="13">
        <f t="shared" si="0"/>
        <v>50000</v>
      </c>
      <c r="O17"/>
    </row>
    <row r="18" spans="1:15" ht="17.25" customHeight="1">
      <c r="A18" s="60" t="s">
        <v>42</v>
      </c>
      <c r="B18" s="26">
        <v>2351.5500000000002</v>
      </c>
      <c r="C18" s="26">
        <v>2055.0700000000002</v>
      </c>
      <c r="D18" s="26">
        <v>2727.58</v>
      </c>
      <c r="E18" s="26">
        <v>2052.84</v>
      </c>
      <c r="F18" s="26">
        <v>2737.63</v>
      </c>
      <c r="G18" s="26">
        <v>2779.43</v>
      </c>
      <c r="H18" s="26">
        <v>16820.070000000007</v>
      </c>
      <c r="I18" s="26">
        <v>2199.4</v>
      </c>
      <c r="J18" s="26">
        <v>2426.71</v>
      </c>
      <c r="K18" s="26">
        <v>1557.36</v>
      </c>
      <c r="L18" s="26">
        <v>0</v>
      </c>
      <c r="M18" s="26">
        <v>0</v>
      </c>
      <c r="N18" s="13">
        <f t="shared" si="0"/>
        <v>37707.640000000007</v>
      </c>
      <c r="O18"/>
    </row>
    <row r="19" spans="1:15" ht="15">
      <c r="A19" s="60" t="s">
        <v>43</v>
      </c>
      <c r="B19" s="26">
        <v>347.01</v>
      </c>
      <c r="C19" s="26">
        <v>370.59</v>
      </c>
      <c r="D19" s="26">
        <v>513.15</v>
      </c>
      <c r="E19" s="26">
        <v>404.11</v>
      </c>
      <c r="F19" s="26">
        <v>357.31</v>
      </c>
      <c r="G19" s="26">
        <v>25.570000000000022</v>
      </c>
      <c r="H19" s="26">
        <v>1084.0500000000002</v>
      </c>
      <c r="I19" s="26">
        <v>-361.35</v>
      </c>
      <c r="J19" s="26">
        <v>0</v>
      </c>
      <c r="K19" s="26">
        <v>514.46</v>
      </c>
      <c r="L19" s="26">
        <v>0</v>
      </c>
      <c r="M19" s="26">
        <v>0</v>
      </c>
      <c r="N19" s="13">
        <f t="shared" si="0"/>
        <v>3254.9</v>
      </c>
      <c r="O19"/>
    </row>
    <row r="20" spans="1:15" ht="15">
      <c r="A20" s="60" t="s">
        <v>44</v>
      </c>
      <c r="B20" s="26">
        <v>71.989999999999995</v>
      </c>
      <c r="C20" s="26">
        <v>0</v>
      </c>
      <c r="D20" s="26">
        <v>0</v>
      </c>
      <c r="E20" s="26">
        <v>374.47</v>
      </c>
      <c r="F20" s="26">
        <v>374.47</v>
      </c>
      <c r="G20" s="26">
        <v>326.47000000000003</v>
      </c>
      <c r="H20" s="26">
        <v>2017.7400000000002</v>
      </c>
      <c r="I20" s="26">
        <v>360.66</v>
      </c>
      <c r="J20" s="26">
        <v>0</v>
      </c>
      <c r="K20" s="26">
        <v>0</v>
      </c>
      <c r="L20" s="26">
        <v>0</v>
      </c>
      <c r="M20" s="26">
        <v>0</v>
      </c>
      <c r="N20" s="13">
        <f t="shared" si="0"/>
        <v>3525.8</v>
      </c>
      <c r="O20"/>
    </row>
    <row r="21" spans="1:15" ht="15">
      <c r="A21" s="60" t="s">
        <v>45</v>
      </c>
      <c r="B21" s="26">
        <v>71.989999999999995</v>
      </c>
      <c r="C21" s="26">
        <v>0</v>
      </c>
      <c r="D21" s="26">
        <v>0</v>
      </c>
      <c r="E21" s="26">
        <v>374.47</v>
      </c>
      <c r="F21" s="26">
        <v>374.47</v>
      </c>
      <c r="G21" s="26">
        <v>326.47000000000003</v>
      </c>
      <c r="H21" s="26">
        <v>1545.86</v>
      </c>
      <c r="I21" s="26">
        <v>360.66</v>
      </c>
      <c r="J21" s="26">
        <v>0</v>
      </c>
      <c r="K21" s="26">
        <v>0</v>
      </c>
      <c r="L21" s="26">
        <v>0</v>
      </c>
      <c r="M21" s="26">
        <v>0</v>
      </c>
      <c r="N21" s="13">
        <f t="shared" si="0"/>
        <v>3053.92</v>
      </c>
      <c r="O21"/>
    </row>
    <row r="22" spans="1:15" ht="15">
      <c r="A22" s="60" t="s">
        <v>46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15.150000000000002</v>
      </c>
      <c r="J22" s="26">
        <v>0</v>
      </c>
      <c r="K22" s="26">
        <v>0</v>
      </c>
      <c r="L22" s="26">
        <v>0</v>
      </c>
      <c r="M22" s="26">
        <v>0</v>
      </c>
      <c r="N22" s="13">
        <f t="shared" ref="N22:N24" si="1">SUM(B22:M22)</f>
        <v>15.150000000000002</v>
      </c>
      <c r="O22"/>
    </row>
    <row r="23" spans="1:15" ht="15">
      <c r="A23" s="60" t="s">
        <v>47</v>
      </c>
      <c r="E23" s="26">
        <v>2401.66</v>
      </c>
      <c r="F23" s="26">
        <v>1511.48</v>
      </c>
      <c r="G23" s="26">
        <v>4084.93</v>
      </c>
      <c r="H23" s="26">
        <v>1545.86</v>
      </c>
      <c r="J23" s="26">
        <v>-67.969999999999985</v>
      </c>
      <c r="K23" s="26">
        <v>514.46</v>
      </c>
      <c r="N23" s="13">
        <f t="shared" si="1"/>
        <v>9990.4200000000019</v>
      </c>
      <c r="O23"/>
    </row>
    <row r="24" spans="1:15" ht="15">
      <c r="A24" s="60" t="s">
        <v>48</v>
      </c>
      <c r="E24" s="26">
        <v>1459.39</v>
      </c>
      <c r="F24" s="26">
        <v>1640.53</v>
      </c>
      <c r="G24" s="26">
        <v>1471.23</v>
      </c>
      <c r="H24" s="26">
        <v>4325.84</v>
      </c>
      <c r="I24" s="26">
        <v>1616.1100000000001</v>
      </c>
      <c r="J24" s="26">
        <v>-67.969999999999985</v>
      </c>
      <c r="K24" s="26">
        <v>1441.13</v>
      </c>
      <c r="N24" s="13">
        <f t="shared" si="1"/>
        <v>11886.260000000002</v>
      </c>
      <c r="O24"/>
    </row>
    <row r="25" spans="1:15" ht="15">
      <c r="A25" s="60" t="s">
        <v>49</v>
      </c>
      <c r="B25" s="26">
        <v>729.59</v>
      </c>
      <c r="C25" s="26">
        <v>778.91</v>
      </c>
      <c r="D25" s="26">
        <v>1077.77</v>
      </c>
      <c r="E25" s="26">
        <v>0</v>
      </c>
      <c r="F25" s="26">
        <v>0</v>
      </c>
      <c r="G25" s="26">
        <v>0</v>
      </c>
      <c r="H25" s="26">
        <v>10314.259999999998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13">
        <f t="shared" si="0"/>
        <v>12900.529999999999</v>
      </c>
      <c r="O25"/>
    </row>
    <row r="26" spans="1:15" ht="15">
      <c r="A26" s="60" t="s">
        <v>50</v>
      </c>
      <c r="B26" s="26">
        <v>1318.02</v>
      </c>
      <c r="C26" s="26">
        <v>1365.31</v>
      </c>
      <c r="D26" s="26">
        <v>1715.76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1510.7</v>
      </c>
      <c r="K26" s="26">
        <v>0</v>
      </c>
      <c r="L26" s="26">
        <v>0</v>
      </c>
      <c r="M26" s="26">
        <v>0</v>
      </c>
      <c r="N26" s="13">
        <f t="shared" si="0"/>
        <v>5909.79</v>
      </c>
      <c r="O26"/>
    </row>
    <row r="27" spans="1:15" ht="17.25" customHeight="1">
      <c r="A27" s="60" t="s">
        <v>51</v>
      </c>
      <c r="B27" s="26">
        <v>546.51</v>
      </c>
      <c r="C27" s="26">
        <v>536.32000000000005</v>
      </c>
      <c r="D27" s="26">
        <v>6379.37</v>
      </c>
      <c r="E27" s="26">
        <v>-138.21</v>
      </c>
      <c r="F27" s="26">
        <v>-3786.08</v>
      </c>
      <c r="G27" s="26">
        <v>0</v>
      </c>
      <c r="H27" s="26">
        <v>3537.9099999999994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13">
        <f t="shared" si="0"/>
        <v>7075.82</v>
      </c>
      <c r="O27"/>
    </row>
    <row r="28" spans="1:15" ht="17.25" customHeight="1">
      <c r="A28" s="60" t="s">
        <v>52</v>
      </c>
      <c r="B28" s="26">
        <v>243.32</v>
      </c>
      <c r="C28" s="26">
        <v>248.03</v>
      </c>
      <c r="D28" s="26">
        <v>10015.31</v>
      </c>
      <c r="E28" s="26">
        <v>-452.45</v>
      </c>
      <c r="F28" s="26">
        <v>0</v>
      </c>
      <c r="G28" s="26">
        <v>25.9</v>
      </c>
      <c r="H28" s="26">
        <v>10079.589999999998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13">
        <f t="shared" si="0"/>
        <v>20159.699999999997</v>
      </c>
      <c r="O28"/>
    </row>
    <row r="29" spans="1:15" ht="15">
      <c r="A29" s="60" t="s">
        <v>53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32">
        <f>SUM(B29:M29)</f>
        <v>0</v>
      </c>
      <c r="O29"/>
    </row>
    <row r="30" spans="1:15" ht="15">
      <c r="A30" s="60" t="s">
        <v>54</v>
      </c>
      <c r="B30" s="26">
        <v>176.4</v>
      </c>
      <c r="C30" s="26">
        <v>182.73</v>
      </c>
      <c r="D30" s="26">
        <v>7456.76</v>
      </c>
      <c r="E30" s="26">
        <v>3846.28</v>
      </c>
      <c r="F30" s="26">
        <v>5022.42</v>
      </c>
      <c r="G30" s="26">
        <v>3405.94</v>
      </c>
      <c r="H30" s="26">
        <v>23403.629999999997</v>
      </c>
      <c r="I30" s="26">
        <v>3416.21</v>
      </c>
      <c r="J30" s="26">
        <v>3731.11</v>
      </c>
      <c r="K30" s="26">
        <v>3851.2300000000005</v>
      </c>
      <c r="L30" s="26">
        <v>0</v>
      </c>
      <c r="M30" s="26">
        <v>0</v>
      </c>
      <c r="N30" s="13">
        <f>SUM(B30:M30)</f>
        <v>54492.71</v>
      </c>
      <c r="O30"/>
    </row>
    <row r="31" spans="1:15" ht="15">
      <c r="A31" s="60" t="s">
        <v>55</v>
      </c>
      <c r="B31" s="26">
        <v>0</v>
      </c>
      <c r="C31" s="26">
        <v>0</v>
      </c>
      <c r="D31" s="26">
        <v>9353.98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32">
        <f>SUM(B31:M31)</f>
        <v>9353.98</v>
      </c>
      <c r="O31"/>
    </row>
    <row r="32" spans="1:15" ht="17.25" customHeight="1">
      <c r="A32" s="60" t="s">
        <v>56</v>
      </c>
      <c r="B32" s="26">
        <v>0</v>
      </c>
      <c r="C32" s="26">
        <v>0</v>
      </c>
      <c r="D32" s="26">
        <v>0</v>
      </c>
      <c r="E32" s="26">
        <v>415.11</v>
      </c>
      <c r="F32" s="26">
        <v>4044.36</v>
      </c>
      <c r="G32" s="26">
        <v>20453.480000000003</v>
      </c>
      <c r="H32" s="26">
        <v>28326.040000000008</v>
      </c>
      <c r="I32" s="26">
        <v>4949.8799999999992</v>
      </c>
      <c r="J32" s="26">
        <v>5804.54</v>
      </c>
      <c r="K32" s="26">
        <v>192.01999999999998</v>
      </c>
      <c r="L32" s="26">
        <v>0</v>
      </c>
      <c r="M32" s="26">
        <v>0</v>
      </c>
      <c r="N32" s="13">
        <f t="shared" ref="N32:N33" si="2">SUM(B32:M32)</f>
        <v>64185.430000000008</v>
      </c>
      <c r="O32"/>
    </row>
    <row r="33" spans="1:15" ht="17.25" customHeight="1">
      <c r="A33" s="60" t="s">
        <v>57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70690</v>
      </c>
      <c r="H33" s="26">
        <v>67814.680000000008</v>
      </c>
      <c r="I33" s="26">
        <v>7336.62</v>
      </c>
      <c r="J33" s="26">
        <v>2130.1800000000003</v>
      </c>
      <c r="K33" s="26">
        <v>34492.49</v>
      </c>
      <c r="L33" s="26">
        <v>0</v>
      </c>
      <c r="M33" s="26">
        <v>0</v>
      </c>
      <c r="N33" s="13">
        <f t="shared" si="2"/>
        <v>182463.96999999997</v>
      </c>
      <c r="O33"/>
    </row>
    <row r="34" spans="1:15" ht="15">
      <c r="A34" s="60" t="s">
        <v>58</v>
      </c>
      <c r="B34" s="26">
        <v>0</v>
      </c>
      <c r="C34" s="26">
        <v>0</v>
      </c>
      <c r="D34" s="26">
        <v>0</v>
      </c>
      <c r="E34" s="26">
        <v>1123.4000000000001</v>
      </c>
      <c r="F34" s="26">
        <v>19875.079999999998</v>
      </c>
      <c r="G34" s="26">
        <v>11016.77</v>
      </c>
      <c r="H34" s="26">
        <v>34720.26</v>
      </c>
      <c r="I34" s="26">
        <v>6080.2000000000007</v>
      </c>
      <c r="J34" s="26">
        <v>5167.4900000000007</v>
      </c>
      <c r="K34" s="26">
        <v>4236.0999999999995</v>
      </c>
      <c r="L34" s="26">
        <v>0</v>
      </c>
      <c r="M34" s="26">
        <v>0</v>
      </c>
      <c r="N34" s="13">
        <f t="shared" ref="N34:N35" si="3">SUM(B34:M34)</f>
        <v>82219.300000000017</v>
      </c>
      <c r="O34"/>
    </row>
    <row r="35" spans="1:15" ht="15">
      <c r="A35" s="60" t="s">
        <v>59</v>
      </c>
      <c r="B35" s="26">
        <v>0</v>
      </c>
      <c r="C35" s="26">
        <v>0</v>
      </c>
      <c r="D35" s="26">
        <v>0</v>
      </c>
      <c r="E35" s="26">
        <v>1123.4000000000001</v>
      </c>
      <c r="F35" s="26">
        <v>2360.31</v>
      </c>
      <c r="G35" s="26">
        <v>1334.1399999999999</v>
      </c>
      <c r="H35" s="26">
        <v>6985.9000000000005</v>
      </c>
      <c r="I35" s="26">
        <v>2168.3000000000002</v>
      </c>
      <c r="J35" s="26">
        <v>456.41</v>
      </c>
      <c r="K35" s="26">
        <v>1167.44</v>
      </c>
      <c r="L35" s="26">
        <v>0</v>
      </c>
      <c r="M35" s="26">
        <v>0</v>
      </c>
      <c r="N35" s="13">
        <f t="shared" si="3"/>
        <v>15595.9</v>
      </c>
      <c r="O35"/>
    </row>
    <row r="36" spans="1:15" ht="17.25" customHeight="1">
      <c r="A36" s="60" t="s">
        <v>60</v>
      </c>
      <c r="B36" s="26">
        <v>0</v>
      </c>
      <c r="C36" s="26">
        <v>0</v>
      </c>
      <c r="D36" s="26">
        <v>0</v>
      </c>
      <c r="E36" s="26">
        <v>633.54</v>
      </c>
      <c r="F36" s="26">
        <v>353.35</v>
      </c>
      <c r="G36" s="26">
        <v>352.37</v>
      </c>
      <c r="H36" s="26">
        <v>1651.8400000000004</v>
      </c>
      <c r="I36" s="26">
        <v>363.65</v>
      </c>
      <c r="J36" s="26">
        <v>12105.499999999996</v>
      </c>
      <c r="K36" s="26">
        <v>154.59</v>
      </c>
      <c r="L36" s="26">
        <v>0</v>
      </c>
      <c r="M36" s="26">
        <v>0</v>
      </c>
      <c r="N36" s="13">
        <f>SUM(B36:M36)</f>
        <v>15614.839999999997</v>
      </c>
      <c r="O36"/>
    </row>
    <row r="37" spans="1:15" ht="17.25" customHeight="1">
      <c r="A37" s="60" t="s">
        <v>61</v>
      </c>
      <c r="B37" s="26">
        <v>0</v>
      </c>
      <c r="C37" s="26">
        <v>0</v>
      </c>
      <c r="D37" s="26">
        <v>12444</v>
      </c>
      <c r="E37" s="26">
        <v>261.77</v>
      </c>
      <c r="F37" s="26">
        <v>430.26000000000005</v>
      </c>
      <c r="G37" s="26">
        <v>48448.47</v>
      </c>
      <c r="H37" s="26">
        <v>61381.020000000004</v>
      </c>
      <c r="I37" s="26">
        <v>375.02</v>
      </c>
      <c r="J37" s="26">
        <v>9410.6400000000012</v>
      </c>
      <c r="K37" s="26">
        <v>139.99</v>
      </c>
      <c r="L37" s="26">
        <v>0</v>
      </c>
      <c r="M37" s="26">
        <v>0</v>
      </c>
      <c r="N37" s="13">
        <f t="shared" si="0"/>
        <v>132891.17000000001</v>
      </c>
      <c r="O37"/>
    </row>
    <row r="38" spans="1:15" ht="17.25" customHeight="1">
      <c r="A38" s="60" t="s">
        <v>62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33623</v>
      </c>
      <c r="H38" s="26">
        <v>33623</v>
      </c>
      <c r="I38" s="26">
        <v>-6950</v>
      </c>
      <c r="J38" s="26">
        <v>445</v>
      </c>
      <c r="K38" s="26">
        <v>230.51</v>
      </c>
      <c r="L38" s="26">
        <v>0</v>
      </c>
      <c r="M38" s="26">
        <v>0</v>
      </c>
      <c r="N38" s="13">
        <f t="shared" si="0"/>
        <v>60971.51</v>
      </c>
      <c r="O38"/>
    </row>
    <row r="39" spans="1:15" ht="17.25" customHeight="1">
      <c r="A39" s="60" t="s">
        <v>63</v>
      </c>
      <c r="B39" s="26">
        <v>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579.71999999999991</v>
      </c>
      <c r="I39" s="26">
        <v>554.49</v>
      </c>
      <c r="J39" s="26">
        <v>95.77000000000001</v>
      </c>
      <c r="K39" s="26">
        <v>609.97</v>
      </c>
      <c r="L39" s="26">
        <v>0</v>
      </c>
      <c r="M39" s="26">
        <v>0</v>
      </c>
      <c r="N39" s="13">
        <f t="shared" ref="N39" si="4">SUM(B39:M39)</f>
        <v>1839.95</v>
      </c>
      <c r="O39"/>
    </row>
    <row r="40" spans="1:15" ht="15">
      <c r="A40" s="60" t="s">
        <v>64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269.27999999999997</v>
      </c>
      <c r="L40" s="26">
        <v>0</v>
      </c>
      <c r="M40" s="26">
        <v>0</v>
      </c>
      <c r="N40" s="32">
        <f>SUM(B40:M40)</f>
        <v>269.27999999999997</v>
      </c>
      <c r="O40"/>
    </row>
    <row r="41" spans="1:15">
      <c r="A41" s="14" t="s">
        <v>65</v>
      </c>
      <c r="B41" s="26">
        <f t="shared" ref="B41:J41" si="5">SUM(B11:B39)</f>
        <v>7337.01</v>
      </c>
      <c r="C41" s="26">
        <f t="shared" si="5"/>
        <v>6139.8999999999987</v>
      </c>
      <c r="D41" s="26">
        <f t="shared" si="5"/>
        <v>54947.479999999996</v>
      </c>
      <c r="E41" s="26">
        <f t="shared" si="5"/>
        <v>43639.57</v>
      </c>
      <c r="F41" s="26">
        <f t="shared" si="5"/>
        <v>50485.149999999994</v>
      </c>
      <c r="G41" s="26">
        <f t="shared" si="5"/>
        <v>204334.01</v>
      </c>
      <c r="H41" s="26">
        <f t="shared" si="5"/>
        <v>380724.94000000006</v>
      </c>
      <c r="I41" s="26">
        <f t="shared" si="5"/>
        <v>37731.360000000008</v>
      </c>
      <c r="J41" s="26">
        <f t="shared" si="5"/>
        <v>48797.469999999994</v>
      </c>
      <c r="K41" s="26">
        <f>SUM(K11:K40)</f>
        <v>49585.049999999996</v>
      </c>
      <c r="L41" s="26">
        <f t="shared" ref="L41:M41" si="6">SUM(L11:L40)</f>
        <v>0</v>
      </c>
      <c r="M41" s="26">
        <f t="shared" si="6"/>
        <v>0</v>
      </c>
      <c r="N41" s="13">
        <f>SUM(N11:N40)</f>
        <v>883721.94000000006</v>
      </c>
    </row>
    <row r="42" spans="1:15">
      <c r="A42" s="14"/>
      <c r="N42" s="13"/>
    </row>
    <row r="43" spans="1:15">
      <c r="A43" s="20" t="s">
        <v>66</v>
      </c>
      <c r="N43" s="13"/>
    </row>
    <row r="44" spans="1:15" ht="15">
      <c r="A44" s="60" t="s">
        <v>35</v>
      </c>
      <c r="B44" s="26">
        <v>3580.54</v>
      </c>
      <c r="C44" s="26">
        <v>4597.1899999999996</v>
      </c>
      <c r="D44" s="26">
        <v>5181.4599999999991</v>
      </c>
      <c r="E44" s="26">
        <v>5030.42</v>
      </c>
      <c r="F44" s="26">
        <v>5467.12</v>
      </c>
      <c r="G44" s="26">
        <v>4528.08</v>
      </c>
      <c r="H44" s="26">
        <v>45693.610000000008</v>
      </c>
      <c r="I44" s="26">
        <v>8141.3799999999992</v>
      </c>
      <c r="J44" s="26">
        <v>388245</v>
      </c>
      <c r="K44" s="26">
        <v>-381143.20000000013</v>
      </c>
      <c r="L44" s="26">
        <v>0</v>
      </c>
      <c r="M44" s="26">
        <v>0</v>
      </c>
      <c r="N44" s="32">
        <f>SUM(B44:M44)</f>
        <v>89321.599999999919</v>
      </c>
      <c r="O44"/>
    </row>
    <row r="45" spans="1:15" ht="15">
      <c r="A45" s="60" t="s">
        <v>36</v>
      </c>
      <c r="B45" s="26">
        <v>255.34</v>
      </c>
      <c r="C45" s="26">
        <v>243.6</v>
      </c>
      <c r="D45" s="26">
        <v>2576.21</v>
      </c>
      <c r="E45" s="26">
        <v>48961.760000000002</v>
      </c>
      <c r="F45" s="26">
        <v>24445.459999999995</v>
      </c>
      <c r="G45" s="26">
        <v>288.52999999999997</v>
      </c>
      <c r="H45" s="26">
        <v>124154.64000000001</v>
      </c>
      <c r="I45" s="26">
        <v>17158.739999999998</v>
      </c>
      <c r="J45" s="26">
        <v>19868.29</v>
      </c>
      <c r="K45" s="26">
        <v>23992.949999999997</v>
      </c>
      <c r="L45" s="26">
        <v>0</v>
      </c>
      <c r="M45" s="26">
        <v>0</v>
      </c>
      <c r="N45" s="32">
        <f t="shared" ref="N45:N65" si="7">SUM(B45:M45)</f>
        <v>261945.52000000002</v>
      </c>
      <c r="O45"/>
    </row>
    <row r="46" spans="1:15" ht="15">
      <c r="A46" s="60" t="s">
        <v>37</v>
      </c>
      <c r="B46" s="26">
        <v>774.22</v>
      </c>
      <c r="C46" s="26">
        <v>759.78</v>
      </c>
      <c r="D46" s="26">
        <v>3506.5299999999993</v>
      </c>
      <c r="E46" s="26">
        <v>63976.01</v>
      </c>
      <c r="F46" s="26">
        <v>19789.640000000003</v>
      </c>
      <c r="G46" s="26">
        <v>46312.89</v>
      </c>
      <c r="H46" s="26">
        <v>137312.62999999998</v>
      </c>
      <c r="I46" s="26">
        <v>2558.19</v>
      </c>
      <c r="J46" s="26">
        <v>2015.79</v>
      </c>
      <c r="K46" s="26">
        <v>2094.58</v>
      </c>
      <c r="L46" s="26">
        <v>0</v>
      </c>
      <c r="M46" s="26">
        <v>0</v>
      </c>
      <c r="N46" s="32">
        <f t="shared" si="7"/>
        <v>279100.25999999995</v>
      </c>
      <c r="O46"/>
    </row>
    <row r="47" spans="1:15" ht="15">
      <c r="A47" s="60" t="s">
        <v>38</v>
      </c>
      <c r="B47" s="26">
        <v>296.18</v>
      </c>
      <c r="C47" s="26">
        <v>1215.3800000000001</v>
      </c>
      <c r="D47" s="26">
        <v>303.63</v>
      </c>
      <c r="E47" s="26">
        <v>-0.01</v>
      </c>
      <c r="F47" s="26">
        <v>0</v>
      </c>
      <c r="G47" s="26">
        <v>14157</v>
      </c>
      <c r="H47" s="26">
        <v>1815.1800000000007</v>
      </c>
      <c r="I47" s="26">
        <v>0</v>
      </c>
      <c r="J47" s="26">
        <v>30713.690000000002</v>
      </c>
      <c r="K47" s="26">
        <v>-30713.690000000002</v>
      </c>
      <c r="L47" s="26">
        <v>0</v>
      </c>
      <c r="M47" s="26">
        <v>0</v>
      </c>
      <c r="N47" s="32">
        <f t="shared" si="7"/>
        <v>17787.36</v>
      </c>
      <c r="O47"/>
    </row>
    <row r="48" spans="1:15" ht="15">
      <c r="A48" s="60" t="s">
        <v>39</v>
      </c>
      <c r="B48" s="26">
        <v>0</v>
      </c>
      <c r="C48" s="26">
        <v>0</v>
      </c>
      <c r="D48" s="26">
        <v>0</v>
      </c>
      <c r="E48" s="26">
        <v>177024.7</v>
      </c>
      <c r="F48" s="26">
        <v>303696.11</v>
      </c>
      <c r="G48" s="26">
        <v>0</v>
      </c>
      <c r="H48" s="26">
        <v>480720.81000000006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32">
        <f t="shared" si="7"/>
        <v>961441.62000000011</v>
      </c>
      <c r="O48"/>
    </row>
    <row r="49" spans="1:15" ht="15">
      <c r="A49" s="60" t="s">
        <v>67</v>
      </c>
      <c r="B49" s="26">
        <v>0</v>
      </c>
      <c r="C49" s="26">
        <v>583.70000000000005</v>
      </c>
      <c r="D49" s="26">
        <v>1018.1400000000001</v>
      </c>
      <c r="E49" s="26">
        <v>952.85</v>
      </c>
      <c r="F49" s="26">
        <v>909.52</v>
      </c>
      <c r="G49" s="26">
        <v>854.95</v>
      </c>
      <c r="H49" s="26">
        <v>5292.5899999999983</v>
      </c>
      <c r="I49" s="26">
        <v>960.36000000000013</v>
      </c>
      <c r="J49" s="26">
        <v>130.96</v>
      </c>
      <c r="K49" s="26">
        <v>0</v>
      </c>
      <c r="L49" s="26">
        <v>0</v>
      </c>
      <c r="M49" s="26">
        <v>0</v>
      </c>
      <c r="N49" s="32">
        <f t="shared" si="7"/>
        <v>10703.069999999998</v>
      </c>
      <c r="O49"/>
    </row>
    <row r="50" spans="1:15" ht="15">
      <c r="A50" s="60" t="s">
        <v>40</v>
      </c>
      <c r="B50" s="26">
        <v>3412.02</v>
      </c>
      <c r="C50" s="26">
        <v>15034.45</v>
      </c>
      <c r="D50" s="26">
        <v>16022.509999999998</v>
      </c>
      <c r="E50" s="26">
        <v>14342.49</v>
      </c>
      <c r="F50" s="26">
        <v>16093.95</v>
      </c>
      <c r="G50" s="26">
        <v>26778.899999999994</v>
      </c>
      <c r="H50" s="26">
        <v>94831.059999999954</v>
      </c>
      <c r="I50" s="26">
        <v>15554.06</v>
      </c>
      <c r="J50" s="26">
        <v>26880.309999999998</v>
      </c>
      <c r="K50" s="26">
        <v>3455.6199999999981</v>
      </c>
      <c r="L50" s="26">
        <v>0</v>
      </c>
      <c r="M50" s="26">
        <v>0</v>
      </c>
      <c r="N50" s="32">
        <f t="shared" si="7"/>
        <v>232405.36999999994</v>
      </c>
      <c r="O50"/>
    </row>
    <row r="51" spans="1:15" ht="17.25" customHeight="1">
      <c r="A51" s="60" t="s">
        <v>41</v>
      </c>
      <c r="E51" s="26">
        <v>219223.9</v>
      </c>
      <c r="F51" s="26">
        <v>80835.899999999965</v>
      </c>
      <c r="G51" s="26">
        <v>80094.499999999942</v>
      </c>
      <c r="H51" s="26">
        <v>556279.68000000098</v>
      </c>
      <c r="I51" s="26">
        <v>59466.8</v>
      </c>
      <c r="N51" s="32">
        <f t="shared" si="7"/>
        <v>995900.78000000096</v>
      </c>
      <c r="O51"/>
    </row>
    <row r="52" spans="1:15" ht="15">
      <c r="A52" s="60" t="s">
        <v>42</v>
      </c>
      <c r="B52" s="26">
        <v>1031275.34</v>
      </c>
      <c r="C52" s="26">
        <v>1050536.3500000001</v>
      </c>
      <c r="D52" s="26">
        <v>685738.6100000001</v>
      </c>
      <c r="E52" s="26">
        <v>79590.399999999994</v>
      </c>
      <c r="F52" s="26">
        <v>974934.72000000009</v>
      </c>
      <c r="G52" s="26">
        <v>476165.07000000012</v>
      </c>
      <c r="H52" s="26">
        <v>4338303.4299999978</v>
      </c>
      <c r="I52" s="26">
        <v>1020265</v>
      </c>
      <c r="J52" s="26">
        <v>351987.66000000003</v>
      </c>
      <c r="K52" s="26">
        <v>31692.720000000005</v>
      </c>
      <c r="L52" s="26">
        <v>0</v>
      </c>
      <c r="M52" s="26">
        <v>0</v>
      </c>
      <c r="N52" s="32">
        <f t="shared" si="7"/>
        <v>10040489.299999999</v>
      </c>
      <c r="O52" s="44"/>
    </row>
    <row r="53" spans="1:15" ht="17.25" customHeight="1">
      <c r="A53" s="60" t="s">
        <v>68</v>
      </c>
      <c r="B53" s="26">
        <v>0</v>
      </c>
      <c r="C53" s="26">
        <v>0</v>
      </c>
      <c r="D53" s="26">
        <v>270750</v>
      </c>
      <c r="E53" s="26">
        <v>270750</v>
      </c>
      <c r="F53" s="26">
        <v>0</v>
      </c>
      <c r="G53" s="26">
        <v>0</v>
      </c>
      <c r="H53" s="26">
        <v>541500</v>
      </c>
      <c r="I53" s="26">
        <v>490750</v>
      </c>
      <c r="J53" s="26">
        <v>0</v>
      </c>
      <c r="K53" s="26">
        <v>0</v>
      </c>
      <c r="L53" s="26">
        <v>0</v>
      </c>
      <c r="M53" s="26">
        <v>0</v>
      </c>
      <c r="N53" s="32">
        <f t="shared" si="7"/>
        <v>1573750</v>
      </c>
      <c r="O53"/>
    </row>
    <row r="54" spans="1:15" ht="15">
      <c r="A54" s="60" t="s">
        <v>43</v>
      </c>
      <c r="B54" s="26">
        <v>624.63</v>
      </c>
      <c r="C54" s="26">
        <v>667.07</v>
      </c>
      <c r="D54" s="26">
        <v>102028.98</v>
      </c>
      <c r="E54" s="26">
        <v>19844.900000000001</v>
      </c>
      <c r="F54" s="26">
        <v>70200.499999999985</v>
      </c>
      <c r="G54" s="26">
        <v>9410.4800000000014</v>
      </c>
      <c r="H54" s="26">
        <v>202776.56000000006</v>
      </c>
      <c r="I54" s="26">
        <v>1811.79</v>
      </c>
      <c r="J54" s="26">
        <v>0</v>
      </c>
      <c r="K54" s="26">
        <v>1028.92</v>
      </c>
      <c r="L54" s="26">
        <v>0</v>
      </c>
      <c r="M54" s="26">
        <v>0</v>
      </c>
      <c r="N54" s="13">
        <f>SUM(B54:M54)</f>
        <v>408393.82999999996</v>
      </c>
      <c r="O54"/>
    </row>
    <row r="55" spans="1:15" ht="17.25" customHeight="1">
      <c r="A55" s="60" t="s">
        <v>69</v>
      </c>
      <c r="B55" s="26">
        <v>0</v>
      </c>
      <c r="C55" s="26">
        <v>0</v>
      </c>
      <c r="D55" s="26">
        <v>0</v>
      </c>
      <c r="E55" s="26">
        <v>370.06</v>
      </c>
      <c r="F55" s="26">
        <v>7830</v>
      </c>
      <c r="G55" s="26">
        <v>0</v>
      </c>
      <c r="H55" s="26">
        <v>8200.06</v>
      </c>
      <c r="I55" s="26">
        <v>5426.7799999999988</v>
      </c>
      <c r="J55" s="26">
        <v>0</v>
      </c>
      <c r="K55" s="26">
        <v>0</v>
      </c>
      <c r="L55" s="26">
        <v>0</v>
      </c>
      <c r="M55" s="26">
        <v>0</v>
      </c>
      <c r="N55" s="32">
        <f t="shared" si="7"/>
        <v>21826.899999999998</v>
      </c>
      <c r="O55"/>
    </row>
    <row r="56" spans="1:15" ht="17.25" customHeight="1">
      <c r="A56" s="60" t="s">
        <v>44</v>
      </c>
      <c r="B56" s="26">
        <v>614.22</v>
      </c>
      <c r="C56" s="26">
        <v>399.18</v>
      </c>
      <c r="D56" s="26">
        <v>1429.53</v>
      </c>
      <c r="E56" s="26">
        <v>-257.08999999999997</v>
      </c>
      <c r="F56" s="26">
        <v>119.21</v>
      </c>
      <c r="G56" s="26">
        <v>4027.96</v>
      </c>
      <c r="H56" s="26">
        <v>6091.6600000000008</v>
      </c>
      <c r="I56" s="26">
        <v>954.31</v>
      </c>
      <c r="J56" s="26">
        <v>18582.54</v>
      </c>
      <c r="K56" s="26">
        <v>-17109.78</v>
      </c>
      <c r="L56" s="26">
        <v>0</v>
      </c>
      <c r="M56" s="26">
        <v>0</v>
      </c>
      <c r="N56" s="32">
        <f t="shared" si="7"/>
        <v>14851.740000000005</v>
      </c>
      <c r="O56"/>
    </row>
    <row r="57" spans="1:15" ht="17.25" customHeight="1">
      <c r="A57" s="60" t="s">
        <v>45</v>
      </c>
      <c r="B57" s="26">
        <v>614.22</v>
      </c>
      <c r="C57" s="26">
        <v>399.18</v>
      </c>
      <c r="D57" s="26">
        <v>1429.53</v>
      </c>
      <c r="E57" s="26">
        <v>-257.08999999999997</v>
      </c>
      <c r="F57" s="26">
        <v>119.21</v>
      </c>
      <c r="G57" s="26">
        <v>1344.17</v>
      </c>
      <c r="H57" s="26">
        <v>3407.87</v>
      </c>
      <c r="I57" s="26">
        <v>480.16000000000008</v>
      </c>
      <c r="J57" s="26">
        <v>582.54</v>
      </c>
      <c r="K57" s="26">
        <v>890.22</v>
      </c>
      <c r="L57" s="26">
        <v>0</v>
      </c>
      <c r="M57" s="26">
        <v>0</v>
      </c>
      <c r="N57" s="32">
        <f t="shared" si="7"/>
        <v>9010.01</v>
      </c>
      <c r="O57"/>
    </row>
    <row r="58" spans="1:15" ht="17.25" customHeight="1">
      <c r="A58" s="60" t="s">
        <v>70</v>
      </c>
      <c r="B58" s="26">
        <v>0</v>
      </c>
      <c r="C58" s="26">
        <v>291.85000000000002</v>
      </c>
      <c r="D58" s="26">
        <v>509.08000000000004</v>
      </c>
      <c r="E58" s="26">
        <v>476.41</v>
      </c>
      <c r="F58" s="26">
        <v>454.77</v>
      </c>
      <c r="G58" s="26">
        <v>427.48</v>
      </c>
      <c r="H58" s="26">
        <v>2646.309999999999</v>
      </c>
      <c r="I58" s="26">
        <v>141.85</v>
      </c>
      <c r="J58" s="26">
        <v>891.26</v>
      </c>
      <c r="K58" s="26">
        <v>1057.5600000000002</v>
      </c>
      <c r="L58" s="26">
        <v>0</v>
      </c>
      <c r="M58" s="26">
        <v>0</v>
      </c>
      <c r="N58" s="32">
        <f t="shared" si="7"/>
        <v>6896.5700000000006</v>
      </c>
      <c r="O58"/>
    </row>
    <row r="59" spans="1:15" ht="17.25" customHeight="1">
      <c r="A59" s="60" t="s">
        <v>46</v>
      </c>
      <c r="B59" s="26">
        <v>110.72</v>
      </c>
      <c r="C59" s="26">
        <v>105.6</v>
      </c>
      <c r="D59" s="26">
        <v>142.51999999999998</v>
      </c>
      <c r="E59" s="26">
        <v>124.25</v>
      </c>
      <c r="F59" s="26">
        <v>119.21</v>
      </c>
      <c r="G59" s="26">
        <v>116.53</v>
      </c>
      <c r="H59" s="26">
        <v>799.57000000000016</v>
      </c>
      <c r="I59" s="26">
        <v>0</v>
      </c>
      <c r="J59" s="26">
        <v>121.63</v>
      </c>
      <c r="K59" s="26">
        <v>114.4</v>
      </c>
      <c r="L59" s="26">
        <v>0</v>
      </c>
      <c r="M59" s="26">
        <v>0</v>
      </c>
      <c r="N59" s="32">
        <f t="shared" si="7"/>
        <v>1754.4300000000003</v>
      </c>
      <c r="O59"/>
    </row>
    <row r="60" spans="1:15" ht="15">
      <c r="A60" s="60" t="s">
        <v>47</v>
      </c>
      <c r="E60" s="26">
        <v>9187.2999999999993</v>
      </c>
      <c r="F60" s="26">
        <v>-2873.7200000000003</v>
      </c>
      <c r="G60" s="26">
        <v>69.829999999999984</v>
      </c>
      <c r="H60" s="26">
        <v>35887.879999999997</v>
      </c>
      <c r="K60" s="26">
        <v>1543.38</v>
      </c>
      <c r="N60" s="32">
        <f t="shared" si="7"/>
        <v>43814.669999999991</v>
      </c>
      <c r="O60"/>
    </row>
    <row r="61" spans="1:15" ht="15">
      <c r="A61" s="60" t="s">
        <v>48</v>
      </c>
      <c r="E61" s="26">
        <v>13134.59</v>
      </c>
      <c r="F61" s="26">
        <v>14764.65</v>
      </c>
      <c r="G61" s="26">
        <v>13240.94</v>
      </c>
      <c r="H61" s="26">
        <v>92827.869999999981</v>
      </c>
      <c r="I61" s="26">
        <v>14545.040000000003</v>
      </c>
      <c r="J61" s="26">
        <v>13596.21</v>
      </c>
      <c r="K61" s="26">
        <v>12970.29</v>
      </c>
      <c r="N61" s="32">
        <f t="shared" si="7"/>
        <v>175079.59</v>
      </c>
      <c r="O61"/>
    </row>
    <row r="62" spans="1:15" ht="15">
      <c r="A62" s="60" t="s">
        <v>49</v>
      </c>
      <c r="B62" s="26">
        <v>11101.11</v>
      </c>
      <c r="C62" s="26">
        <v>7715.66</v>
      </c>
      <c r="D62" s="26">
        <v>10687.699999999999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32">
        <f t="shared" si="7"/>
        <v>29504.47</v>
      </c>
      <c r="O62"/>
    </row>
    <row r="63" spans="1:15" ht="15">
      <c r="A63" s="60" t="s">
        <v>50</v>
      </c>
      <c r="B63" s="26">
        <v>11862.07</v>
      </c>
      <c r="C63" s="26">
        <v>12287.67</v>
      </c>
      <c r="D63" s="26">
        <v>15441.83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32">
        <f t="shared" si="7"/>
        <v>39591.57</v>
      </c>
      <c r="O63"/>
    </row>
    <row r="64" spans="1:15" ht="15">
      <c r="A64" s="60" t="s">
        <v>51</v>
      </c>
      <c r="B64" s="26">
        <v>4029.15</v>
      </c>
      <c r="C64" s="26">
        <v>4721.32</v>
      </c>
      <c r="D64" s="26">
        <v>158313.43</v>
      </c>
      <c r="E64" s="26">
        <v>-52014.979999999989</v>
      </c>
      <c r="F64" s="26">
        <v>-37326.050000000003</v>
      </c>
      <c r="G64" s="26">
        <v>0</v>
      </c>
      <c r="H64" s="26">
        <v>77722.87000000001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32">
        <f t="shared" si="7"/>
        <v>155445.74000000002</v>
      </c>
      <c r="O64"/>
    </row>
    <row r="65" spans="1:15" ht="15">
      <c r="A65" s="60" t="s">
        <v>52</v>
      </c>
      <c r="B65" s="26">
        <v>2801.13</v>
      </c>
      <c r="C65" s="26">
        <v>4333.47</v>
      </c>
      <c r="D65" s="26">
        <v>319818.76</v>
      </c>
      <c r="E65" s="26">
        <v>-11818.059999999969</v>
      </c>
      <c r="F65" s="26">
        <v>0</v>
      </c>
      <c r="G65" s="26">
        <v>0</v>
      </c>
      <c r="H65" s="26">
        <v>315135.30000000016</v>
      </c>
      <c r="I65" s="26">
        <v>0</v>
      </c>
      <c r="J65" s="26">
        <v>0</v>
      </c>
      <c r="K65" s="26">
        <v>471.28</v>
      </c>
      <c r="L65" s="26">
        <v>0</v>
      </c>
      <c r="M65" s="26">
        <v>0</v>
      </c>
      <c r="N65" s="32">
        <f t="shared" si="7"/>
        <v>630741.88000000024</v>
      </c>
      <c r="O65"/>
    </row>
    <row r="66" spans="1:15" ht="15">
      <c r="A66" s="60" t="s">
        <v>53</v>
      </c>
      <c r="B66" s="26"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-8.6600000000003092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32">
        <f>SUM(B66:M66)</f>
        <v>-8.6600000000003092</v>
      </c>
      <c r="O66"/>
    </row>
    <row r="67" spans="1:15" ht="15">
      <c r="A67" s="60" t="s">
        <v>54</v>
      </c>
      <c r="B67" s="26">
        <v>222.81</v>
      </c>
      <c r="C67" s="26">
        <v>1478.87</v>
      </c>
      <c r="D67" s="26">
        <v>44599.340000000004</v>
      </c>
      <c r="E67" s="26">
        <v>57137.37</v>
      </c>
      <c r="F67" s="26">
        <v>82172.240000000005</v>
      </c>
      <c r="G67" s="26">
        <v>81538.92</v>
      </c>
      <c r="H67" s="26">
        <v>324570.15000000002</v>
      </c>
      <c r="I67" s="26">
        <v>49699.700000000004</v>
      </c>
      <c r="J67" s="26">
        <v>40933.629999999997</v>
      </c>
      <c r="K67" s="26">
        <v>61798.66</v>
      </c>
      <c r="L67" s="26">
        <v>0</v>
      </c>
      <c r="M67" s="26">
        <v>0</v>
      </c>
      <c r="N67" s="32">
        <f>SUM(B67:M67)</f>
        <v>744151.69</v>
      </c>
      <c r="O67"/>
    </row>
    <row r="68" spans="1:15" ht="15">
      <c r="A68" s="60" t="s">
        <v>55</v>
      </c>
      <c r="B68" s="26">
        <v>449.07</v>
      </c>
      <c r="C68" s="26">
        <v>479.58</v>
      </c>
      <c r="D68" s="26">
        <v>663.31</v>
      </c>
      <c r="E68" s="26">
        <v>-219.97</v>
      </c>
      <c r="F68" s="26">
        <v>0</v>
      </c>
      <c r="G68" s="26">
        <v>0</v>
      </c>
      <c r="H68" s="26">
        <v>1371.99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32">
        <f>SUM(B68:M68)</f>
        <v>2743.98</v>
      </c>
      <c r="O68"/>
    </row>
    <row r="69" spans="1:15" ht="15">
      <c r="A69" s="60" t="s">
        <v>71</v>
      </c>
      <c r="B69" s="26">
        <v>0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490943.97</v>
      </c>
      <c r="I69" s="26">
        <v>-490943.97</v>
      </c>
      <c r="J69" s="26">
        <v>1472831.91</v>
      </c>
      <c r="K69" s="26">
        <v>490943.97</v>
      </c>
      <c r="L69" s="26">
        <v>0</v>
      </c>
      <c r="M69" s="26">
        <v>0</v>
      </c>
      <c r="N69" s="32">
        <f t="shared" ref="N69:N70" si="8">SUM(B69:M69)</f>
        <v>1963775.88</v>
      </c>
      <c r="O69"/>
    </row>
    <row r="70" spans="1:15" ht="15">
      <c r="A70" s="60" t="s">
        <v>72</v>
      </c>
      <c r="B70" s="26">
        <v>0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519760.8</v>
      </c>
      <c r="I70" s="26">
        <v>-519760.8</v>
      </c>
      <c r="J70" s="26">
        <v>1561823.65</v>
      </c>
      <c r="K70" s="26">
        <v>519709.97</v>
      </c>
      <c r="L70" s="26">
        <v>0</v>
      </c>
      <c r="M70" s="26">
        <v>0</v>
      </c>
      <c r="N70" s="32">
        <f t="shared" si="8"/>
        <v>2081533.6199999999</v>
      </c>
      <c r="O70"/>
    </row>
    <row r="71" spans="1:15" ht="15">
      <c r="A71" s="60" t="s">
        <v>73</v>
      </c>
      <c r="B71" s="26"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4497.4800000000005</v>
      </c>
      <c r="I71" s="26">
        <v>693.42</v>
      </c>
      <c r="J71" s="26">
        <v>650.75999999999988</v>
      </c>
      <c r="K71" s="26">
        <v>478.74</v>
      </c>
      <c r="L71" s="26">
        <v>0</v>
      </c>
      <c r="M71" s="26">
        <v>0</v>
      </c>
      <c r="N71" s="32">
        <f t="shared" ref="N71:N72" si="9">SUM(B71:M71)</f>
        <v>6320.4000000000005</v>
      </c>
      <c r="O71"/>
    </row>
    <row r="72" spans="1:15" ht="15">
      <c r="A72" s="60" t="s">
        <v>74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39051.149999999994</v>
      </c>
      <c r="I72" s="26">
        <v>6521.6299999999992</v>
      </c>
      <c r="J72" s="26">
        <v>5958.42</v>
      </c>
      <c r="K72" s="26">
        <v>6491.99</v>
      </c>
      <c r="L72" s="26">
        <v>0</v>
      </c>
      <c r="M72" s="26">
        <v>0</v>
      </c>
      <c r="N72" s="32">
        <f t="shared" si="9"/>
        <v>58023.189999999988</v>
      </c>
      <c r="O72"/>
    </row>
    <row r="73" spans="1:15" ht="15">
      <c r="A73" s="60" t="s">
        <v>75</v>
      </c>
      <c r="B73" s="26">
        <v>0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  <c r="H73" s="26">
        <v>247024.38</v>
      </c>
      <c r="I73" s="26">
        <v>123512.19</v>
      </c>
      <c r="J73" s="26">
        <v>123512.19</v>
      </c>
      <c r="K73" s="26">
        <v>123512.19</v>
      </c>
      <c r="L73" s="26">
        <v>0</v>
      </c>
      <c r="M73" s="26">
        <v>0</v>
      </c>
      <c r="N73" s="32">
        <f t="shared" ref="N73" si="10">SUM(B73:M73)</f>
        <v>617560.94999999995</v>
      </c>
      <c r="O73"/>
    </row>
    <row r="74" spans="1:15" ht="17.25" customHeight="1">
      <c r="A74" s="60" t="s">
        <v>56</v>
      </c>
      <c r="B74" s="26">
        <v>0</v>
      </c>
      <c r="C74" s="26">
        <v>0</v>
      </c>
      <c r="D74" s="26">
        <v>10458</v>
      </c>
      <c r="E74" s="26">
        <v>21213</v>
      </c>
      <c r="F74" s="26">
        <v>38789.69</v>
      </c>
      <c r="G74" s="26">
        <v>121437.07999999999</v>
      </c>
      <c r="H74" s="26">
        <v>143872.02999999997</v>
      </c>
      <c r="I74" s="26">
        <v>25107.14</v>
      </c>
      <c r="J74" s="26">
        <v>42339.95</v>
      </c>
      <c r="K74" s="26">
        <v>4751.37</v>
      </c>
      <c r="L74" s="26">
        <v>0</v>
      </c>
      <c r="M74" s="26">
        <v>0</v>
      </c>
      <c r="N74" s="13">
        <f>SUM(B74:M74)</f>
        <v>407968.25999999995</v>
      </c>
      <c r="O74"/>
    </row>
    <row r="75" spans="1:15" ht="17.25" customHeight="1">
      <c r="A75" s="60" t="s">
        <v>57</v>
      </c>
      <c r="B75" s="26">
        <v>0</v>
      </c>
      <c r="C75" s="26">
        <v>0</v>
      </c>
      <c r="D75" s="26">
        <v>0</v>
      </c>
      <c r="E75" s="26">
        <v>0</v>
      </c>
      <c r="F75" s="26">
        <v>0</v>
      </c>
      <c r="G75" s="26">
        <v>1696555</v>
      </c>
      <c r="H75" s="26">
        <v>1389604</v>
      </c>
      <c r="I75" s="26">
        <v>104257.8899999998</v>
      </c>
      <c r="J75" s="26">
        <v>39249.040000000008</v>
      </c>
      <c r="K75" s="26">
        <v>796851.37</v>
      </c>
      <c r="L75" s="26">
        <v>0</v>
      </c>
      <c r="M75" s="26">
        <v>0</v>
      </c>
      <c r="N75" s="13">
        <f t="shared" ref="N75" si="11">SUM(B75:M75)</f>
        <v>4026517.3</v>
      </c>
      <c r="O75"/>
    </row>
    <row r="76" spans="1:15" ht="15">
      <c r="A76" s="60" t="s">
        <v>58</v>
      </c>
      <c r="B76" s="26">
        <v>0</v>
      </c>
      <c r="C76" s="26">
        <v>0</v>
      </c>
      <c r="D76" s="26">
        <v>0</v>
      </c>
      <c r="E76" s="26">
        <v>518.29</v>
      </c>
      <c r="F76" s="26">
        <v>451020.27999999997</v>
      </c>
      <c r="G76" s="26">
        <v>177264.00000000009</v>
      </c>
      <c r="H76" s="26">
        <v>617955.39999999967</v>
      </c>
      <c r="I76" s="26">
        <v>83784.060000000027</v>
      </c>
      <c r="J76" s="26">
        <v>104956.58</v>
      </c>
      <c r="K76" s="26">
        <v>65139.920000000035</v>
      </c>
      <c r="L76" s="26">
        <v>0</v>
      </c>
      <c r="M76" s="26">
        <v>0</v>
      </c>
      <c r="N76" s="13">
        <f t="shared" ref="N76:N80" si="12">SUM(B76:M76)</f>
        <v>1500638.5299999998</v>
      </c>
      <c r="O76"/>
    </row>
    <row r="77" spans="1:15" ht="15">
      <c r="A77" s="60" t="s">
        <v>59</v>
      </c>
      <c r="B77" s="26">
        <v>0</v>
      </c>
      <c r="C77" s="26">
        <v>0</v>
      </c>
      <c r="D77" s="26">
        <v>0</v>
      </c>
      <c r="E77" s="26">
        <v>518.29</v>
      </c>
      <c r="F77" s="26">
        <v>22425.729999999996</v>
      </c>
      <c r="G77" s="26">
        <v>6970.0899999999992</v>
      </c>
      <c r="H77" s="26">
        <v>47785.060000000027</v>
      </c>
      <c r="I77" s="26">
        <v>20122.400000000005</v>
      </c>
      <c r="J77" s="26">
        <v>12403.16</v>
      </c>
      <c r="K77" s="26">
        <v>21435.809999999998</v>
      </c>
      <c r="L77" s="26">
        <v>0</v>
      </c>
      <c r="M77" s="26">
        <v>0</v>
      </c>
      <c r="N77" s="13">
        <f t="shared" si="12"/>
        <v>131660.54000000004</v>
      </c>
      <c r="O77"/>
    </row>
    <row r="78" spans="1:15" ht="15">
      <c r="A78" s="60" t="s">
        <v>60</v>
      </c>
      <c r="B78" s="26">
        <v>0</v>
      </c>
      <c r="C78" s="26">
        <v>0</v>
      </c>
      <c r="D78" s="26">
        <v>0</v>
      </c>
      <c r="E78" s="26">
        <v>9270.3799999999992</v>
      </c>
      <c r="F78" s="26">
        <v>4991.8</v>
      </c>
      <c r="G78" s="26">
        <v>4445.29</v>
      </c>
      <c r="H78" s="26">
        <v>23685.439999999999</v>
      </c>
      <c r="I78" s="26">
        <v>5089.84</v>
      </c>
      <c r="J78" s="26">
        <v>385713.13</v>
      </c>
      <c r="K78" s="26">
        <v>2510.1300000000542</v>
      </c>
      <c r="L78" s="26">
        <v>0</v>
      </c>
      <c r="M78" s="26">
        <v>0</v>
      </c>
      <c r="N78" s="32">
        <f>SUM(B78:M78)</f>
        <v>435706.01000000007</v>
      </c>
      <c r="O78"/>
    </row>
    <row r="79" spans="1:15" ht="17.25" customHeight="1">
      <c r="A79" s="60" t="s">
        <v>61</v>
      </c>
      <c r="B79" s="26">
        <v>0</v>
      </c>
      <c r="C79" s="26">
        <v>0</v>
      </c>
      <c r="D79" s="26">
        <v>12000</v>
      </c>
      <c r="E79" s="26">
        <v>36267.380000000005</v>
      </c>
      <c r="F79" s="26">
        <v>4730.84</v>
      </c>
      <c r="G79" s="26">
        <v>84358.040000000008</v>
      </c>
      <c r="H79" s="26">
        <v>92911.459999999992</v>
      </c>
      <c r="I79" s="26">
        <v>23716.849999999991</v>
      </c>
      <c r="J79" s="26">
        <v>35142.490000000005</v>
      </c>
      <c r="K79" s="26">
        <v>2412.02</v>
      </c>
      <c r="L79" s="26">
        <v>0</v>
      </c>
      <c r="M79" s="26">
        <v>0</v>
      </c>
      <c r="N79" s="13">
        <f t="shared" si="12"/>
        <v>291539.08</v>
      </c>
      <c r="O79"/>
    </row>
    <row r="80" spans="1:15" ht="17.25" customHeight="1">
      <c r="A80" s="60" t="s">
        <v>62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19500</v>
      </c>
      <c r="H80" s="26">
        <v>19500</v>
      </c>
      <c r="I80" s="26">
        <v>-12000</v>
      </c>
      <c r="J80" s="26">
        <v>10251.5</v>
      </c>
      <c r="K80" s="26">
        <v>3346.0499999999997</v>
      </c>
      <c r="L80" s="26">
        <v>0</v>
      </c>
      <c r="M80" s="26">
        <v>0</v>
      </c>
      <c r="N80" s="13">
        <f t="shared" si="12"/>
        <v>40597.550000000003</v>
      </c>
      <c r="O80"/>
    </row>
    <row r="81" spans="1:15" ht="17.25" customHeight="1">
      <c r="A81" s="60" t="s">
        <v>63</v>
      </c>
      <c r="B81" s="26">
        <v>0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26">
        <v>2898.54</v>
      </c>
      <c r="I81" s="26">
        <v>9975.0099999999984</v>
      </c>
      <c r="J81" s="26">
        <v>1138.8899999999994</v>
      </c>
      <c r="K81" s="26">
        <v>3049.7699999999995</v>
      </c>
      <c r="L81" s="26">
        <v>0</v>
      </c>
      <c r="M81" s="26">
        <v>0</v>
      </c>
      <c r="N81" s="13">
        <f t="shared" ref="N81" si="13">SUM(B81:M81)</f>
        <v>17062.21</v>
      </c>
      <c r="O81"/>
    </row>
    <row r="82" spans="1:15" ht="17.25" customHeight="1">
      <c r="A82" s="60" t="s">
        <v>64</v>
      </c>
      <c r="B82" s="26">
        <v>0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1435</v>
      </c>
      <c r="J82" s="26">
        <v>1897.5</v>
      </c>
      <c r="K82" s="26">
        <v>3565.72</v>
      </c>
      <c r="L82" s="26">
        <v>0</v>
      </c>
      <c r="M82" s="26">
        <v>0</v>
      </c>
      <c r="N82" s="13">
        <f t="shared" ref="N82" si="14">SUM(B82:M82)</f>
        <v>6898.2199999999993</v>
      </c>
      <c r="O82"/>
    </row>
    <row r="83" spans="1:15">
      <c r="A83" s="14" t="s">
        <v>65</v>
      </c>
      <c r="B83" s="26">
        <f t="shared" ref="B83:G83" si="15">SUM(B44:B80)</f>
        <v>1072022.77</v>
      </c>
      <c r="C83" s="26">
        <f t="shared" si="15"/>
        <v>1105849.9000000004</v>
      </c>
      <c r="D83" s="26">
        <f t="shared" si="15"/>
        <v>1662619.1000000003</v>
      </c>
      <c r="E83" s="26">
        <f t="shared" si="15"/>
        <v>983347.5500000004</v>
      </c>
      <c r="F83" s="26">
        <f t="shared" si="15"/>
        <v>2083710.7799999998</v>
      </c>
      <c r="G83" s="26">
        <f t="shared" si="15"/>
        <v>2869885.73</v>
      </c>
      <c r="H83" s="26">
        <f>SUM(H44:H81)</f>
        <v>11036822.770000001</v>
      </c>
      <c r="I83" s="26">
        <f>SUM(I44:I82)</f>
        <v>1069424.82</v>
      </c>
      <c r="J83" s="26">
        <f t="shared" ref="J83:N83" si="16">SUM(J44:J82)</f>
        <v>4692418.68</v>
      </c>
      <c r="K83" s="26">
        <f t="shared" si="16"/>
        <v>1756342.93</v>
      </c>
      <c r="L83" s="26">
        <f t="shared" si="16"/>
        <v>0</v>
      </c>
      <c r="M83" s="26">
        <f t="shared" si="16"/>
        <v>0</v>
      </c>
      <c r="N83" s="13">
        <f t="shared" si="16"/>
        <v>28332445.030000005</v>
      </c>
    </row>
    <row r="84" spans="1:15">
      <c r="A84" s="14"/>
      <c r="N84" s="13"/>
    </row>
    <row r="85" spans="1:15" ht="16.5" thickBot="1">
      <c r="A85" s="17" t="s">
        <v>28</v>
      </c>
      <c r="B85" s="29">
        <f t="shared" ref="B85:M85" si="17">+B83+B41+B8</f>
        <v>2443095.0300000003</v>
      </c>
      <c r="C85" s="29">
        <f t="shared" si="17"/>
        <v>2698318</v>
      </c>
      <c r="D85" s="29">
        <f t="shared" si="17"/>
        <v>7096600.9999999991</v>
      </c>
      <c r="E85" s="29">
        <f t="shared" si="17"/>
        <v>10815847.460000001</v>
      </c>
      <c r="F85" s="29">
        <f t="shared" si="17"/>
        <v>7314186.3300000001</v>
      </c>
      <c r="G85" s="29">
        <f t="shared" si="17"/>
        <v>8092285.6300000008</v>
      </c>
      <c r="H85" s="29">
        <f t="shared" si="17"/>
        <v>5664020.7999999989</v>
      </c>
      <c r="I85" s="29">
        <f t="shared" si="17"/>
        <v>5692710</v>
      </c>
      <c r="J85" s="29">
        <f t="shared" si="17"/>
        <v>10242730.419999998</v>
      </c>
      <c r="K85" s="29">
        <f t="shared" si="17"/>
        <v>5488014.5</v>
      </c>
      <c r="L85" s="29">
        <f t="shared" si="17"/>
        <v>0</v>
      </c>
      <c r="M85" s="29">
        <f t="shared" si="17"/>
        <v>0</v>
      </c>
      <c r="N85" s="18">
        <f>+N83+N9+N41+N8</f>
        <v>65547809.170000002</v>
      </c>
    </row>
    <row r="86" spans="1:15" ht="16.5" thickBot="1">
      <c r="A86" s="4"/>
    </row>
    <row r="87" spans="1:15">
      <c r="A87" s="5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7" t="s">
        <v>3</v>
      </c>
    </row>
    <row r="88" spans="1:15" ht="13.5" thickBot="1">
      <c r="A88" s="19" t="s">
        <v>76</v>
      </c>
      <c r="B88" s="28" t="s">
        <v>5</v>
      </c>
      <c r="C88" s="28" t="s">
        <v>6</v>
      </c>
      <c r="D88" s="28" t="s">
        <v>7</v>
      </c>
      <c r="E88" s="28" t="s">
        <v>8</v>
      </c>
      <c r="F88" s="28" t="s">
        <v>9</v>
      </c>
      <c r="G88" s="28" t="s">
        <v>10</v>
      </c>
      <c r="H88" s="28" t="s">
        <v>11</v>
      </c>
      <c r="I88" s="28" t="s">
        <v>12</v>
      </c>
      <c r="J88" s="28" t="s">
        <v>13</v>
      </c>
      <c r="K88" s="28" t="s">
        <v>14</v>
      </c>
      <c r="L88" s="28" t="s">
        <v>15</v>
      </c>
      <c r="M88" s="28" t="s">
        <v>16</v>
      </c>
      <c r="N88" s="10" t="s">
        <v>17</v>
      </c>
    </row>
    <row r="89" spans="1:15">
      <c r="A89" s="105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45"/>
    </row>
    <row r="90" spans="1:15">
      <c r="A90" s="20" t="s">
        <v>32</v>
      </c>
      <c r="B90" s="26">
        <f>-3859637.05-B121-B152</f>
        <v>2396483.12</v>
      </c>
      <c r="C90" s="26">
        <f>2137645-C121-C152</f>
        <v>-1406540.2200000002</v>
      </c>
      <c r="D90" s="26">
        <f>2878094-D121-D152</f>
        <v>496232.03000000026</v>
      </c>
      <c r="E90" s="26">
        <f>-2422779.02-E121-E152</f>
        <v>-1884028.26</v>
      </c>
      <c r="F90" s="26">
        <f>822480.2-F121-F152</f>
        <v>842977.30999999982</v>
      </c>
      <c r="G90" s="26">
        <f>-73669.49-G121-G152</f>
        <v>-74376.090000000011</v>
      </c>
      <c r="H90" s="26">
        <f>251266.27-H121-H152</f>
        <v>250626.16999999998</v>
      </c>
      <c r="I90" s="26">
        <f>523505.92-I121-I152</f>
        <v>413917.69999999995</v>
      </c>
      <c r="J90" s="26">
        <f>645600.48-J121-J152</f>
        <v>643378.18000000005</v>
      </c>
      <c r="K90" s="26">
        <f>-788128.64-K121-K152</f>
        <v>-787465.34000000008</v>
      </c>
      <c r="L90" s="26">
        <f t="shared" ref="L90:M90" si="18">0-L121-L152</f>
        <v>0</v>
      </c>
      <c r="M90" s="26">
        <f t="shared" si="18"/>
        <v>0</v>
      </c>
      <c r="N90" s="13">
        <f>SUM(B90:M90)</f>
        <v>891204.59999999986</v>
      </c>
    </row>
    <row r="91" spans="1:15">
      <c r="A91" s="14" t="s">
        <v>33</v>
      </c>
      <c r="N91" s="13">
        <f>SUM(B91:M91)</f>
        <v>0</v>
      </c>
    </row>
    <row r="92" spans="1:15">
      <c r="A92" s="20" t="s">
        <v>34</v>
      </c>
      <c r="N92" s="13"/>
    </row>
    <row r="93" spans="1:15" ht="15">
      <c r="A93" s="60" t="s">
        <v>35</v>
      </c>
      <c r="B93" s="26">
        <v>-1.9699999999999989</v>
      </c>
      <c r="C93" s="26">
        <v>0</v>
      </c>
      <c r="D93" s="26">
        <v>3980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13">
        <f t="shared" ref="N93:N118" si="19">SUM(B93:M93)</f>
        <v>3978.03</v>
      </c>
      <c r="O93"/>
    </row>
    <row r="94" spans="1:15" ht="15">
      <c r="A94" s="60" t="s">
        <v>36</v>
      </c>
      <c r="B94" s="26">
        <v>-42.420000000000051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13">
        <f t="shared" ref="N94:N114" si="20">SUM(B94:M94)</f>
        <v>-42.420000000000051</v>
      </c>
      <c r="O94"/>
    </row>
    <row r="95" spans="1:15" ht="15">
      <c r="A95" s="60" t="s">
        <v>54</v>
      </c>
      <c r="B95" s="26">
        <v>0.15999999999999837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13">
        <f t="shared" si="20"/>
        <v>0.15999999999999837</v>
      </c>
      <c r="O95"/>
    </row>
    <row r="96" spans="1:15" ht="15">
      <c r="A96" s="60" t="s">
        <v>77</v>
      </c>
      <c r="B96" s="26">
        <v>-43571.929999999993</v>
      </c>
      <c r="C96" s="26">
        <v>33665.54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13">
        <f t="shared" si="20"/>
        <v>-9906.3899999999921</v>
      </c>
      <c r="O96"/>
    </row>
    <row r="97" spans="1:15" ht="15">
      <c r="A97" s="60" t="s">
        <v>37</v>
      </c>
      <c r="B97" s="26">
        <v>-563.28000000000009</v>
      </c>
      <c r="C97" s="26">
        <v>0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13">
        <f t="shared" si="20"/>
        <v>-563.28000000000009</v>
      </c>
      <c r="O97"/>
    </row>
    <row r="98" spans="1:15" ht="15">
      <c r="A98" s="60" t="s">
        <v>38</v>
      </c>
      <c r="B98" s="26">
        <v>-5058.42</v>
      </c>
      <c r="C98" s="26">
        <v>-177957.89</v>
      </c>
      <c r="D98" s="26">
        <v>-192524.22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13">
        <f t="shared" si="20"/>
        <v>-375540.53</v>
      </c>
      <c r="O98"/>
    </row>
    <row r="99" spans="1:15" ht="15">
      <c r="A99" s="60" t="s">
        <v>78</v>
      </c>
      <c r="B99" s="26">
        <v>-564.42000000000007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13">
        <f t="shared" si="20"/>
        <v>-564.42000000000007</v>
      </c>
      <c r="O99"/>
    </row>
    <row r="100" spans="1:15" ht="15">
      <c r="A100" s="60" t="s">
        <v>39</v>
      </c>
      <c r="B100" s="26">
        <v>6485.1100000000006</v>
      </c>
      <c r="C100" s="26">
        <v>55522.99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13">
        <f t="shared" si="20"/>
        <v>62008.1</v>
      </c>
      <c r="O100"/>
    </row>
    <row r="101" spans="1:15" ht="15">
      <c r="A101" s="60" t="s">
        <v>79</v>
      </c>
      <c r="B101" s="26">
        <v>-35675.71</v>
      </c>
      <c r="C101" s="26">
        <v>0</v>
      </c>
      <c r="D101" s="26">
        <v>33388.22</v>
      </c>
      <c r="E101" s="26">
        <v>-94.33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13">
        <f t="shared" si="20"/>
        <v>-2381.8199999999979</v>
      </c>
      <c r="O101"/>
    </row>
    <row r="102" spans="1:15" ht="17.25" customHeight="1">
      <c r="A102" s="60" t="s">
        <v>67</v>
      </c>
      <c r="B102" s="26">
        <v>-49.24</v>
      </c>
      <c r="C102" s="26">
        <v>0</v>
      </c>
      <c r="D102" s="26">
        <v>0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2063.86</v>
      </c>
      <c r="K102" s="26">
        <v>-897.46999999999912</v>
      </c>
      <c r="L102" s="26">
        <v>0</v>
      </c>
      <c r="M102" s="26">
        <v>0</v>
      </c>
      <c r="N102" s="13">
        <f t="shared" si="20"/>
        <v>1117.150000000001</v>
      </c>
      <c r="O102"/>
    </row>
    <row r="103" spans="1:15" ht="17.25" customHeight="1">
      <c r="A103" s="60" t="s">
        <v>40</v>
      </c>
      <c r="B103" s="26">
        <v>-4.8600000000000003</v>
      </c>
      <c r="C103" s="26">
        <v>0</v>
      </c>
      <c r="D103" s="26">
        <v>0</v>
      </c>
      <c r="E103" s="26">
        <v>0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13">
        <f t="shared" si="20"/>
        <v>-4.8600000000000003</v>
      </c>
      <c r="O103"/>
    </row>
    <row r="104" spans="1:15" ht="17.25" customHeight="1">
      <c r="A104" s="60" t="s">
        <v>60</v>
      </c>
      <c r="B104" s="26">
        <v>-35456.5</v>
      </c>
      <c r="C104" s="26">
        <v>0</v>
      </c>
      <c r="D104" s="26">
        <v>28084.879999999997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13">
        <f t="shared" si="20"/>
        <v>-7371.6200000000026</v>
      </c>
      <c r="O104"/>
    </row>
    <row r="105" spans="1:15" ht="17.25" customHeight="1">
      <c r="A105" s="60" t="s">
        <v>80</v>
      </c>
      <c r="B105" s="26">
        <v>-8.009999999999998</v>
      </c>
      <c r="C105" s="26">
        <v>0</v>
      </c>
      <c r="D105" s="26">
        <v>0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13">
        <f t="shared" si="20"/>
        <v>-8.009999999999998</v>
      </c>
      <c r="O105"/>
    </row>
    <row r="106" spans="1:15" ht="17.25" customHeight="1">
      <c r="A106" s="60" t="s">
        <v>81</v>
      </c>
      <c r="B106" s="26">
        <v>0</v>
      </c>
      <c r="C106" s="26">
        <v>0</v>
      </c>
      <c r="D106" s="26">
        <v>0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13">
        <f t="shared" si="20"/>
        <v>0</v>
      </c>
      <c r="O106"/>
    </row>
    <row r="107" spans="1:15" ht="17.25" customHeight="1">
      <c r="A107" s="60" t="s">
        <v>42</v>
      </c>
      <c r="B107" s="26">
        <v>-353.33</v>
      </c>
      <c r="C107" s="26">
        <v>0</v>
      </c>
      <c r="D107" s="26">
        <v>0</v>
      </c>
      <c r="E107" s="26">
        <v>0</v>
      </c>
      <c r="F107" s="26">
        <v>0</v>
      </c>
      <c r="G107" s="26">
        <v>0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  <c r="N107" s="13">
        <f t="shared" si="20"/>
        <v>-353.33</v>
      </c>
      <c r="O107"/>
    </row>
    <row r="108" spans="1:15" ht="15">
      <c r="A108" s="60" t="s">
        <v>68</v>
      </c>
      <c r="B108" s="26">
        <v>0</v>
      </c>
      <c r="C108" s="26">
        <v>0</v>
      </c>
      <c r="D108" s="26">
        <v>0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13">
        <f t="shared" si="20"/>
        <v>0</v>
      </c>
      <c r="O108"/>
    </row>
    <row r="109" spans="1:15" ht="15">
      <c r="A109" s="60" t="s">
        <v>69</v>
      </c>
      <c r="B109" s="26">
        <v>0</v>
      </c>
      <c r="C109" s="26">
        <v>0</v>
      </c>
      <c r="D109" s="26">
        <v>0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13">
        <f t="shared" si="20"/>
        <v>0</v>
      </c>
      <c r="O109"/>
    </row>
    <row r="110" spans="1:15" ht="15">
      <c r="A110" s="60" t="s">
        <v>44</v>
      </c>
      <c r="B110" s="26">
        <v>0.03</v>
      </c>
      <c r="C110" s="26">
        <v>-10000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13">
        <f t="shared" si="20"/>
        <v>-9999.9699999999993</v>
      </c>
      <c r="O110"/>
    </row>
    <row r="111" spans="1:15" ht="15">
      <c r="A111" s="60" t="s">
        <v>45</v>
      </c>
      <c r="B111" s="26">
        <v>0.03</v>
      </c>
      <c r="C111" s="26">
        <v>0</v>
      </c>
      <c r="D111" s="26">
        <v>0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6">
        <v>0</v>
      </c>
      <c r="M111" s="26">
        <v>0</v>
      </c>
      <c r="N111" s="13">
        <f t="shared" si="20"/>
        <v>0.03</v>
      </c>
      <c r="O111"/>
    </row>
    <row r="112" spans="1:15" ht="15">
      <c r="A112" s="60" t="s">
        <v>70</v>
      </c>
      <c r="B112" s="26">
        <v>0</v>
      </c>
      <c r="C112" s="26">
        <v>0</v>
      </c>
      <c r="D112" s="26">
        <v>0</v>
      </c>
      <c r="E112" s="26">
        <v>0</v>
      </c>
      <c r="F112" s="26">
        <v>0</v>
      </c>
      <c r="G112" s="26">
        <v>0</v>
      </c>
      <c r="H112" s="26">
        <v>0</v>
      </c>
      <c r="I112" s="26">
        <v>0</v>
      </c>
      <c r="J112" s="26">
        <v>0</v>
      </c>
      <c r="K112" s="26">
        <v>0</v>
      </c>
      <c r="L112" s="26">
        <v>0</v>
      </c>
      <c r="M112" s="26">
        <v>0</v>
      </c>
      <c r="N112" s="13">
        <f t="shared" si="20"/>
        <v>0</v>
      </c>
      <c r="O112"/>
    </row>
    <row r="113" spans="1:15" ht="15">
      <c r="A113" s="60" t="s">
        <v>46</v>
      </c>
      <c r="B113" s="26">
        <v>0</v>
      </c>
      <c r="C113" s="26">
        <v>0</v>
      </c>
      <c r="D113" s="26">
        <v>0</v>
      </c>
      <c r="E113" s="26">
        <v>0</v>
      </c>
      <c r="F113" s="26">
        <v>0</v>
      </c>
      <c r="G113" s="26">
        <v>0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13">
        <f t="shared" si="20"/>
        <v>0</v>
      </c>
      <c r="O113"/>
    </row>
    <row r="114" spans="1:15" ht="15">
      <c r="A114" s="60" t="s">
        <v>82</v>
      </c>
      <c r="B114" s="26">
        <v>0</v>
      </c>
      <c r="C114" s="26">
        <v>0</v>
      </c>
      <c r="D114" s="26">
        <v>0</v>
      </c>
      <c r="E114" s="26">
        <v>0</v>
      </c>
      <c r="F114" s="26">
        <v>0</v>
      </c>
      <c r="G114" s="26">
        <v>0</v>
      </c>
      <c r="H114" s="26">
        <v>0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13">
        <f t="shared" si="20"/>
        <v>0</v>
      </c>
      <c r="O114"/>
    </row>
    <row r="115" spans="1:15" ht="15">
      <c r="A115" s="60" t="s">
        <v>49</v>
      </c>
      <c r="B115" s="26">
        <v>3620</v>
      </c>
      <c r="C115" s="26">
        <v>0</v>
      </c>
      <c r="D115" s="26">
        <v>0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13">
        <f t="shared" si="19"/>
        <v>3620</v>
      </c>
      <c r="O115"/>
    </row>
    <row r="116" spans="1:15" ht="15">
      <c r="A116" s="60" t="s">
        <v>50</v>
      </c>
      <c r="B116" s="26">
        <v>0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13">
        <f t="shared" si="19"/>
        <v>0</v>
      </c>
      <c r="O116"/>
    </row>
    <row r="117" spans="1:15" ht="17.25" customHeight="1">
      <c r="A117" s="60" t="s">
        <v>83</v>
      </c>
      <c r="B117" s="26">
        <v>-15767.24</v>
      </c>
      <c r="C117" s="26">
        <v>12279.24</v>
      </c>
      <c r="D117" s="26">
        <v>0</v>
      </c>
      <c r="E117" s="26">
        <v>0</v>
      </c>
      <c r="F117" s="26">
        <v>0</v>
      </c>
      <c r="G117" s="26">
        <v>0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13">
        <f t="shared" si="19"/>
        <v>-3488</v>
      </c>
      <c r="O117"/>
    </row>
    <row r="118" spans="1:15" ht="17.25" customHeight="1">
      <c r="A118" s="60" t="s">
        <v>84</v>
      </c>
      <c r="B118" s="26">
        <v>0</v>
      </c>
      <c r="C118" s="26">
        <v>0</v>
      </c>
      <c r="D118" s="26">
        <v>0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  <c r="N118" s="13">
        <f t="shared" si="19"/>
        <v>0</v>
      </c>
      <c r="O118"/>
    </row>
    <row r="119" spans="1:15" ht="17.25" customHeight="1">
      <c r="A119" s="60" t="s">
        <v>85</v>
      </c>
      <c r="B119" s="26">
        <v>0</v>
      </c>
      <c r="C119" s="26">
        <v>0</v>
      </c>
      <c r="D119" s="26">
        <v>0</v>
      </c>
      <c r="E119" s="26">
        <v>0</v>
      </c>
      <c r="F119" s="26">
        <v>0</v>
      </c>
      <c r="G119" s="26">
        <v>0</v>
      </c>
      <c r="H119" s="26">
        <v>0</v>
      </c>
      <c r="I119" s="26">
        <v>0</v>
      </c>
      <c r="J119" s="26">
        <v>0</v>
      </c>
      <c r="K119" s="26">
        <v>0</v>
      </c>
      <c r="L119" s="26">
        <v>0</v>
      </c>
      <c r="M119" s="26">
        <v>0</v>
      </c>
      <c r="N119" s="13">
        <f t="shared" ref="N119:N120" si="21">SUM(B119:M119)</f>
        <v>0</v>
      </c>
      <c r="O119"/>
    </row>
    <row r="120" spans="1:15" ht="17.25" customHeight="1">
      <c r="A120" s="60" t="s">
        <v>86</v>
      </c>
      <c r="B120" s="26">
        <v>0</v>
      </c>
      <c r="C120" s="26">
        <v>0</v>
      </c>
      <c r="D120" s="26">
        <v>0</v>
      </c>
      <c r="E120" s="26">
        <v>0</v>
      </c>
      <c r="F120" s="26">
        <v>0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13">
        <f t="shared" si="21"/>
        <v>0</v>
      </c>
      <c r="O120"/>
    </row>
    <row r="121" spans="1:15">
      <c r="A121" s="14" t="s">
        <v>65</v>
      </c>
      <c r="B121" s="26">
        <f>SUM(B93:B120)</f>
        <v>-127012</v>
      </c>
      <c r="C121" s="26">
        <f t="shared" ref="C121:M121" si="22">SUM(C93:C120)</f>
        <v>-86490.12000000001</v>
      </c>
      <c r="D121" s="26">
        <f>SUM(D93:D120)</f>
        <v>-127071.12</v>
      </c>
      <c r="E121" s="26">
        <f>SUM(E93:E120)</f>
        <v>-94.33</v>
      </c>
      <c r="F121" s="26">
        <f t="shared" si="22"/>
        <v>0</v>
      </c>
      <c r="G121" s="26">
        <f>SUM(G93:G120)</f>
        <v>0</v>
      </c>
      <c r="H121" s="26">
        <f t="shared" si="22"/>
        <v>0</v>
      </c>
      <c r="I121" s="26">
        <f t="shared" si="22"/>
        <v>0</v>
      </c>
      <c r="J121" s="26">
        <f t="shared" si="22"/>
        <v>2063.86</v>
      </c>
      <c r="K121" s="26">
        <f t="shared" si="22"/>
        <v>-897.46999999999912</v>
      </c>
      <c r="L121" s="26">
        <f t="shared" si="22"/>
        <v>0</v>
      </c>
      <c r="M121" s="26">
        <f t="shared" si="22"/>
        <v>0</v>
      </c>
      <c r="N121" s="13">
        <f>SUM(N93:N120)</f>
        <v>-339501.17999999993</v>
      </c>
    </row>
    <row r="122" spans="1:15">
      <c r="A122" s="14"/>
      <c r="N122" s="13"/>
    </row>
    <row r="123" spans="1:15">
      <c r="A123" s="20" t="s">
        <v>66</v>
      </c>
      <c r="N123" s="13"/>
    </row>
    <row r="124" spans="1:15" ht="15">
      <c r="A124" s="60" t="s">
        <v>35</v>
      </c>
      <c r="B124" s="26">
        <v>-51453.950000000004</v>
      </c>
      <c r="C124" s="26">
        <v>-149.75</v>
      </c>
      <c r="D124" s="26">
        <v>81512.780000000013</v>
      </c>
      <c r="E124" s="26">
        <v>32.47</v>
      </c>
      <c r="F124" s="26">
        <v>32.47</v>
      </c>
      <c r="G124" s="26">
        <v>32.47</v>
      </c>
      <c r="H124" s="26">
        <v>32.409999999999997</v>
      </c>
      <c r="I124" s="26">
        <v>-1894.59</v>
      </c>
      <c r="J124" s="26">
        <v>0</v>
      </c>
      <c r="K124" s="26">
        <v>0</v>
      </c>
      <c r="L124" s="26">
        <v>0</v>
      </c>
      <c r="M124" s="26">
        <v>0</v>
      </c>
      <c r="N124" s="32">
        <f>SUM(B124:M124)</f>
        <v>28144.310000000012</v>
      </c>
      <c r="O124"/>
    </row>
    <row r="125" spans="1:15" ht="15">
      <c r="A125" s="60" t="s">
        <v>36</v>
      </c>
      <c r="B125" s="26">
        <v>-166.4700000000004</v>
      </c>
      <c r="C125" s="26">
        <v>0</v>
      </c>
      <c r="D125" s="26">
        <v>0</v>
      </c>
      <c r="E125" s="26">
        <v>0</v>
      </c>
      <c r="F125" s="26">
        <v>0</v>
      </c>
      <c r="G125" s="26">
        <v>0</v>
      </c>
      <c r="H125" s="26">
        <v>0</v>
      </c>
      <c r="I125" s="26">
        <v>0</v>
      </c>
      <c r="J125" s="26">
        <v>0</v>
      </c>
      <c r="K125" s="26">
        <v>0</v>
      </c>
      <c r="L125" s="26">
        <v>0</v>
      </c>
      <c r="M125" s="26">
        <v>0</v>
      </c>
      <c r="N125" s="32">
        <f t="shared" ref="N125:N151" si="23">SUM(B125:M125)</f>
        <v>-166.4700000000004</v>
      </c>
      <c r="O125"/>
    </row>
    <row r="126" spans="1:15" ht="15">
      <c r="A126" s="60" t="s">
        <v>54</v>
      </c>
      <c r="B126" s="26">
        <v>6.2800000000000296</v>
      </c>
      <c r="C126" s="26">
        <v>0</v>
      </c>
      <c r="D126" s="26">
        <v>0</v>
      </c>
      <c r="E126" s="26">
        <v>0</v>
      </c>
      <c r="F126" s="26">
        <v>0</v>
      </c>
      <c r="G126" s="26">
        <v>0</v>
      </c>
      <c r="H126" s="26">
        <v>0</v>
      </c>
      <c r="I126" s="26">
        <v>0</v>
      </c>
      <c r="J126" s="26">
        <v>0</v>
      </c>
      <c r="K126" s="26">
        <v>0</v>
      </c>
      <c r="L126" s="26">
        <v>0</v>
      </c>
      <c r="M126" s="26">
        <v>0</v>
      </c>
      <c r="N126" s="32">
        <f t="shared" si="23"/>
        <v>6.2800000000000296</v>
      </c>
      <c r="O126"/>
    </row>
    <row r="127" spans="1:15" ht="15">
      <c r="A127" s="60" t="s">
        <v>77</v>
      </c>
      <c r="B127" s="26">
        <v>-696735.18</v>
      </c>
      <c r="C127" s="26">
        <v>650979.31000000006</v>
      </c>
      <c r="D127" s="26">
        <v>-90</v>
      </c>
      <c r="E127" s="26">
        <v>0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32">
        <f t="shared" si="23"/>
        <v>-45845.869999999995</v>
      </c>
      <c r="O127"/>
    </row>
    <row r="128" spans="1:15" ht="15">
      <c r="A128" s="60" t="s">
        <v>37</v>
      </c>
      <c r="B128" s="26">
        <v>-8876.9499999999989</v>
      </c>
      <c r="C128" s="26">
        <v>49.68</v>
      </c>
      <c r="D128" s="26">
        <v>19.920000000000002</v>
      </c>
      <c r="E128" s="26">
        <v>32.47</v>
      </c>
      <c r="F128" s="26">
        <v>32</v>
      </c>
      <c r="G128" s="26">
        <v>32.47</v>
      </c>
      <c r="H128" s="26">
        <v>32.409999999999997</v>
      </c>
      <c r="I128" s="26">
        <v>32.409999999999997</v>
      </c>
      <c r="J128" s="26">
        <v>0</v>
      </c>
      <c r="K128" s="26">
        <v>0</v>
      </c>
      <c r="L128" s="26">
        <v>0</v>
      </c>
      <c r="M128" s="26">
        <v>0</v>
      </c>
      <c r="N128" s="32">
        <f t="shared" si="23"/>
        <v>-8645.59</v>
      </c>
      <c r="O128"/>
    </row>
    <row r="129" spans="1:15" ht="15">
      <c r="A129" s="60" t="s">
        <v>38</v>
      </c>
      <c r="B129" s="26">
        <v>126208.11</v>
      </c>
      <c r="C129" s="26">
        <v>-2465</v>
      </c>
      <c r="D129" s="26">
        <v>192583.53</v>
      </c>
      <c r="E129" s="26">
        <v>0</v>
      </c>
      <c r="F129" s="26">
        <v>0</v>
      </c>
      <c r="G129" s="26"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32">
        <f t="shared" si="23"/>
        <v>316326.64</v>
      </c>
      <c r="O129"/>
    </row>
    <row r="130" spans="1:15" ht="15">
      <c r="A130" s="60" t="s">
        <v>78</v>
      </c>
      <c r="B130" s="26">
        <v>30201.910000000003</v>
      </c>
      <c r="C130" s="26">
        <v>2658.74</v>
      </c>
      <c r="D130" s="26">
        <v>7976.0000000000009</v>
      </c>
      <c r="E130" s="26">
        <v>1066.68</v>
      </c>
      <c r="F130" s="26">
        <v>0</v>
      </c>
      <c r="G130" s="26">
        <v>0</v>
      </c>
      <c r="H130" s="26">
        <v>0</v>
      </c>
      <c r="I130" s="26">
        <v>0</v>
      </c>
      <c r="J130" s="26">
        <v>0</v>
      </c>
      <c r="K130" s="26">
        <v>0</v>
      </c>
      <c r="L130" s="26">
        <v>0</v>
      </c>
      <c r="M130" s="26">
        <v>0</v>
      </c>
      <c r="N130" s="32">
        <f t="shared" si="23"/>
        <v>41903.33</v>
      </c>
      <c r="O130"/>
    </row>
    <row r="131" spans="1:15" ht="15">
      <c r="A131" s="60" t="s">
        <v>39</v>
      </c>
      <c r="B131" s="26">
        <v>-2716912.56</v>
      </c>
      <c r="C131" s="26">
        <v>2477940.77</v>
      </c>
      <c r="D131" s="26">
        <v>220677.08</v>
      </c>
      <c r="E131" s="26">
        <v>-220677.08</v>
      </c>
      <c r="F131" s="26">
        <v>0</v>
      </c>
      <c r="G131" s="26">
        <v>0</v>
      </c>
      <c r="H131" s="26">
        <v>0</v>
      </c>
      <c r="I131" s="26">
        <v>0</v>
      </c>
      <c r="J131" s="26">
        <v>0</v>
      </c>
      <c r="K131" s="26">
        <v>0</v>
      </c>
      <c r="L131" s="26">
        <v>0</v>
      </c>
      <c r="M131" s="26">
        <v>0</v>
      </c>
      <c r="N131" s="32">
        <f t="shared" si="23"/>
        <v>-238971.79000000004</v>
      </c>
      <c r="O131"/>
    </row>
    <row r="132" spans="1:15" ht="15">
      <c r="A132" s="60" t="s">
        <v>79</v>
      </c>
      <c r="B132" s="26">
        <v>-1153154.7999999998</v>
      </c>
      <c r="C132" s="26">
        <v>805.42</v>
      </c>
      <c r="D132" s="26">
        <v>1076325.01</v>
      </c>
      <c r="E132" s="26">
        <v>-3029.02</v>
      </c>
      <c r="F132" s="26">
        <v>0</v>
      </c>
      <c r="G132" s="26">
        <v>0</v>
      </c>
      <c r="H132" s="26">
        <v>0</v>
      </c>
      <c r="I132" s="26">
        <v>0</v>
      </c>
      <c r="J132" s="26">
        <v>0</v>
      </c>
      <c r="K132" s="26">
        <v>0</v>
      </c>
      <c r="L132" s="26">
        <v>0</v>
      </c>
      <c r="M132" s="26">
        <v>0</v>
      </c>
      <c r="N132" s="32">
        <f t="shared" si="23"/>
        <v>-79053.389999999883</v>
      </c>
      <c r="O132"/>
    </row>
    <row r="133" spans="1:15" ht="15">
      <c r="A133" s="60" t="s">
        <v>67</v>
      </c>
      <c r="B133" s="26">
        <v>-147.70000000000002</v>
      </c>
      <c r="C133" s="26">
        <v>0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  <c r="K133" s="26">
        <v>234.17</v>
      </c>
      <c r="L133" s="26">
        <v>0</v>
      </c>
      <c r="M133" s="26">
        <v>0</v>
      </c>
      <c r="N133" s="32">
        <f t="shared" si="23"/>
        <v>86.46999999999997</v>
      </c>
      <c r="O133"/>
    </row>
    <row r="134" spans="1:15" ht="15">
      <c r="A134" s="60" t="s">
        <v>40</v>
      </c>
      <c r="B134" s="26">
        <v>2576.56</v>
      </c>
      <c r="C134" s="26">
        <v>-53.38</v>
      </c>
      <c r="D134" s="26">
        <v>11500</v>
      </c>
      <c r="E134" s="26">
        <v>-11500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32">
        <f t="shared" si="23"/>
        <v>2523.1800000000003</v>
      </c>
      <c r="O134"/>
    </row>
    <row r="135" spans="1:15" ht="15">
      <c r="A135" s="60" t="s">
        <v>60</v>
      </c>
      <c r="B135" s="26">
        <v>-1146427.2899999998</v>
      </c>
      <c r="C135" s="26">
        <v>0</v>
      </c>
      <c r="D135" s="26">
        <v>905829.74</v>
      </c>
      <c r="E135" s="26">
        <v>0</v>
      </c>
      <c r="F135" s="26">
        <v>0</v>
      </c>
      <c r="G135" s="26">
        <v>0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6">
        <v>0</v>
      </c>
      <c r="N135" s="32">
        <f t="shared" si="23"/>
        <v>-240597.54999999981</v>
      </c>
      <c r="O135"/>
    </row>
    <row r="136" spans="1:15" ht="15">
      <c r="A136" s="60" t="s">
        <v>80</v>
      </c>
      <c r="B136" s="26">
        <v>-415662.72000000003</v>
      </c>
      <c r="C136" s="26">
        <v>397583.11</v>
      </c>
      <c r="D136" s="26">
        <v>208.55999999999767</v>
      </c>
      <c r="E136" s="26">
        <v>0</v>
      </c>
      <c r="F136" s="26">
        <v>0</v>
      </c>
      <c r="G136" s="26">
        <v>0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32">
        <f t="shared" si="23"/>
        <v>-17871.050000000047</v>
      </c>
      <c r="O136" s="44"/>
    </row>
    <row r="137" spans="1:15" ht="15">
      <c r="A137" s="60" t="s">
        <v>81</v>
      </c>
      <c r="B137" s="26">
        <v>0</v>
      </c>
      <c r="C137" s="26">
        <v>0</v>
      </c>
      <c r="D137" s="26">
        <v>1258.3699999999997</v>
      </c>
      <c r="E137" s="26">
        <v>0</v>
      </c>
      <c r="F137" s="26">
        <v>0</v>
      </c>
      <c r="G137" s="26">
        <v>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32">
        <f t="shared" si="23"/>
        <v>1258.3699999999997</v>
      </c>
      <c r="O137" s="44"/>
    </row>
    <row r="138" spans="1:15" ht="15">
      <c r="A138" s="60" t="s">
        <v>42</v>
      </c>
      <c r="B138" s="26">
        <v>-3759.02</v>
      </c>
      <c r="C138" s="26">
        <v>2125.7399999999998</v>
      </c>
      <c r="D138" s="26">
        <v>1658.1000000000931</v>
      </c>
      <c r="E138" s="26">
        <v>1703.37</v>
      </c>
      <c r="F138" s="26">
        <v>-4865.9299999999994</v>
      </c>
      <c r="G138" s="26">
        <v>641.66</v>
      </c>
      <c r="H138" s="26">
        <v>575.28</v>
      </c>
      <c r="I138" s="26">
        <v>329.09</v>
      </c>
      <c r="J138" s="26">
        <v>158.44</v>
      </c>
      <c r="K138" s="26">
        <v>0</v>
      </c>
      <c r="L138" s="26">
        <v>0</v>
      </c>
      <c r="M138" s="26">
        <v>0</v>
      </c>
      <c r="N138" s="32">
        <f t="shared" si="23"/>
        <v>-1433.2699999999068</v>
      </c>
      <c r="O138" s="44"/>
    </row>
    <row r="139" spans="1:15" ht="17.25" customHeight="1">
      <c r="A139" s="60" t="s">
        <v>68</v>
      </c>
      <c r="B139" s="26">
        <v>0</v>
      </c>
      <c r="C139" s="26">
        <v>0</v>
      </c>
      <c r="D139" s="26">
        <v>0</v>
      </c>
      <c r="E139" s="26">
        <v>0</v>
      </c>
      <c r="F139" s="26">
        <v>0</v>
      </c>
      <c r="G139" s="26">
        <v>0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6">
        <v>0</v>
      </c>
      <c r="N139" s="32">
        <f t="shared" si="23"/>
        <v>0</v>
      </c>
      <c r="O139"/>
    </row>
    <row r="140" spans="1:15" ht="17.25" customHeight="1">
      <c r="A140" s="60" t="s">
        <v>69</v>
      </c>
      <c r="B140" s="26">
        <v>-42.65</v>
      </c>
      <c r="C140" s="26">
        <v>-2201.0500000000002</v>
      </c>
      <c r="D140" s="26">
        <v>0</v>
      </c>
      <c r="E140" s="26">
        <v>-310833.32</v>
      </c>
      <c r="F140" s="26">
        <v>-15695.649999999907</v>
      </c>
      <c r="G140" s="26">
        <v>0</v>
      </c>
      <c r="H140" s="26">
        <v>0</v>
      </c>
      <c r="I140" s="26">
        <v>111121.31</v>
      </c>
      <c r="J140" s="26">
        <v>0</v>
      </c>
      <c r="K140" s="26">
        <v>0</v>
      </c>
      <c r="L140" s="26">
        <v>0</v>
      </c>
      <c r="M140" s="26">
        <v>0</v>
      </c>
      <c r="N140" s="32">
        <f t="shared" si="23"/>
        <v>-217651.35999999993</v>
      </c>
      <c r="O140"/>
    </row>
    <row r="141" spans="1:15" ht="17.25" customHeight="1">
      <c r="A141" s="60" t="s">
        <v>44</v>
      </c>
      <c r="B141" s="26">
        <v>90.1</v>
      </c>
      <c r="C141" s="26">
        <v>7161.95</v>
      </c>
      <c r="D141" s="26">
        <v>0</v>
      </c>
      <c r="E141" s="26">
        <v>0</v>
      </c>
      <c r="F141" s="26">
        <v>0</v>
      </c>
      <c r="G141" s="26">
        <v>0</v>
      </c>
      <c r="H141" s="26">
        <v>0</v>
      </c>
      <c r="I141" s="26">
        <v>0</v>
      </c>
      <c r="J141" s="26">
        <v>0</v>
      </c>
      <c r="K141" s="26">
        <v>0</v>
      </c>
      <c r="L141" s="26">
        <v>0</v>
      </c>
      <c r="M141" s="26">
        <v>0</v>
      </c>
      <c r="N141" s="32">
        <f t="shared" si="23"/>
        <v>7252.05</v>
      </c>
      <c r="O141"/>
    </row>
    <row r="142" spans="1:15" ht="17.25" customHeight="1">
      <c r="A142" s="60" t="s">
        <v>45</v>
      </c>
      <c r="B142" s="26">
        <v>87.66</v>
      </c>
      <c r="C142" s="26">
        <v>0</v>
      </c>
      <c r="D142" s="26">
        <v>0</v>
      </c>
      <c r="E142" s="26">
        <v>0</v>
      </c>
      <c r="F142" s="26">
        <v>0</v>
      </c>
      <c r="G142" s="26">
        <v>0</v>
      </c>
      <c r="H142" s="26">
        <v>0</v>
      </c>
      <c r="I142" s="26">
        <v>0</v>
      </c>
      <c r="J142" s="26">
        <v>0</v>
      </c>
      <c r="K142" s="26">
        <v>0</v>
      </c>
      <c r="L142" s="26">
        <v>0</v>
      </c>
      <c r="M142" s="26">
        <v>0</v>
      </c>
      <c r="N142" s="32">
        <f t="shared" si="23"/>
        <v>87.66</v>
      </c>
      <c r="O142"/>
    </row>
    <row r="143" spans="1:15" ht="17.25" customHeight="1">
      <c r="A143" s="60" t="s">
        <v>70</v>
      </c>
      <c r="B143" s="26">
        <v>119.22</v>
      </c>
      <c r="C143" s="26">
        <v>404.63</v>
      </c>
      <c r="D143" s="26">
        <v>0</v>
      </c>
      <c r="E143" s="26">
        <v>0</v>
      </c>
      <c r="F143" s="26">
        <v>0</v>
      </c>
      <c r="G143" s="26">
        <v>0</v>
      </c>
      <c r="H143" s="26">
        <v>0</v>
      </c>
      <c r="I143" s="26">
        <v>0</v>
      </c>
      <c r="J143" s="26">
        <v>0</v>
      </c>
      <c r="K143" s="26">
        <v>0</v>
      </c>
      <c r="L143" s="26">
        <v>0</v>
      </c>
      <c r="M143" s="26">
        <v>0</v>
      </c>
      <c r="N143" s="32">
        <f t="shared" si="23"/>
        <v>523.85</v>
      </c>
      <c r="O143"/>
    </row>
    <row r="144" spans="1:15" ht="17.25" customHeight="1">
      <c r="A144" s="60" t="s">
        <v>46</v>
      </c>
      <c r="B144" s="26">
        <v>0</v>
      </c>
      <c r="C144" s="26">
        <v>0</v>
      </c>
      <c r="D144" s="26">
        <v>0</v>
      </c>
      <c r="E144" s="26">
        <v>0</v>
      </c>
      <c r="F144" s="26">
        <v>0</v>
      </c>
      <c r="G144" s="26">
        <v>0</v>
      </c>
      <c r="H144" s="26">
        <v>0</v>
      </c>
      <c r="I144" s="26">
        <v>0</v>
      </c>
      <c r="J144" s="26">
        <v>0</v>
      </c>
      <c r="K144" s="26">
        <v>0</v>
      </c>
      <c r="L144" s="26">
        <v>0</v>
      </c>
      <c r="M144" s="26">
        <v>0</v>
      </c>
      <c r="N144" s="32">
        <f t="shared" si="23"/>
        <v>0</v>
      </c>
      <c r="O144"/>
    </row>
    <row r="145" spans="1:15" ht="17.25" customHeight="1">
      <c r="A145" s="60" t="s">
        <v>82</v>
      </c>
      <c r="B145" s="26">
        <v>0</v>
      </c>
      <c r="C145" s="26">
        <v>0</v>
      </c>
      <c r="D145" s="26">
        <v>0</v>
      </c>
      <c r="E145" s="26">
        <v>0</v>
      </c>
      <c r="F145" s="26">
        <v>0</v>
      </c>
      <c r="G145" s="26">
        <v>0</v>
      </c>
      <c r="H145" s="26">
        <v>0</v>
      </c>
      <c r="I145" s="26">
        <v>0</v>
      </c>
      <c r="J145" s="26">
        <v>0</v>
      </c>
      <c r="K145" s="26">
        <v>0</v>
      </c>
      <c r="L145" s="26">
        <v>0</v>
      </c>
      <c r="M145" s="26">
        <v>0</v>
      </c>
      <c r="N145" s="32">
        <f t="shared" si="23"/>
        <v>0</v>
      </c>
      <c r="O145"/>
    </row>
    <row r="146" spans="1:15" ht="15">
      <c r="A146" s="60" t="s">
        <v>49</v>
      </c>
      <c r="B146" s="26">
        <v>17925</v>
      </c>
      <c r="C146" s="26">
        <v>0</v>
      </c>
      <c r="D146" s="26">
        <v>9474</v>
      </c>
      <c r="E146" s="26">
        <v>4548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32">
        <f t="shared" si="23"/>
        <v>31947</v>
      </c>
      <c r="O146"/>
    </row>
    <row r="147" spans="1:15" ht="15">
      <c r="A147" s="60" t="s">
        <v>50</v>
      </c>
      <c r="B147" s="26">
        <v>0</v>
      </c>
      <c r="C147" s="26">
        <v>0</v>
      </c>
      <c r="D147" s="26">
        <v>0</v>
      </c>
      <c r="E147" s="26">
        <v>0</v>
      </c>
      <c r="F147" s="26">
        <v>0</v>
      </c>
      <c r="G147" s="26">
        <v>0</v>
      </c>
      <c r="H147" s="26">
        <v>0</v>
      </c>
      <c r="I147" s="26">
        <v>0</v>
      </c>
      <c r="J147" s="26">
        <v>0</v>
      </c>
      <c r="K147" s="26">
        <v>0</v>
      </c>
      <c r="L147" s="26">
        <v>0</v>
      </c>
      <c r="M147" s="26">
        <v>0</v>
      </c>
      <c r="N147" s="32">
        <f t="shared" si="23"/>
        <v>0</v>
      </c>
      <c r="O147"/>
    </row>
    <row r="148" spans="1:15" ht="15">
      <c r="A148" s="60" t="s">
        <v>83</v>
      </c>
      <c r="B148" s="26">
        <v>-112983.72</v>
      </c>
      <c r="C148" s="26">
        <v>95835.17</v>
      </c>
      <c r="D148" s="26">
        <v>0</v>
      </c>
      <c r="E148" s="26">
        <v>0</v>
      </c>
      <c r="F148" s="26">
        <v>0</v>
      </c>
      <c r="G148" s="26">
        <v>0</v>
      </c>
      <c r="H148" s="26">
        <v>0</v>
      </c>
      <c r="I148" s="26">
        <v>0</v>
      </c>
      <c r="J148" s="26">
        <v>0</v>
      </c>
      <c r="K148" s="26">
        <v>0</v>
      </c>
      <c r="L148" s="26">
        <v>0</v>
      </c>
      <c r="M148" s="26">
        <v>0</v>
      </c>
      <c r="N148" s="32">
        <f t="shared" si="23"/>
        <v>-17148.550000000003</v>
      </c>
      <c r="O148"/>
    </row>
    <row r="149" spans="1:15" ht="15">
      <c r="A149" s="60" t="s">
        <v>84</v>
      </c>
      <c r="B149" s="26">
        <v>0</v>
      </c>
      <c r="C149" s="26">
        <v>0</v>
      </c>
      <c r="D149" s="26">
        <v>0</v>
      </c>
      <c r="E149" s="26">
        <v>0</v>
      </c>
      <c r="F149" s="26">
        <v>0</v>
      </c>
      <c r="G149" s="26">
        <v>0</v>
      </c>
      <c r="H149" s="26">
        <v>0</v>
      </c>
      <c r="I149" s="26">
        <v>0</v>
      </c>
      <c r="J149" s="26">
        <v>0</v>
      </c>
      <c r="K149" s="26">
        <v>0</v>
      </c>
      <c r="L149" s="26">
        <v>0</v>
      </c>
      <c r="M149" s="26">
        <v>0</v>
      </c>
      <c r="N149" s="32">
        <f t="shared" si="23"/>
        <v>0</v>
      </c>
      <c r="O149"/>
    </row>
    <row r="150" spans="1:15" ht="15">
      <c r="A150" s="60" t="s">
        <v>85</v>
      </c>
      <c r="B150" s="26">
        <v>0</v>
      </c>
      <c r="C150" s="26">
        <v>0</v>
      </c>
      <c r="D150" s="26">
        <v>0</v>
      </c>
      <c r="E150" s="26">
        <v>0</v>
      </c>
      <c r="F150" s="26">
        <v>0</v>
      </c>
      <c r="G150" s="26">
        <v>0</v>
      </c>
      <c r="H150" s="26">
        <v>0</v>
      </c>
      <c r="I150" s="26">
        <v>0</v>
      </c>
      <c r="J150" s="26">
        <v>0</v>
      </c>
      <c r="K150" s="26">
        <v>0</v>
      </c>
      <c r="L150" s="26">
        <v>0</v>
      </c>
      <c r="M150" s="26">
        <v>0</v>
      </c>
      <c r="N150" s="32">
        <f t="shared" si="23"/>
        <v>0</v>
      </c>
      <c r="O150"/>
    </row>
    <row r="151" spans="1:15" ht="15">
      <c r="A151" s="60" t="s">
        <v>86</v>
      </c>
      <c r="B151" s="26">
        <v>0</v>
      </c>
      <c r="C151" s="26">
        <v>0</v>
      </c>
      <c r="D151" s="26">
        <v>0</v>
      </c>
      <c r="E151" s="26">
        <v>0</v>
      </c>
      <c r="F151" s="26">
        <v>0</v>
      </c>
      <c r="G151" s="26">
        <v>0</v>
      </c>
      <c r="H151" s="26">
        <v>0</v>
      </c>
      <c r="I151" s="26">
        <v>0</v>
      </c>
      <c r="J151" s="26">
        <v>0</v>
      </c>
      <c r="K151" s="26">
        <v>0</v>
      </c>
      <c r="L151" s="26">
        <v>0</v>
      </c>
      <c r="M151" s="26">
        <v>0</v>
      </c>
      <c r="N151" s="32">
        <f t="shared" si="23"/>
        <v>0</v>
      </c>
      <c r="O151"/>
    </row>
    <row r="152" spans="1:15">
      <c r="A152" s="14" t="s">
        <v>65</v>
      </c>
      <c r="B152" s="26">
        <f>SUM(B124:B151)</f>
        <v>-6129108.1699999999</v>
      </c>
      <c r="C152" s="26">
        <f>SUM(C124:C151)</f>
        <v>3630675.3400000003</v>
      </c>
      <c r="D152" s="26">
        <f t="shared" ref="D152:M152" si="24">SUM(D124:D151)</f>
        <v>2508933.09</v>
      </c>
      <c r="E152" s="26">
        <f t="shared" si="24"/>
        <v>-538656.42999999993</v>
      </c>
      <c r="F152" s="26">
        <f>SUM(F124:F151)</f>
        <v>-20497.109999999906</v>
      </c>
      <c r="G152" s="26">
        <f t="shared" si="24"/>
        <v>706.59999999999991</v>
      </c>
      <c r="H152" s="26">
        <f t="shared" si="24"/>
        <v>640.09999999999991</v>
      </c>
      <c r="I152" s="26">
        <f t="shared" si="24"/>
        <v>109588.22</v>
      </c>
      <c r="J152" s="26">
        <f t="shared" si="24"/>
        <v>158.44</v>
      </c>
      <c r="K152" s="26">
        <f t="shared" si="24"/>
        <v>234.17</v>
      </c>
      <c r="L152" s="26">
        <f t="shared" si="24"/>
        <v>0</v>
      </c>
      <c r="M152" s="26">
        <f t="shared" si="24"/>
        <v>0</v>
      </c>
      <c r="N152" s="26">
        <f>SUM(N124:N151)</f>
        <v>-437325.74999999959</v>
      </c>
    </row>
    <row r="153" spans="1:15">
      <c r="A153" s="14"/>
      <c r="N153" s="13"/>
    </row>
    <row r="154" spans="1:15" ht="16.5" thickBot="1">
      <c r="A154" s="17" t="s">
        <v>28</v>
      </c>
      <c r="B154" s="29">
        <f>+B152+B121+B90</f>
        <v>-3859637.05</v>
      </c>
      <c r="C154" s="29">
        <f t="shared" ref="C154:M154" si="25">+C152+C121+C90</f>
        <v>2137645</v>
      </c>
      <c r="D154" s="29">
        <f t="shared" si="25"/>
        <v>2878094</v>
      </c>
      <c r="E154" s="29">
        <f t="shared" si="25"/>
        <v>-2422779.02</v>
      </c>
      <c r="F154" s="29">
        <f>+F152+F121+F90</f>
        <v>822480.2</v>
      </c>
      <c r="G154" s="29">
        <f t="shared" si="25"/>
        <v>-73669.490000000005</v>
      </c>
      <c r="H154" s="29">
        <f t="shared" si="25"/>
        <v>251266.27</v>
      </c>
      <c r="I154" s="29">
        <f t="shared" si="25"/>
        <v>523505.91999999993</v>
      </c>
      <c r="J154" s="29">
        <f t="shared" si="25"/>
        <v>645600.4800000001</v>
      </c>
      <c r="K154" s="29">
        <f t="shared" si="25"/>
        <v>-788128.64000000013</v>
      </c>
      <c r="L154" s="29">
        <f t="shared" si="25"/>
        <v>0</v>
      </c>
      <c r="M154" s="29">
        <f t="shared" si="25"/>
        <v>0</v>
      </c>
      <c r="N154" s="18">
        <f>+N152+N91+N121+N90</f>
        <v>114377.67000000039</v>
      </c>
    </row>
    <row r="155" spans="1:15">
      <c r="A155" s="5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7" t="s">
        <v>3</v>
      </c>
    </row>
    <row r="156" spans="1:15" ht="13.5" thickBot="1">
      <c r="A156" s="19" t="s">
        <v>87</v>
      </c>
      <c r="B156" s="28" t="s">
        <v>5</v>
      </c>
      <c r="C156" s="28" t="s">
        <v>6</v>
      </c>
      <c r="D156" s="28" t="s">
        <v>7</v>
      </c>
      <c r="E156" s="28" t="s">
        <v>8</v>
      </c>
      <c r="F156" s="28" t="s">
        <v>9</v>
      </c>
      <c r="G156" s="28" t="s">
        <v>10</v>
      </c>
      <c r="H156" s="28" t="s">
        <v>11</v>
      </c>
      <c r="I156" s="28" t="s">
        <v>12</v>
      </c>
      <c r="J156" s="28" t="s">
        <v>13</v>
      </c>
      <c r="K156" s="28" t="s">
        <v>14</v>
      </c>
      <c r="L156" s="28" t="s">
        <v>15</v>
      </c>
      <c r="M156" s="28" t="s">
        <v>16</v>
      </c>
      <c r="N156" s="10" t="s">
        <v>17</v>
      </c>
    </row>
    <row r="157" spans="1:15">
      <c r="A157" s="105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45"/>
    </row>
    <row r="158" spans="1:15">
      <c r="A158" s="20" t="s">
        <v>32</v>
      </c>
      <c r="B158" s="26">
        <f>77881.42-B192-B226</f>
        <v>77881.42</v>
      </c>
      <c r="C158" s="26">
        <f>2269102-C192-C226</f>
        <v>2212413</v>
      </c>
      <c r="D158" s="26">
        <f>248672-D192-D226</f>
        <v>236198</v>
      </c>
      <c r="E158" s="26">
        <f>-977595.92-E192-E226</f>
        <v>-977595.92</v>
      </c>
      <c r="F158" s="26">
        <f>13977.67-F192-F226</f>
        <v>23616.67</v>
      </c>
      <c r="G158" s="26">
        <f>1132285.68-G192-G226</f>
        <v>1112846.68</v>
      </c>
      <c r="H158" s="26">
        <f>476837.91-H192-H226</f>
        <v>476837.91</v>
      </c>
      <c r="I158" s="26">
        <f>79262.34-I192-I226</f>
        <v>78452.34</v>
      </c>
      <c r="J158" s="26">
        <f>121486.86-J192-J226</f>
        <v>108591.86</v>
      </c>
      <c r="K158" s="26">
        <f>86595.11-K192-K226</f>
        <v>78802.11</v>
      </c>
      <c r="L158" s="26">
        <f t="shared" ref="L158:M158" si="26">0-L192-L226</f>
        <v>0</v>
      </c>
      <c r="M158" s="26">
        <f t="shared" si="26"/>
        <v>0</v>
      </c>
      <c r="N158" s="13">
        <f>SUM(B158:M158)</f>
        <v>3428044.0699999994</v>
      </c>
    </row>
    <row r="159" spans="1:15">
      <c r="A159" s="14" t="s">
        <v>33</v>
      </c>
      <c r="N159" s="13">
        <f>SUM(B159:M159)</f>
        <v>0</v>
      </c>
    </row>
    <row r="160" spans="1:15">
      <c r="A160" s="20" t="s">
        <v>34</v>
      </c>
      <c r="N160" s="13"/>
    </row>
    <row r="161" spans="1:15" ht="15">
      <c r="A161" s="60" t="s">
        <v>35</v>
      </c>
      <c r="B161" s="26">
        <v>0</v>
      </c>
      <c r="C161" s="26">
        <v>0</v>
      </c>
      <c r="D161" s="26">
        <v>0</v>
      </c>
      <c r="E161" s="26">
        <v>0</v>
      </c>
      <c r="F161" s="26">
        <v>0</v>
      </c>
      <c r="G161" s="26">
        <v>0</v>
      </c>
      <c r="H161" s="26">
        <v>0</v>
      </c>
      <c r="I161" s="26">
        <v>0</v>
      </c>
      <c r="J161" s="26">
        <v>0</v>
      </c>
      <c r="K161" s="26">
        <v>0</v>
      </c>
      <c r="L161" s="26">
        <v>0</v>
      </c>
      <c r="M161" s="26">
        <v>0</v>
      </c>
      <c r="N161" s="13">
        <f>SUM(B161:M161)</f>
        <v>0</v>
      </c>
      <c r="O161"/>
    </row>
    <row r="162" spans="1:15" ht="15">
      <c r="A162" s="60" t="s">
        <v>88</v>
      </c>
      <c r="B162" s="26">
        <v>0</v>
      </c>
      <c r="C162" s="26">
        <v>0</v>
      </c>
      <c r="D162" s="26">
        <v>0</v>
      </c>
      <c r="E162" s="26">
        <v>0</v>
      </c>
      <c r="F162" s="26">
        <v>0</v>
      </c>
      <c r="G162" s="26">
        <v>0</v>
      </c>
      <c r="H162" s="26">
        <v>0</v>
      </c>
      <c r="I162" s="26">
        <v>0</v>
      </c>
      <c r="J162" s="26">
        <v>0</v>
      </c>
      <c r="K162" s="26">
        <v>0</v>
      </c>
      <c r="L162" s="26">
        <v>0</v>
      </c>
      <c r="M162" s="26">
        <v>0</v>
      </c>
      <c r="N162" s="13">
        <f t="shared" ref="N162:N176" si="27">SUM(B162:M162)</f>
        <v>0</v>
      </c>
      <c r="O162"/>
    </row>
    <row r="163" spans="1:15" ht="15">
      <c r="A163" s="60" t="s">
        <v>89</v>
      </c>
      <c r="B163" s="26">
        <v>0</v>
      </c>
      <c r="C163" s="26">
        <v>0</v>
      </c>
      <c r="D163" s="26">
        <v>0</v>
      </c>
      <c r="E163" s="26">
        <v>0</v>
      </c>
      <c r="F163" s="26">
        <v>0</v>
      </c>
      <c r="G163" s="26">
        <v>0</v>
      </c>
      <c r="H163" s="26">
        <v>0</v>
      </c>
      <c r="I163" s="26">
        <v>0</v>
      </c>
      <c r="J163" s="26">
        <v>0</v>
      </c>
      <c r="K163" s="26">
        <v>0</v>
      </c>
      <c r="L163" s="26">
        <v>0</v>
      </c>
      <c r="M163" s="26">
        <v>0</v>
      </c>
      <c r="N163" s="13">
        <f t="shared" si="27"/>
        <v>0</v>
      </c>
      <c r="O163"/>
    </row>
    <row r="164" spans="1:15" ht="15">
      <c r="A164" s="60" t="s">
        <v>36</v>
      </c>
      <c r="B164" s="26">
        <v>0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13">
        <f t="shared" si="27"/>
        <v>0</v>
      </c>
      <c r="O164"/>
    </row>
    <row r="165" spans="1:15" ht="15">
      <c r="A165" s="60" t="s">
        <v>54</v>
      </c>
      <c r="B165" s="26">
        <v>0</v>
      </c>
      <c r="C165" s="26">
        <v>0</v>
      </c>
      <c r="D165" s="26">
        <v>0</v>
      </c>
      <c r="E165" s="26">
        <v>0</v>
      </c>
      <c r="F165" s="26">
        <v>0</v>
      </c>
      <c r="G165" s="26">
        <v>0</v>
      </c>
      <c r="H165" s="26">
        <v>0</v>
      </c>
      <c r="I165" s="26">
        <v>0</v>
      </c>
      <c r="J165" s="26">
        <v>0</v>
      </c>
      <c r="K165" s="26">
        <v>0</v>
      </c>
      <c r="L165" s="26">
        <v>0</v>
      </c>
      <c r="M165" s="26">
        <v>0</v>
      </c>
      <c r="N165" s="13">
        <f t="shared" si="27"/>
        <v>0</v>
      </c>
      <c r="O165"/>
    </row>
    <row r="166" spans="1:15" ht="15">
      <c r="A166" s="60" t="s">
        <v>77</v>
      </c>
      <c r="B166" s="26">
        <v>0</v>
      </c>
      <c r="C166" s="26">
        <v>0</v>
      </c>
      <c r="D166" s="26">
        <v>0</v>
      </c>
      <c r="E166" s="26">
        <v>0</v>
      </c>
      <c r="F166" s="26">
        <v>0</v>
      </c>
      <c r="G166" s="26">
        <v>0</v>
      </c>
      <c r="H166" s="26">
        <v>0</v>
      </c>
      <c r="I166" s="26">
        <v>0</v>
      </c>
      <c r="J166" s="26">
        <v>0</v>
      </c>
      <c r="K166" s="26">
        <v>0</v>
      </c>
      <c r="L166" s="26">
        <v>0</v>
      </c>
      <c r="M166" s="26">
        <v>0</v>
      </c>
      <c r="N166" s="13">
        <f t="shared" si="27"/>
        <v>0</v>
      </c>
      <c r="O166"/>
    </row>
    <row r="167" spans="1:15" ht="15">
      <c r="A167" s="60" t="s">
        <v>37</v>
      </c>
      <c r="B167" s="26">
        <v>0</v>
      </c>
      <c r="C167" s="26">
        <v>0</v>
      </c>
      <c r="D167" s="26">
        <v>0</v>
      </c>
      <c r="E167" s="26">
        <v>0</v>
      </c>
      <c r="F167" s="26">
        <v>0</v>
      </c>
      <c r="G167" s="26">
        <v>0</v>
      </c>
      <c r="H167" s="26">
        <v>0</v>
      </c>
      <c r="I167" s="26">
        <v>0</v>
      </c>
      <c r="J167" s="26">
        <v>0</v>
      </c>
      <c r="K167" s="26">
        <v>0</v>
      </c>
      <c r="L167" s="26">
        <v>0</v>
      </c>
      <c r="M167" s="26">
        <v>0</v>
      </c>
      <c r="N167" s="13">
        <f t="shared" si="27"/>
        <v>0</v>
      </c>
      <c r="O167"/>
    </row>
    <row r="168" spans="1:15" ht="15">
      <c r="A168" s="60" t="s">
        <v>38</v>
      </c>
      <c r="B168" s="26">
        <v>0</v>
      </c>
      <c r="C168" s="26">
        <v>0</v>
      </c>
      <c r="D168" s="26">
        <v>0</v>
      </c>
      <c r="E168" s="26">
        <v>0</v>
      </c>
      <c r="F168" s="26">
        <v>0</v>
      </c>
      <c r="G168" s="26">
        <v>0</v>
      </c>
      <c r="H168" s="26">
        <v>0</v>
      </c>
      <c r="I168" s="26">
        <v>0</v>
      </c>
      <c r="J168" s="26">
        <v>0</v>
      </c>
      <c r="K168" s="26">
        <v>0</v>
      </c>
      <c r="L168" s="26">
        <v>0</v>
      </c>
      <c r="M168" s="26">
        <v>0</v>
      </c>
      <c r="N168" s="13">
        <f t="shared" si="27"/>
        <v>0</v>
      </c>
      <c r="O168"/>
    </row>
    <row r="169" spans="1:15" ht="15">
      <c r="A169" s="60" t="s">
        <v>78</v>
      </c>
      <c r="B169" s="26">
        <v>0</v>
      </c>
      <c r="C169" s="26">
        <v>0</v>
      </c>
      <c r="D169" s="26">
        <v>0</v>
      </c>
      <c r="E169" s="26">
        <v>0</v>
      </c>
      <c r="F169" s="26">
        <v>0</v>
      </c>
      <c r="G169" s="26">
        <v>0</v>
      </c>
      <c r="H169" s="26">
        <v>0</v>
      </c>
      <c r="I169" s="26">
        <v>0</v>
      </c>
      <c r="J169" s="26">
        <v>0</v>
      </c>
      <c r="K169" s="26">
        <v>0</v>
      </c>
      <c r="L169" s="26">
        <v>0</v>
      </c>
      <c r="M169" s="26">
        <v>0</v>
      </c>
      <c r="N169" s="13">
        <f t="shared" si="27"/>
        <v>0</v>
      </c>
      <c r="O169"/>
    </row>
    <row r="170" spans="1:15" ht="15">
      <c r="A170" s="60" t="s">
        <v>39</v>
      </c>
      <c r="B170" s="26">
        <v>0</v>
      </c>
      <c r="C170" s="26">
        <v>0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13">
        <f t="shared" si="27"/>
        <v>0</v>
      </c>
      <c r="O170"/>
    </row>
    <row r="171" spans="1:15" ht="15">
      <c r="A171" s="60" t="s">
        <v>90</v>
      </c>
      <c r="B171" s="26">
        <v>0</v>
      </c>
      <c r="C171" s="26">
        <v>0</v>
      </c>
      <c r="D171" s="26">
        <v>0</v>
      </c>
      <c r="E171" s="26">
        <v>0</v>
      </c>
      <c r="F171" s="26">
        <v>0</v>
      </c>
      <c r="G171" s="26">
        <v>0</v>
      </c>
      <c r="H171" s="26">
        <v>0</v>
      </c>
      <c r="I171" s="26">
        <v>0</v>
      </c>
      <c r="J171" s="26">
        <v>0</v>
      </c>
      <c r="K171" s="26">
        <v>0</v>
      </c>
      <c r="L171" s="26">
        <v>0</v>
      </c>
      <c r="M171" s="26">
        <v>0</v>
      </c>
      <c r="N171" s="13">
        <f t="shared" si="27"/>
        <v>0</v>
      </c>
      <c r="O171"/>
    </row>
    <row r="172" spans="1:15" ht="15">
      <c r="A172" s="60" t="s">
        <v>79</v>
      </c>
      <c r="B172" s="26">
        <v>0</v>
      </c>
      <c r="C172" s="26">
        <v>0</v>
      </c>
      <c r="D172" s="26">
        <v>0</v>
      </c>
      <c r="E172" s="26">
        <v>0</v>
      </c>
      <c r="F172" s="26">
        <v>0</v>
      </c>
      <c r="G172" s="26">
        <v>0</v>
      </c>
      <c r="H172" s="26">
        <v>0</v>
      </c>
      <c r="I172" s="26">
        <v>0</v>
      </c>
      <c r="J172" s="26">
        <v>0</v>
      </c>
      <c r="K172" s="26">
        <v>0</v>
      </c>
      <c r="L172" s="26">
        <v>0</v>
      </c>
      <c r="M172" s="26">
        <v>0</v>
      </c>
      <c r="N172" s="13">
        <f t="shared" si="27"/>
        <v>0</v>
      </c>
      <c r="O172"/>
    </row>
    <row r="173" spans="1:15" ht="17.25" customHeight="1">
      <c r="A173" s="60" t="s">
        <v>91</v>
      </c>
      <c r="B173" s="26">
        <v>0</v>
      </c>
      <c r="C173" s="26">
        <v>0</v>
      </c>
      <c r="D173" s="26">
        <v>0</v>
      </c>
      <c r="E173" s="26">
        <v>0</v>
      </c>
      <c r="F173" s="26">
        <v>0</v>
      </c>
      <c r="G173" s="26">
        <v>0</v>
      </c>
      <c r="H173" s="26">
        <v>0</v>
      </c>
      <c r="I173" s="26">
        <v>0</v>
      </c>
      <c r="J173" s="26">
        <v>0</v>
      </c>
      <c r="K173" s="26">
        <v>0</v>
      </c>
      <c r="L173" s="26">
        <v>0</v>
      </c>
      <c r="M173" s="26">
        <v>0</v>
      </c>
      <c r="N173" s="13">
        <f t="shared" si="27"/>
        <v>0</v>
      </c>
      <c r="O173"/>
    </row>
    <row r="174" spans="1:15" ht="17.25" customHeight="1">
      <c r="A174" s="60" t="s">
        <v>92</v>
      </c>
      <c r="B174" s="26">
        <v>0</v>
      </c>
      <c r="C174" s="26">
        <v>12000</v>
      </c>
      <c r="D174" s="26">
        <v>0</v>
      </c>
      <c r="E174" s="26">
        <v>0</v>
      </c>
      <c r="F174" s="26">
        <v>0</v>
      </c>
      <c r="G174" s="26">
        <v>3920</v>
      </c>
      <c r="H174" s="26">
        <v>0</v>
      </c>
      <c r="I174" s="26">
        <v>0</v>
      </c>
      <c r="J174" s="26">
        <v>0</v>
      </c>
      <c r="K174" s="26">
        <v>0</v>
      </c>
      <c r="L174" s="26">
        <v>0</v>
      </c>
      <c r="M174" s="26">
        <v>0</v>
      </c>
      <c r="N174" s="13">
        <f t="shared" si="27"/>
        <v>15920</v>
      </c>
      <c r="O174"/>
    </row>
    <row r="175" spans="1:15" ht="17.25" customHeight="1">
      <c r="A175" s="60" t="s">
        <v>67</v>
      </c>
      <c r="B175" s="26">
        <v>0</v>
      </c>
      <c r="C175" s="26">
        <v>0</v>
      </c>
      <c r="D175" s="26">
        <v>0</v>
      </c>
      <c r="E175" s="26">
        <v>0</v>
      </c>
      <c r="F175" s="26">
        <v>0</v>
      </c>
      <c r="G175" s="26">
        <v>0</v>
      </c>
      <c r="H175" s="26">
        <v>0</v>
      </c>
      <c r="I175" s="26">
        <v>0</v>
      </c>
      <c r="J175" s="26">
        <v>0</v>
      </c>
      <c r="K175" s="26">
        <v>0</v>
      </c>
      <c r="L175" s="26">
        <v>0</v>
      </c>
      <c r="M175" s="26">
        <v>0</v>
      </c>
      <c r="N175" s="13">
        <f t="shared" si="27"/>
        <v>0</v>
      </c>
      <c r="O175"/>
    </row>
    <row r="176" spans="1:15" ht="17.25" customHeight="1">
      <c r="A176" s="60" t="s">
        <v>40</v>
      </c>
      <c r="B176" s="26">
        <v>0</v>
      </c>
      <c r="C176" s="26">
        <v>0</v>
      </c>
      <c r="D176" s="26">
        <v>0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13">
        <f t="shared" si="27"/>
        <v>0</v>
      </c>
      <c r="O176"/>
    </row>
    <row r="177" spans="1:15" ht="17.25" customHeight="1">
      <c r="A177" s="60" t="s">
        <v>60</v>
      </c>
      <c r="B177" s="26">
        <v>0</v>
      </c>
      <c r="C177" s="26">
        <v>0</v>
      </c>
      <c r="D177" s="26">
        <v>0</v>
      </c>
      <c r="E177" s="26">
        <v>0</v>
      </c>
      <c r="F177" s="26">
        <v>0</v>
      </c>
      <c r="G177" s="26">
        <v>0</v>
      </c>
      <c r="H177" s="26">
        <v>0</v>
      </c>
      <c r="I177" s="26">
        <v>0</v>
      </c>
      <c r="J177" s="26">
        <v>0</v>
      </c>
      <c r="K177" s="26">
        <v>0</v>
      </c>
      <c r="L177" s="26">
        <v>0</v>
      </c>
      <c r="M177" s="26">
        <v>0</v>
      </c>
      <c r="N177" s="13">
        <f>SUM(B177:M177)</f>
        <v>0</v>
      </c>
      <c r="O177"/>
    </row>
    <row r="178" spans="1:15" ht="17.25" customHeight="1">
      <c r="A178" s="60" t="s">
        <v>80</v>
      </c>
      <c r="B178" s="26">
        <v>0</v>
      </c>
      <c r="C178" s="26">
        <v>0</v>
      </c>
      <c r="D178" s="26">
        <v>0</v>
      </c>
      <c r="E178" s="26">
        <v>0</v>
      </c>
      <c r="F178" s="26">
        <v>0</v>
      </c>
      <c r="G178" s="26">
        <v>0</v>
      </c>
      <c r="H178" s="26">
        <v>0</v>
      </c>
      <c r="I178" s="26">
        <v>0</v>
      </c>
      <c r="J178" s="26">
        <v>0</v>
      </c>
      <c r="K178" s="26">
        <v>0</v>
      </c>
      <c r="L178" s="26">
        <v>0</v>
      </c>
      <c r="M178" s="26">
        <v>0</v>
      </c>
      <c r="N178" s="13">
        <f t="shared" ref="N178:N191" si="28">SUM(B178:M178)</f>
        <v>0</v>
      </c>
      <c r="O178"/>
    </row>
    <row r="179" spans="1:15" ht="17.25" customHeight="1">
      <c r="A179" s="60" t="s">
        <v>81</v>
      </c>
      <c r="B179" s="26">
        <v>0</v>
      </c>
      <c r="C179" s="26">
        <v>0</v>
      </c>
      <c r="D179" s="26">
        <v>0</v>
      </c>
      <c r="E179" s="26">
        <v>0</v>
      </c>
      <c r="F179" s="26">
        <v>0</v>
      </c>
      <c r="G179" s="26">
        <v>0</v>
      </c>
      <c r="H179" s="26">
        <v>0</v>
      </c>
      <c r="I179" s="26">
        <v>0</v>
      </c>
      <c r="J179" s="26">
        <v>0</v>
      </c>
      <c r="K179" s="26">
        <v>0</v>
      </c>
      <c r="L179" s="26">
        <v>0</v>
      </c>
      <c r="M179" s="26">
        <v>0</v>
      </c>
      <c r="N179" s="13">
        <f t="shared" si="28"/>
        <v>0</v>
      </c>
      <c r="O179"/>
    </row>
    <row r="180" spans="1:15" ht="17.25" customHeight="1">
      <c r="A180" s="60" t="s">
        <v>93</v>
      </c>
      <c r="B180" s="26">
        <v>0</v>
      </c>
      <c r="C180" s="26">
        <v>0</v>
      </c>
      <c r="D180" s="26">
        <v>0</v>
      </c>
      <c r="E180" s="26">
        <v>0</v>
      </c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26">
        <v>0</v>
      </c>
      <c r="L180" s="26">
        <v>0</v>
      </c>
      <c r="M180" s="26">
        <v>0</v>
      </c>
      <c r="N180" s="13">
        <f t="shared" si="28"/>
        <v>0</v>
      </c>
      <c r="O180"/>
    </row>
    <row r="181" spans="1:15" ht="17.25" customHeight="1">
      <c r="A181" s="60" t="s">
        <v>42</v>
      </c>
      <c r="B181" s="26">
        <v>0</v>
      </c>
      <c r="C181" s="26">
        <v>0</v>
      </c>
      <c r="D181" s="26">
        <v>0</v>
      </c>
      <c r="E181" s="26">
        <v>0</v>
      </c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26">
        <v>0</v>
      </c>
      <c r="L181" s="26">
        <v>0</v>
      </c>
      <c r="M181" s="26">
        <v>0</v>
      </c>
      <c r="N181" s="13">
        <f t="shared" si="28"/>
        <v>0</v>
      </c>
      <c r="O181"/>
    </row>
    <row r="182" spans="1:15" ht="17.25" customHeight="1">
      <c r="A182" s="60" t="s">
        <v>94</v>
      </c>
      <c r="B182" s="26">
        <v>0</v>
      </c>
      <c r="C182" s="26">
        <v>0</v>
      </c>
      <c r="D182" s="26">
        <v>0</v>
      </c>
      <c r="E182" s="26">
        <v>0</v>
      </c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26">
        <v>0</v>
      </c>
      <c r="N182" s="13">
        <f t="shared" si="28"/>
        <v>0</v>
      </c>
      <c r="O182"/>
    </row>
    <row r="183" spans="1:15" ht="15">
      <c r="A183" s="60" t="s">
        <v>95</v>
      </c>
      <c r="B183" s="26">
        <v>0</v>
      </c>
      <c r="C183" s="26">
        <v>0</v>
      </c>
      <c r="D183" s="26">
        <v>0</v>
      </c>
      <c r="E183" s="26">
        <v>0</v>
      </c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26">
        <v>0</v>
      </c>
      <c r="L183" s="26">
        <v>0</v>
      </c>
      <c r="M183" s="26">
        <v>0</v>
      </c>
      <c r="N183" s="13">
        <f t="shared" si="28"/>
        <v>0</v>
      </c>
      <c r="O183"/>
    </row>
    <row r="184" spans="1:15" ht="15">
      <c r="A184" s="60" t="s">
        <v>96</v>
      </c>
      <c r="B184" s="26">
        <v>0</v>
      </c>
      <c r="C184" s="26">
        <v>0</v>
      </c>
      <c r="D184" s="26">
        <v>0</v>
      </c>
      <c r="E184" s="26">
        <v>0</v>
      </c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26">
        <v>0</v>
      </c>
      <c r="L184" s="26">
        <v>0</v>
      </c>
      <c r="M184" s="26">
        <v>0</v>
      </c>
      <c r="N184" s="13">
        <f t="shared" si="28"/>
        <v>0</v>
      </c>
      <c r="O184"/>
    </row>
    <row r="185" spans="1:15" ht="15">
      <c r="A185" s="60" t="s">
        <v>68</v>
      </c>
      <c r="B185" s="26">
        <v>0</v>
      </c>
      <c r="C185" s="26">
        <v>0</v>
      </c>
      <c r="D185" s="26">
        <v>0</v>
      </c>
      <c r="E185" s="26">
        <v>0</v>
      </c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26">
        <v>0</v>
      </c>
      <c r="L185" s="26">
        <v>0</v>
      </c>
      <c r="M185" s="26">
        <v>0</v>
      </c>
      <c r="N185" s="13">
        <f t="shared" si="28"/>
        <v>0</v>
      </c>
      <c r="O185"/>
    </row>
    <row r="186" spans="1:15" ht="15">
      <c r="A186" s="60" t="s">
        <v>69</v>
      </c>
      <c r="B186" s="26">
        <v>0</v>
      </c>
      <c r="C186" s="26">
        <v>0</v>
      </c>
      <c r="D186" s="26">
        <v>0</v>
      </c>
      <c r="E186" s="26">
        <v>0</v>
      </c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26">
        <v>0</v>
      </c>
      <c r="L186" s="26">
        <v>0</v>
      </c>
      <c r="M186" s="26">
        <v>0</v>
      </c>
      <c r="N186" s="13">
        <f t="shared" si="28"/>
        <v>0</v>
      </c>
      <c r="O186"/>
    </row>
    <row r="187" spans="1:15" ht="15">
      <c r="A187" s="60" t="s">
        <v>44</v>
      </c>
      <c r="B187" s="26">
        <v>0</v>
      </c>
      <c r="C187" s="26">
        <v>0</v>
      </c>
      <c r="D187" s="26">
        <v>0</v>
      </c>
      <c r="E187" s="26">
        <v>0</v>
      </c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26">
        <v>0</v>
      </c>
      <c r="L187" s="26">
        <v>0</v>
      </c>
      <c r="M187" s="26">
        <v>0</v>
      </c>
      <c r="N187" s="13">
        <f t="shared" si="28"/>
        <v>0</v>
      </c>
      <c r="O187"/>
    </row>
    <row r="188" spans="1:15" ht="15">
      <c r="A188" s="60" t="s">
        <v>45</v>
      </c>
      <c r="B188" s="26">
        <v>0</v>
      </c>
      <c r="C188" s="26">
        <v>0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13">
        <f t="shared" si="28"/>
        <v>0</v>
      </c>
      <c r="O188"/>
    </row>
    <row r="189" spans="1:15" ht="15">
      <c r="A189" s="60" t="s">
        <v>70</v>
      </c>
      <c r="B189" s="26">
        <v>0</v>
      </c>
      <c r="C189" s="26">
        <v>0</v>
      </c>
      <c r="D189" s="26">
        <v>0</v>
      </c>
      <c r="E189" s="26">
        <v>0</v>
      </c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26">
        <v>0</v>
      </c>
      <c r="L189" s="26">
        <v>0</v>
      </c>
      <c r="M189" s="26">
        <v>0</v>
      </c>
      <c r="N189" s="13">
        <f t="shared" si="28"/>
        <v>0</v>
      </c>
      <c r="O189"/>
    </row>
    <row r="190" spans="1:15" ht="15">
      <c r="A190" s="60" t="s">
        <v>46</v>
      </c>
      <c r="B190" s="26">
        <v>0</v>
      </c>
      <c r="C190" s="26">
        <v>0</v>
      </c>
      <c r="D190" s="26">
        <v>0</v>
      </c>
      <c r="E190" s="26">
        <v>0</v>
      </c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26">
        <v>0</v>
      </c>
      <c r="L190" s="26">
        <v>0</v>
      </c>
      <c r="M190" s="26">
        <v>0</v>
      </c>
      <c r="N190" s="13">
        <f t="shared" si="28"/>
        <v>0</v>
      </c>
      <c r="O190"/>
    </row>
    <row r="191" spans="1:15" ht="15">
      <c r="A191" s="60" t="s">
        <v>82</v>
      </c>
      <c r="B191" s="26">
        <v>0</v>
      </c>
      <c r="C191" s="26">
        <v>0</v>
      </c>
      <c r="D191" s="26">
        <v>0</v>
      </c>
      <c r="E191" s="26">
        <v>0</v>
      </c>
      <c r="F191" s="26">
        <v>0</v>
      </c>
      <c r="G191" s="26">
        <v>0</v>
      </c>
      <c r="H191" s="26">
        <v>0</v>
      </c>
      <c r="I191" s="26">
        <v>0</v>
      </c>
      <c r="J191" s="26">
        <v>0</v>
      </c>
      <c r="K191" s="26">
        <v>0</v>
      </c>
      <c r="L191" s="26">
        <v>0</v>
      </c>
      <c r="M191" s="26">
        <v>0</v>
      </c>
      <c r="N191" s="13">
        <f t="shared" si="28"/>
        <v>0</v>
      </c>
      <c r="O191"/>
    </row>
    <row r="192" spans="1:15">
      <c r="A192" s="14" t="s">
        <v>65</v>
      </c>
      <c r="B192" s="26">
        <f>SUM(B161:B191)</f>
        <v>0</v>
      </c>
      <c r="C192" s="26">
        <f>SUM(C161:C191)</f>
        <v>12000</v>
      </c>
      <c r="D192" s="26">
        <f t="shared" ref="D192:M192" si="29">SUM(D161:D191)</f>
        <v>0</v>
      </c>
      <c r="E192" s="26">
        <f t="shared" si="29"/>
        <v>0</v>
      </c>
      <c r="F192" s="26">
        <f t="shared" si="29"/>
        <v>0</v>
      </c>
      <c r="G192" s="26">
        <f t="shared" si="29"/>
        <v>3920</v>
      </c>
      <c r="H192" s="26">
        <f t="shared" si="29"/>
        <v>0</v>
      </c>
      <c r="I192" s="26">
        <f t="shared" si="29"/>
        <v>0</v>
      </c>
      <c r="J192" s="26">
        <f t="shared" si="29"/>
        <v>0</v>
      </c>
      <c r="K192" s="26">
        <f t="shared" si="29"/>
        <v>0</v>
      </c>
      <c r="L192" s="26">
        <f t="shared" si="29"/>
        <v>0</v>
      </c>
      <c r="M192" s="26">
        <f t="shared" si="29"/>
        <v>0</v>
      </c>
      <c r="N192" s="13">
        <f>SUM(N161:N191)</f>
        <v>15920</v>
      </c>
    </row>
    <row r="193" spans="1:15">
      <c r="A193" s="14"/>
      <c r="N193" s="13"/>
    </row>
    <row r="194" spans="1:15">
      <c r="A194" s="20" t="s">
        <v>66</v>
      </c>
      <c r="N194" s="13"/>
    </row>
    <row r="195" spans="1:15" ht="15">
      <c r="A195" s="60" t="s">
        <v>35</v>
      </c>
      <c r="B195" s="26">
        <v>0</v>
      </c>
      <c r="C195" s="26">
        <v>0</v>
      </c>
      <c r="D195" s="26">
        <v>0</v>
      </c>
      <c r="E195" s="26">
        <v>0</v>
      </c>
      <c r="F195" s="26">
        <v>0</v>
      </c>
      <c r="G195" s="26">
        <v>0</v>
      </c>
      <c r="H195" s="26">
        <v>0</v>
      </c>
      <c r="I195" s="26">
        <v>0</v>
      </c>
      <c r="J195" s="26">
        <v>0</v>
      </c>
      <c r="K195" s="26">
        <v>0</v>
      </c>
      <c r="L195" s="26">
        <v>0</v>
      </c>
      <c r="M195" s="26">
        <v>0</v>
      </c>
      <c r="N195" s="13">
        <f>SUM(B195:M195)</f>
        <v>0</v>
      </c>
      <c r="O195"/>
    </row>
    <row r="196" spans="1:15" ht="15">
      <c r="A196" s="60" t="s">
        <v>88</v>
      </c>
      <c r="B196" s="26">
        <v>0</v>
      </c>
      <c r="C196" s="26">
        <v>0</v>
      </c>
      <c r="D196" s="26">
        <v>0</v>
      </c>
      <c r="E196" s="26">
        <v>0</v>
      </c>
      <c r="F196" s="26">
        <v>0</v>
      </c>
      <c r="G196" s="26">
        <v>0</v>
      </c>
      <c r="H196" s="26">
        <v>0</v>
      </c>
      <c r="I196" s="26">
        <v>0</v>
      </c>
      <c r="J196" s="26">
        <v>0</v>
      </c>
      <c r="K196" s="26">
        <v>0</v>
      </c>
      <c r="L196" s="26">
        <v>0</v>
      </c>
      <c r="M196" s="26">
        <v>0</v>
      </c>
      <c r="N196" s="13">
        <f t="shared" ref="N196:N226" si="30">SUM(B196:M196)</f>
        <v>0</v>
      </c>
      <c r="O196"/>
    </row>
    <row r="197" spans="1:15" ht="15">
      <c r="A197" s="60" t="s">
        <v>89</v>
      </c>
      <c r="B197" s="26">
        <v>0</v>
      </c>
      <c r="C197" s="26">
        <v>0</v>
      </c>
      <c r="D197" s="26">
        <v>0</v>
      </c>
      <c r="E197" s="26">
        <v>0</v>
      </c>
      <c r="F197" s="26">
        <v>0</v>
      </c>
      <c r="G197" s="26">
        <v>0</v>
      </c>
      <c r="H197" s="26">
        <v>0</v>
      </c>
      <c r="I197" s="26">
        <v>0</v>
      </c>
      <c r="J197" s="26">
        <v>0</v>
      </c>
      <c r="K197" s="26">
        <v>0</v>
      </c>
      <c r="L197" s="26">
        <v>0</v>
      </c>
      <c r="M197" s="26">
        <v>0</v>
      </c>
      <c r="N197" s="13">
        <f t="shared" si="30"/>
        <v>0</v>
      </c>
      <c r="O197"/>
    </row>
    <row r="198" spans="1:15" ht="15">
      <c r="A198" s="60" t="s">
        <v>36</v>
      </c>
      <c r="B198" s="26">
        <v>0</v>
      </c>
      <c r="C198" s="26">
        <v>0</v>
      </c>
      <c r="D198" s="26">
        <v>0</v>
      </c>
      <c r="E198" s="26">
        <v>0</v>
      </c>
      <c r="F198" s="26">
        <v>0</v>
      </c>
      <c r="G198" s="26">
        <v>0</v>
      </c>
      <c r="H198" s="26">
        <v>0</v>
      </c>
      <c r="I198" s="26">
        <v>0</v>
      </c>
      <c r="J198" s="26">
        <v>0</v>
      </c>
      <c r="K198" s="26">
        <v>0</v>
      </c>
      <c r="L198" s="26">
        <v>0</v>
      </c>
      <c r="M198" s="26">
        <v>0</v>
      </c>
      <c r="N198" s="13">
        <f t="shared" si="30"/>
        <v>0</v>
      </c>
      <c r="O198"/>
    </row>
    <row r="199" spans="1:15" ht="15">
      <c r="A199" s="60" t="s">
        <v>54</v>
      </c>
      <c r="B199" s="26">
        <v>0</v>
      </c>
      <c r="C199" s="26">
        <v>0</v>
      </c>
      <c r="D199" s="26">
        <v>0</v>
      </c>
      <c r="E199" s="26">
        <v>0</v>
      </c>
      <c r="F199" s="26">
        <v>0</v>
      </c>
      <c r="G199" s="26">
        <v>0</v>
      </c>
      <c r="H199" s="26">
        <v>0</v>
      </c>
      <c r="I199" s="26">
        <v>0</v>
      </c>
      <c r="J199" s="26">
        <v>0</v>
      </c>
      <c r="K199" s="26">
        <v>0</v>
      </c>
      <c r="L199" s="26">
        <v>0</v>
      </c>
      <c r="M199" s="26">
        <v>0</v>
      </c>
      <c r="N199" s="13">
        <f t="shared" si="30"/>
        <v>0</v>
      </c>
      <c r="O199"/>
    </row>
    <row r="200" spans="1:15" ht="15">
      <c r="A200" s="60" t="s">
        <v>77</v>
      </c>
      <c r="B200" s="26">
        <v>0</v>
      </c>
      <c r="C200" s="26">
        <v>0</v>
      </c>
      <c r="D200" s="26">
        <v>0</v>
      </c>
      <c r="E200" s="26">
        <v>0</v>
      </c>
      <c r="F200" s="26">
        <v>0</v>
      </c>
      <c r="G200" s="26">
        <v>0</v>
      </c>
      <c r="H200" s="26">
        <v>0</v>
      </c>
      <c r="I200" s="26">
        <v>0</v>
      </c>
      <c r="J200" s="26">
        <v>0</v>
      </c>
      <c r="K200" s="26">
        <v>0</v>
      </c>
      <c r="L200" s="26">
        <v>0</v>
      </c>
      <c r="M200" s="26">
        <v>0</v>
      </c>
      <c r="N200" s="13">
        <f t="shared" si="30"/>
        <v>0</v>
      </c>
      <c r="O200"/>
    </row>
    <row r="201" spans="1:15" ht="15">
      <c r="A201" s="60" t="s">
        <v>37</v>
      </c>
      <c r="B201" s="26">
        <v>0</v>
      </c>
      <c r="C201" s="26">
        <v>0</v>
      </c>
      <c r="D201" s="26">
        <v>0</v>
      </c>
      <c r="E201" s="26">
        <v>0</v>
      </c>
      <c r="F201" s="26">
        <v>0</v>
      </c>
      <c r="G201" s="26">
        <v>0</v>
      </c>
      <c r="H201" s="26">
        <v>0</v>
      </c>
      <c r="I201" s="26">
        <v>0</v>
      </c>
      <c r="J201" s="26">
        <v>0</v>
      </c>
      <c r="K201" s="26">
        <v>0</v>
      </c>
      <c r="L201" s="26">
        <v>0</v>
      </c>
      <c r="M201" s="26">
        <v>0</v>
      </c>
      <c r="N201" s="13">
        <f t="shared" si="30"/>
        <v>0</v>
      </c>
      <c r="O201"/>
    </row>
    <row r="202" spans="1:15" ht="15">
      <c r="A202" s="60" t="s">
        <v>38</v>
      </c>
      <c r="B202" s="26">
        <v>0</v>
      </c>
      <c r="C202" s="26">
        <v>0</v>
      </c>
      <c r="D202" s="26">
        <v>0</v>
      </c>
      <c r="E202" s="26">
        <v>0</v>
      </c>
      <c r="F202" s="26">
        <v>0</v>
      </c>
      <c r="G202" s="26">
        <v>0</v>
      </c>
      <c r="H202" s="26">
        <v>0</v>
      </c>
      <c r="I202" s="26">
        <v>0</v>
      </c>
      <c r="J202" s="26">
        <v>0</v>
      </c>
      <c r="K202" s="26">
        <v>0</v>
      </c>
      <c r="L202" s="26">
        <v>0</v>
      </c>
      <c r="M202" s="26">
        <v>0</v>
      </c>
      <c r="N202" s="13">
        <f t="shared" si="30"/>
        <v>0</v>
      </c>
      <c r="O202"/>
    </row>
    <row r="203" spans="1:15" ht="15">
      <c r="A203" s="60" t="s">
        <v>78</v>
      </c>
      <c r="B203" s="26">
        <v>0</v>
      </c>
      <c r="C203" s="26">
        <v>0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13">
        <f t="shared" si="30"/>
        <v>0</v>
      </c>
      <c r="O203"/>
    </row>
    <row r="204" spans="1:15" ht="15">
      <c r="A204" s="60" t="s">
        <v>39</v>
      </c>
      <c r="B204" s="26">
        <v>0</v>
      </c>
      <c r="C204" s="26">
        <v>0</v>
      </c>
      <c r="D204" s="26">
        <v>0</v>
      </c>
      <c r="E204" s="26">
        <v>0</v>
      </c>
      <c r="F204" s="26">
        <v>0</v>
      </c>
      <c r="G204" s="26">
        <v>0</v>
      </c>
      <c r="H204" s="26">
        <v>0</v>
      </c>
      <c r="I204" s="26">
        <v>0</v>
      </c>
      <c r="J204" s="26">
        <v>0</v>
      </c>
      <c r="K204" s="26">
        <v>0</v>
      </c>
      <c r="L204" s="26">
        <v>0</v>
      </c>
      <c r="M204" s="26">
        <v>0</v>
      </c>
      <c r="N204" s="13">
        <f t="shared" si="30"/>
        <v>0</v>
      </c>
      <c r="O204"/>
    </row>
    <row r="205" spans="1:15" ht="15">
      <c r="A205" s="60" t="s">
        <v>90</v>
      </c>
      <c r="B205" s="26">
        <v>0</v>
      </c>
      <c r="C205" s="26">
        <v>0</v>
      </c>
      <c r="D205" s="26">
        <v>0</v>
      </c>
      <c r="E205" s="26">
        <v>0</v>
      </c>
      <c r="F205" s="26">
        <v>0</v>
      </c>
      <c r="G205" s="26">
        <v>0</v>
      </c>
      <c r="H205" s="26">
        <v>0</v>
      </c>
      <c r="I205" s="26">
        <v>0</v>
      </c>
      <c r="J205" s="26">
        <v>0</v>
      </c>
      <c r="K205" s="26">
        <v>0</v>
      </c>
      <c r="L205" s="26">
        <v>0</v>
      </c>
      <c r="M205" s="26">
        <v>0</v>
      </c>
      <c r="N205" s="13">
        <f t="shared" si="30"/>
        <v>0</v>
      </c>
      <c r="O205"/>
    </row>
    <row r="206" spans="1:15" ht="15">
      <c r="A206" s="60" t="s">
        <v>79</v>
      </c>
      <c r="B206" s="26">
        <v>0</v>
      </c>
      <c r="C206" s="26">
        <v>0</v>
      </c>
      <c r="D206" s="26">
        <v>0</v>
      </c>
      <c r="E206" s="26">
        <v>0</v>
      </c>
      <c r="F206" s="26">
        <v>0</v>
      </c>
      <c r="G206" s="26">
        <v>0</v>
      </c>
      <c r="H206" s="26">
        <v>0</v>
      </c>
      <c r="I206" s="26">
        <v>0</v>
      </c>
      <c r="J206" s="26">
        <v>0</v>
      </c>
      <c r="K206" s="26">
        <v>0</v>
      </c>
      <c r="L206" s="26">
        <v>0</v>
      </c>
      <c r="M206" s="26">
        <v>0</v>
      </c>
      <c r="N206" s="13">
        <f t="shared" si="30"/>
        <v>0</v>
      </c>
      <c r="O206"/>
    </row>
    <row r="207" spans="1:15" ht="15">
      <c r="A207" s="60" t="s">
        <v>91</v>
      </c>
      <c r="B207" s="26">
        <v>0</v>
      </c>
      <c r="C207" s="26">
        <v>0</v>
      </c>
      <c r="D207" s="26">
        <v>0</v>
      </c>
      <c r="E207" s="26">
        <v>0</v>
      </c>
      <c r="F207" s="26">
        <v>0</v>
      </c>
      <c r="G207" s="26">
        <v>0</v>
      </c>
      <c r="H207" s="26">
        <v>0</v>
      </c>
      <c r="I207" s="26">
        <v>0</v>
      </c>
      <c r="J207" s="26">
        <v>0</v>
      </c>
      <c r="K207" s="26">
        <v>0</v>
      </c>
      <c r="L207" s="26">
        <v>0</v>
      </c>
      <c r="M207" s="26">
        <v>0</v>
      </c>
      <c r="N207" s="13">
        <f t="shared" si="30"/>
        <v>0</v>
      </c>
      <c r="O207" s="44"/>
    </row>
    <row r="208" spans="1:15" ht="15">
      <c r="A208" s="60" t="s">
        <v>92</v>
      </c>
      <c r="B208" s="26">
        <v>0</v>
      </c>
      <c r="C208" s="26">
        <v>44689</v>
      </c>
      <c r="D208" s="26">
        <v>12474</v>
      </c>
      <c r="E208" s="26">
        <v>0</v>
      </c>
      <c r="F208" s="26">
        <v>-9639</v>
      </c>
      <c r="G208" s="26">
        <v>15519</v>
      </c>
      <c r="H208" s="26">
        <v>0</v>
      </c>
      <c r="I208" s="26">
        <v>810</v>
      </c>
      <c r="J208" s="26">
        <v>12895</v>
      </c>
      <c r="K208" s="26">
        <v>7793</v>
      </c>
      <c r="L208" s="26">
        <v>0</v>
      </c>
      <c r="M208" s="26">
        <v>0</v>
      </c>
      <c r="N208" s="13">
        <f t="shared" si="30"/>
        <v>84541</v>
      </c>
      <c r="O208" s="44"/>
    </row>
    <row r="209" spans="1:15" ht="15">
      <c r="A209" s="60" t="s">
        <v>67</v>
      </c>
      <c r="B209" s="26">
        <v>0</v>
      </c>
      <c r="C209" s="26">
        <v>0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13">
        <f t="shared" si="30"/>
        <v>0</v>
      </c>
      <c r="O209" s="44"/>
    </row>
    <row r="210" spans="1:15" ht="17.25" customHeight="1">
      <c r="A210" s="60" t="s">
        <v>40</v>
      </c>
      <c r="B210" s="26">
        <v>0</v>
      </c>
      <c r="C210" s="26">
        <v>0</v>
      </c>
      <c r="D210" s="26">
        <v>0</v>
      </c>
      <c r="E210" s="26">
        <v>0</v>
      </c>
      <c r="F210" s="26">
        <v>0</v>
      </c>
      <c r="G210" s="26">
        <v>0</v>
      </c>
      <c r="H210" s="26">
        <v>0</v>
      </c>
      <c r="I210" s="26">
        <v>0</v>
      </c>
      <c r="J210" s="26">
        <v>0</v>
      </c>
      <c r="K210" s="26">
        <v>0</v>
      </c>
      <c r="L210" s="26">
        <v>0</v>
      </c>
      <c r="M210" s="26">
        <v>0</v>
      </c>
      <c r="N210" s="13">
        <f t="shared" si="30"/>
        <v>0</v>
      </c>
      <c r="O210"/>
    </row>
    <row r="211" spans="1:15" ht="17.25" customHeight="1">
      <c r="A211" s="60" t="s">
        <v>60</v>
      </c>
      <c r="B211" s="26">
        <v>0</v>
      </c>
      <c r="C211" s="26">
        <v>0</v>
      </c>
      <c r="D211" s="26">
        <v>0</v>
      </c>
      <c r="E211" s="26">
        <v>0</v>
      </c>
      <c r="F211" s="26">
        <v>0</v>
      </c>
      <c r="G211" s="26">
        <v>0</v>
      </c>
      <c r="H211" s="26">
        <v>0</v>
      </c>
      <c r="I211" s="26">
        <v>0</v>
      </c>
      <c r="J211" s="26">
        <v>0</v>
      </c>
      <c r="K211" s="26">
        <v>0</v>
      </c>
      <c r="L211" s="26">
        <v>0</v>
      </c>
      <c r="M211" s="26">
        <v>0</v>
      </c>
      <c r="N211" s="13">
        <f t="shared" si="30"/>
        <v>0</v>
      </c>
      <c r="O211"/>
    </row>
    <row r="212" spans="1:15" ht="17.25" customHeight="1">
      <c r="A212" s="60" t="s">
        <v>80</v>
      </c>
      <c r="B212" s="26">
        <v>0</v>
      </c>
      <c r="C212" s="26">
        <v>0</v>
      </c>
      <c r="D212" s="26">
        <v>0</v>
      </c>
      <c r="E212" s="26">
        <v>0</v>
      </c>
      <c r="F212" s="26">
        <v>0</v>
      </c>
      <c r="G212" s="26">
        <v>0</v>
      </c>
      <c r="H212" s="26">
        <v>0</v>
      </c>
      <c r="I212" s="26">
        <v>0</v>
      </c>
      <c r="J212" s="26">
        <v>0</v>
      </c>
      <c r="K212" s="26">
        <v>0</v>
      </c>
      <c r="L212" s="26">
        <v>0</v>
      </c>
      <c r="M212" s="26">
        <v>0</v>
      </c>
      <c r="N212" s="13">
        <f t="shared" si="30"/>
        <v>0</v>
      </c>
      <c r="O212"/>
    </row>
    <row r="213" spans="1:15" ht="17.25" customHeight="1">
      <c r="A213" s="60" t="s">
        <v>81</v>
      </c>
      <c r="B213" s="26">
        <v>0</v>
      </c>
      <c r="C213" s="26">
        <v>0</v>
      </c>
      <c r="D213" s="26">
        <v>0</v>
      </c>
      <c r="E213" s="26">
        <v>0</v>
      </c>
      <c r="F213" s="26">
        <v>0</v>
      </c>
      <c r="G213" s="26">
        <v>0</v>
      </c>
      <c r="H213" s="26">
        <v>0</v>
      </c>
      <c r="I213" s="26">
        <v>0</v>
      </c>
      <c r="J213" s="26">
        <v>0</v>
      </c>
      <c r="K213" s="26">
        <v>0</v>
      </c>
      <c r="L213" s="26">
        <v>0</v>
      </c>
      <c r="M213" s="26">
        <v>0</v>
      </c>
      <c r="N213" s="13">
        <f t="shared" si="30"/>
        <v>0</v>
      </c>
      <c r="O213"/>
    </row>
    <row r="214" spans="1:15" ht="17.25" customHeight="1">
      <c r="A214" s="60" t="s">
        <v>93</v>
      </c>
      <c r="B214" s="26">
        <v>0</v>
      </c>
      <c r="C214" s="26">
        <v>0</v>
      </c>
      <c r="D214" s="26">
        <v>0</v>
      </c>
      <c r="E214" s="26">
        <v>0</v>
      </c>
      <c r="F214" s="26">
        <v>0</v>
      </c>
      <c r="G214" s="26">
        <v>0</v>
      </c>
      <c r="H214" s="26">
        <v>0</v>
      </c>
      <c r="I214" s="26">
        <v>0</v>
      </c>
      <c r="J214" s="26">
        <v>0</v>
      </c>
      <c r="K214" s="26">
        <v>0</v>
      </c>
      <c r="L214" s="26">
        <v>0</v>
      </c>
      <c r="M214" s="26">
        <v>0</v>
      </c>
      <c r="N214" s="13">
        <f t="shared" si="30"/>
        <v>0</v>
      </c>
      <c r="O214"/>
    </row>
    <row r="215" spans="1:15" ht="17.25" customHeight="1">
      <c r="A215" s="60" t="s">
        <v>42</v>
      </c>
      <c r="B215" s="26">
        <v>0</v>
      </c>
      <c r="C215" s="26">
        <v>0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13">
        <f t="shared" si="30"/>
        <v>0</v>
      </c>
      <c r="O215"/>
    </row>
    <row r="216" spans="1:15" ht="17.25" customHeight="1">
      <c r="A216" s="60" t="s">
        <v>94</v>
      </c>
      <c r="B216" s="26">
        <v>0</v>
      </c>
      <c r="C216" s="26">
        <v>0</v>
      </c>
      <c r="D216" s="26">
        <v>0</v>
      </c>
      <c r="E216" s="26">
        <v>0</v>
      </c>
      <c r="F216" s="26">
        <v>0</v>
      </c>
      <c r="G216" s="26">
        <v>0</v>
      </c>
      <c r="H216" s="26">
        <v>0</v>
      </c>
      <c r="I216" s="26">
        <v>0</v>
      </c>
      <c r="J216" s="26">
        <v>0</v>
      </c>
      <c r="K216" s="26">
        <v>0</v>
      </c>
      <c r="L216" s="26">
        <v>0</v>
      </c>
      <c r="M216" s="26">
        <v>0</v>
      </c>
      <c r="N216" s="13">
        <f t="shared" si="30"/>
        <v>0</v>
      </c>
      <c r="O216"/>
    </row>
    <row r="217" spans="1:15" ht="15">
      <c r="A217" s="60" t="s">
        <v>95</v>
      </c>
      <c r="B217" s="26">
        <v>0</v>
      </c>
      <c r="C217" s="26">
        <v>0</v>
      </c>
      <c r="D217" s="26">
        <v>0</v>
      </c>
      <c r="E217" s="26">
        <v>0</v>
      </c>
      <c r="F217" s="26">
        <v>0</v>
      </c>
      <c r="G217" s="26">
        <v>0</v>
      </c>
      <c r="H217" s="26">
        <v>0</v>
      </c>
      <c r="I217" s="26">
        <v>0</v>
      </c>
      <c r="J217" s="26">
        <v>0</v>
      </c>
      <c r="K217" s="26">
        <v>0</v>
      </c>
      <c r="L217" s="26">
        <v>0</v>
      </c>
      <c r="M217" s="26">
        <v>0</v>
      </c>
      <c r="N217" s="13">
        <f t="shared" si="30"/>
        <v>0</v>
      </c>
      <c r="O217"/>
    </row>
    <row r="218" spans="1:15" ht="15">
      <c r="A218" s="60" t="s">
        <v>96</v>
      </c>
      <c r="B218" s="26">
        <v>0</v>
      </c>
      <c r="C218" s="26">
        <v>0</v>
      </c>
      <c r="D218" s="26">
        <v>0</v>
      </c>
      <c r="E218" s="26">
        <v>0</v>
      </c>
      <c r="F218" s="26">
        <v>0</v>
      </c>
      <c r="G218" s="26">
        <v>0</v>
      </c>
      <c r="H218" s="26">
        <v>0</v>
      </c>
      <c r="I218" s="26">
        <v>0</v>
      </c>
      <c r="J218" s="26">
        <v>0</v>
      </c>
      <c r="K218" s="26">
        <v>0</v>
      </c>
      <c r="L218" s="26">
        <v>0</v>
      </c>
      <c r="M218" s="26">
        <v>0</v>
      </c>
      <c r="N218" s="13">
        <f t="shared" si="30"/>
        <v>0</v>
      </c>
      <c r="O218"/>
    </row>
    <row r="219" spans="1:15" ht="15">
      <c r="A219" s="60" t="s">
        <v>68</v>
      </c>
      <c r="B219" s="26">
        <v>0</v>
      </c>
      <c r="C219" s="26">
        <v>0</v>
      </c>
      <c r="D219" s="26">
        <v>0</v>
      </c>
      <c r="E219" s="26">
        <v>0</v>
      </c>
      <c r="F219" s="26">
        <v>0</v>
      </c>
      <c r="G219" s="26">
        <v>0</v>
      </c>
      <c r="H219" s="26">
        <v>0</v>
      </c>
      <c r="I219" s="26">
        <v>0</v>
      </c>
      <c r="J219" s="26">
        <v>0</v>
      </c>
      <c r="K219" s="26">
        <v>0</v>
      </c>
      <c r="L219" s="26">
        <v>0</v>
      </c>
      <c r="M219" s="26">
        <v>0</v>
      </c>
      <c r="N219" s="13">
        <f t="shared" si="30"/>
        <v>0</v>
      </c>
      <c r="O219"/>
    </row>
    <row r="220" spans="1:15" ht="15">
      <c r="A220" s="60" t="s">
        <v>69</v>
      </c>
      <c r="B220" s="26">
        <v>0</v>
      </c>
      <c r="C220" s="26">
        <v>0</v>
      </c>
      <c r="D220" s="26">
        <v>0</v>
      </c>
      <c r="E220" s="26">
        <v>0</v>
      </c>
      <c r="F220" s="26">
        <v>0</v>
      </c>
      <c r="G220" s="26">
        <v>0</v>
      </c>
      <c r="H220" s="26">
        <v>0</v>
      </c>
      <c r="I220" s="26">
        <v>0</v>
      </c>
      <c r="J220" s="26">
        <v>0</v>
      </c>
      <c r="K220" s="26">
        <v>0</v>
      </c>
      <c r="L220" s="26">
        <v>0</v>
      </c>
      <c r="M220" s="26">
        <v>0</v>
      </c>
      <c r="N220" s="13">
        <f t="shared" si="30"/>
        <v>0</v>
      </c>
      <c r="O220"/>
    </row>
    <row r="221" spans="1:15" ht="15">
      <c r="A221" s="60" t="s">
        <v>44</v>
      </c>
      <c r="B221" s="26">
        <v>0</v>
      </c>
      <c r="C221" s="26">
        <v>0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13">
        <f t="shared" si="30"/>
        <v>0</v>
      </c>
      <c r="O221"/>
    </row>
    <row r="222" spans="1:15" ht="15">
      <c r="A222" s="60" t="s">
        <v>45</v>
      </c>
      <c r="B222" s="26">
        <v>0</v>
      </c>
      <c r="C222" s="26">
        <v>0</v>
      </c>
      <c r="D222" s="26">
        <v>0</v>
      </c>
      <c r="E222" s="26">
        <v>0</v>
      </c>
      <c r="F222" s="26">
        <v>0</v>
      </c>
      <c r="G222" s="26">
        <v>0</v>
      </c>
      <c r="H222" s="26">
        <v>0</v>
      </c>
      <c r="I222" s="26">
        <v>0</v>
      </c>
      <c r="J222" s="26">
        <v>0</v>
      </c>
      <c r="K222" s="26">
        <v>0</v>
      </c>
      <c r="L222" s="26">
        <v>0</v>
      </c>
      <c r="M222" s="26">
        <v>0</v>
      </c>
      <c r="N222" s="13">
        <f t="shared" si="30"/>
        <v>0</v>
      </c>
      <c r="O222"/>
    </row>
    <row r="223" spans="1:15" ht="15">
      <c r="A223" s="60" t="s">
        <v>70</v>
      </c>
      <c r="B223" s="26">
        <v>0</v>
      </c>
      <c r="C223" s="26">
        <v>0</v>
      </c>
      <c r="D223" s="26">
        <v>0</v>
      </c>
      <c r="E223" s="26">
        <v>0</v>
      </c>
      <c r="F223" s="26">
        <v>0</v>
      </c>
      <c r="G223" s="26">
        <v>0</v>
      </c>
      <c r="H223" s="26">
        <v>0</v>
      </c>
      <c r="I223" s="26">
        <v>0</v>
      </c>
      <c r="J223" s="26">
        <v>0</v>
      </c>
      <c r="K223" s="26">
        <v>0</v>
      </c>
      <c r="L223" s="26">
        <v>0</v>
      </c>
      <c r="M223" s="26">
        <v>0</v>
      </c>
      <c r="N223" s="13">
        <f t="shared" si="30"/>
        <v>0</v>
      </c>
      <c r="O223"/>
    </row>
    <row r="224" spans="1:15" ht="15">
      <c r="A224" s="60" t="s">
        <v>46</v>
      </c>
      <c r="B224" s="26">
        <v>0</v>
      </c>
      <c r="C224" s="26">
        <v>0</v>
      </c>
      <c r="D224" s="26">
        <v>0</v>
      </c>
      <c r="E224" s="26">
        <v>0</v>
      </c>
      <c r="F224" s="26">
        <v>0</v>
      </c>
      <c r="G224" s="26">
        <v>0</v>
      </c>
      <c r="H224" s="26">
        <v>0</v>
      </c>
      <c r="I224" s="26">
        <v>0</v>
      </c>
      <c r="J224" s="26">
        <v>0</v>
      </c>
      <c r="K224" s="26">
        <v>0</v>
      </c>
      <c r="L224" s="26">
        <v>0</v>
      </c>
      <c r="M224" s="26">
        <v>0</v>
      </c>
      <c r="N224" s="13">
        <f t="shared" si="30"/>
        <v>0</v>
      </c>
      <c r="O224"/>
    </row>
    <row r="225" spans="1:15" ht="15">
      <c r="A225" s="60" t="s">
        <v>82</v>
      </c>
      <c r="B225" s="26">
        <v>0</v>
      </c>
      <c r="C225" s="26">
        <v>0</v>
      </c>
      <c r="D225" s="26">
        <v>0</v>
      </c>
      <c r="E225" s="26">
        <v>0</v>
      </c>
      <c r="F225" s="26">
        <v>0</v>
      </c>
      <c r="G225" s="26">
        <v>0</v>
      </c>
      <c r="H225" s="26">
        <v>0</v>
      </c>
      <c r="I225" s="26">
        <v>0</v>
      </c>
      <c r="J225" s="26">
        <v>0</v>
      </c>
      <c r="K225" s="26">
        <v>0</v>
      </c>
      <c r="L225" s="26">
        <v>0</v>
      </c>
      <c r="M225" s="26">
        <v>0</v>
      </c>
      <c r="N225" s="13">
        <f t="shared" si="30"/>
        <v>0</v>
      </c>
      <c r="O225"/>
    </row>
    <row r="226" spans="1:15">
      <c r="A226" s="14" t="s">
        <v>65</v>
      </c>
      <c r="B226" s="26">
        <f>SUM(B195:B225)</f>
        <v>0</v>
      </c>
      <c r="C226" s="26">
        <f t="shared" ref="C226:M226" si="31">SUM(C195:C225)</f>
        <v>44689</v>
      </c>
      <c r="D226" s="26">
        <f t="shared" si="31"/>
        <v>12474</v>
      </c>
      <c r="E226" s="26">
        <f t="shared" si="31"/>
        <v>0</v>
      </c>
      <c r="F226" s="26">
        <f t="shared" si="31"/>
        <v>-9639</v>
      </c>
      <c r="G226" s="26">
        <f t="shared" si="31"/>
        <v>15519</v>
      </c>
      <c r="H226" s="26">
        <f t="shared" si="31"/>
        <v>0</v>
      </c>
      <c r="I226" s="26">
        <f t="shared" si="31"/>
        <v>810</v>
      </c>
      <c r="J226" s="26">
        <f t="shared" si="31"/>
        <v>12895</v>
      </c>
      <c r="K226" s="26">
        <f t="shared" si="31"/>
        <v>7793</v>
      </c>
      <c r="L226" s="26">
        <f t="shared" si="31"/>
        <v>0</v>
      </c>
      <c r="M226" s="26">
        <f t="shared" si="31"/>
        <v>0</v>
      </c>
      <c r="N226" s="13">
        <f t="shared" si="30"/>
        <v>84541</v>
      </c>
    </row>
    <row r="227" spans="1:15">
      <c r="A227" s="14"/>
      <c r="N227" s="13"/>
    </row>
    <row r="228" spans="1:15" ht="16.5" thickBot="1">
      <c r="A228" s="17" t="s">
        <v>28</v>
      </c>
      <c r="B228" s="29">
        <f t="shared" ref="B228:M228" si="32">+B226+B192+B158</f>
        <v>77881.42</v>
      </c>
      <c r="C228" s="29">
        <f t="shared" si="32"/>
        <v>2269102</v>
      </c>
      <c r="D228" s="29">
        <f t="shared" si="32"/>
        <v>248672</v>
      </c>
      <c r="E228" s="29">
        <f t="shared" si="32"/>
        <v>-977595.92</v>
      </c>
      <c r="F228" s="29">
        <f t="shared" si="32"/>
        <v>13977.669999999998</v>
      </c>
      <c r="G228" s="29">
        <f t="shared" si="32"/>
        <v>1132285.68</v>
      </c>
      <c r="H228" s="29">
        <f t="shared" si="32"/>
        <v>476837.91</v>
      </c>
      <c r="I228" s="29">
        <f t="shared" si="32"/>
        <v>79262.34</v>
      </c>
      <c r="J228" s="29">
        <f t="shared" si="32"/>
        <v>121486.86</v>
      </c>
      <c r="K228" s="29">
        <f t="shared" si="32"/>
        <v>86595.11</v>
      </c>
      <c r="L228" s="29">
        <f t="shared" si="32"/>
        <v>0</v>
      </c>
      <c r="M228" s="29">
        <f t="shared" si="32"/>
        <v>0</v>
      </c>
      <c r="N228" s="18">
        <f>+N226+N159+N192+N158</f>
        <v>3528505.0699999994</v>
      </c>
    </row>
    <row r="229" spans="1:15" ht="16.5" thickBot="1">
      <c r="A229" s="4"/>
    </row>
    <row r="230" spans="1:15">
      <c r="A230" s="5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7" t="s">
        <v>3</v>
      </c>
    </row>
    <row r="231" spans="1:15" ht="13.5" thickBot="1">
      <c r="A231" s="19" t="s">
        <v>97</v>
      </c>
      <c r="B231" s="28" t="s">
        <v>5</v>
      </c>
      <c r="C231" s="28" t="s">
        <v>6</v>
      </c>
      <c r="D231" s="28" t="s">
        <v>7</v>
      </c>
      <c r="E231" s="28" t="s">
        <v>8</v>
      </c>
      <c r="F231" s="28" t="s">
        <v>9</v>
      </c>
      <c r="G231" s="28" t="s">
        <v>10</v>
      </c>
      <c r="H231" s="28" t="s">
        <v>11</v>
      </c>
      <c r="I231" s="28" t="s">
        <v>12</v>
      </c>
      <c r="J231" s="28" t="s">
        <v>13</v>
      </c>
      <c r="K231" s="28" t="s">
        <v>14</v>
      </c>
      <c r="L231" s="28" t="s">
        <v>15</v>
      </c>
      <c r="M231" s="28" t="s">
        <v>16</v>
      </c>
      <c r="N231" s="10" t="s">
        <v>17</v>
      </c>
    </row>
    <row r="232" spans="1:15">
      <c r="A232" s="105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45"/>
    </row>
    <row r="233" spans="1:15">
      <c r="A233" s="20" t="s">
        <v>32</v>
      </c>
      <c r="B233" s="26">
        <f>1666.53-B258-B283</f>
        <v>1666.53</v>
      </c>
      <c r="C233" s="26">
        <f>17809-C258-C283</f>
        <v>17809</v>
      </c>
      <c r="D233" s="26">
        <f>207400-D258-D283</f>
        <v>207400</v>
      </c>
      <c r="E233" s="26">
        <f>-15162.75-E258-E283</f>
        <v>-15162.75</v>
      </c>
      <c r="F233" s="26">
        <f>29709.86-F258-F283</f>
        <v>29709.86</v>
      </c>
      <c r="G233" s="26">
        <f>18199.05-G258-G283</f>
        <v>18199.05</v>
      </c>
      <c r="H233" s="26">
        <f>48876.43-H258-H283</f>
        <v>48876.43</v>
      </c>
      <c r="I233" s="26">
        <f>15388.19-I258-I283</f>
        <v>15388.19</v>
      </c>
      <c r="J233" s="26">
        <f>96013.55-J258-J283</f>
        <v>96013.55</v>
      </c>
      <c r="K233" s="26">
        <f>19325.68-K258-K283</f>
        <v>19325.68</v>
      </c>
      <c r="L233" s="26">
        <f t="shared" ref="L233:M233" si="33">0-L258-L283</f>
        <v>0</v>
      </c>
      <c r="M233" s="26">
        <f t="shared" si="33"/>
        <v>0</v>
      </c>
      <c r="N233" s="13">
        <f>SUM(B233:M233)</f>
        <v>439225.54</v>
      </c>
    </row>
    <row r="234" spans="1:15">
      <c r="A234" s="14" t="s">
        <v>33</v>
      </c>
      <c r="N234" s="13">
        <f>SUM(B234:M234)</f>
        <v>0</v>
      </c>
    </row>
    <row r="235" spans="1:15">
      <c r="A235" s="20" t="s">
        <v>34</v>
      </c>
      <c r="N235" s="13"/>
    </row>
    <row r="236" spans="1:15" ht="15">
      <c r="A236" s="60" t="s">
        <v>98</v>
      </c>
      <c r="B236" s="26">
        <v>0</v>
      </c>
      <c r="C236" s="26">
        <v>0</v>
      </c>
      <c r="D236" s="26">
        <v>0</v>
      </c>
      <c r="E236" s="26">
        <v>0</v>
      </c>
      <c r="F236" s="26">
        <v>0</v>
      </c>
      <c r="G236" s="26">
        <v>0</v>
      </c>
      <c r="H236" s="26">
        <v>0</v>
      </c>
      <c r="I236" s="26">
        <v>0</v>
      </c>
      <c r="J236" s="26">
        <v>0</v>
      </c>
      <c r="K236" s="26">
        <v>0</v>
      </c>
      <c r="L236" s="26">
        <v>0</v>
      </c>
      <c r="M236" s="26">
        <v>0</v>
      </c>
      <c r="N236" s="13">
        <f t="shared" ref="N236:N251" si="34">SUM(B236:M236)</f>
        <v>0</v>
      </c>
      <c r="O236"/>
    </row>
    <row r="237" spans="1:15" ht="15">
      <c r="A237" s="60" t="s">
        <v>99</v>
      </c>
      <c r="B237" s="26">
        <v>0</v>
      </c>
      <c r="C237" s="26">
        <v>0</v>
      </c>
      <c r="D237" s="26">
        <v>0</v>
      </c>
      <c r="E237" s="26">
        <v>0</v>
      </c>
      <c r="F237" s="26">
        <v>0</v>
      </c>
      <c r="G237" s="26">
        <v>0</v>
      </c>
      <c r="H237" s="26">
        <v>0</v>
      </c>
      <c r="I237" s="26">
        <v>0</v>
      </c>
      <c r="J237" s="26">
        <v>0</v>
      </c>
      <c r="K237" s="26">
        <v>0</v>
      </c>
      <c r="L237" s="26">
        <v>0</v>
      </c>
      <c r="M237" s="26">
        <v>0</v>
      </c>
      <c r="N237" s="13">
        <f t="shared" si="34"/>
        <v>0</v>
      </c>
      <c r="O237"/>
    </row>
    <row r="238" spans="1:15" ht="15">
      <c r="A238" s="60" t="s">
        <v>100</v>
      </c>
      <c r="B238" s="26">
        <v>0</v>
      </c>
      <c r="C238" s="26">
        <v>0</v>
      </c>
      <c r="D238" s="26">
        <v>0</v>
      </c>
      <c r="E238" s="26">
        <v>0</v>
      </c>
      <c r="F238" s="26">
        <v>0</v>
      </c>
      <c r="G238" s="26">
        <v>0</v>
      </c>
      <c r="H238" s="26">
        <v>0</v>
      </c>
      <c r="I238" s="26">
        <v>0</v>
      </c>
      <c r="J238" s="26">
        <v>0</v>
      </c>
      <c r="K238" s="26">
        <v>0</v>
      </c>
      <c r="L238" s="26">
        <v>0</v>
      </c>
      <c r="M238" s="26">
        <v>0</v>
      </c>
      <c r="N238" s="13">
        <f t="shared" si="34"/>
        <v>0</v>
      </c>
      <c r="O238"/>
    </row>
    <row r="239" spans="1:15" ht="15">
      <c r="A239" s="60" t="s">
        <v>101</v>
      </c>
      <c r="B239" s="26">
        <v>0</v>
      </c>
      <c r="C239" s="26">
        <v>0</v>
      </c>
      <c r="D239" s="26">
        <v>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13">
        <f t="shared" si="34"/>
        <v>0</v>
      </c>
      <c r="O239"/>
    </row>
    <row r="240" spans="1:15" ht="15">
      <c r="A240" s="60" t="s">
        <v>102</v>
      </c>
      <c r="B240" s="26">
        <v>0</v>
      </c>
      <c r="C240" s="26">
        <v>0</v>
      </c>
      <c r="D240" s="26">
        <v>0</v>
      </c>
      <c r="E240" s="26">
        <v>0</v>
      </c>
      <c r="F240" s="26">
        <v>0</v>
      </c>
      <c r="G240" s="26">
        <v>0</v>
      </c>
      <c r="H240" s="26">
        <v>0</v>
      </c>
      <c r="I240" s="26">
        <v>0</v>
      </c>
      <c r="J240" s="26">
        <v>0</v>
      </c>
      <c r="K240" s="26">
        <v>0</v>
      </c>
      <c r="L240" s="26">
        <v>0</v>
      </c>
      <c r="M240" s="26">
        <v>0</v>
      </c>
      <c r="N240" s="13">
        <f t="shared" si="34"/>
        <v>0</v>
      </c>
      <c r="O240"/>
    </row>
    <row r="241" spans="1:15" ht="15">
      <c r="A241" s="60" t="s">
        <v>103</v>
      </c>
      <c r="B241" s="26">
        <v>0</v>
      </c>
      <c r="C241" s="26">
        <v>0</v>
      </c>
      <c r="D241" s="26">
        <v>0</v>
      </c>
      <c r="E241" s="26">
        <v>0</v>
      </c>
      <c r="F241" s="26">
        <v>0</v>
      </c>
      <c r="G241" s="26">
        <v>0</v>
      </c>
      <c r="H241" s="26">
        <v>0</v>
      </c>
      <c r="I241" s="26">
        <v>0</v>
      </c>
      <c r="J241" s="26">
        <v>0</v>
      </c>
      <c r="K241" s="26">
        <v>0</v>
      </c>
      <c r="L241" s="26">
        <v>0</v>
      </c>
      <c r="M241" s="26">
        <v>0</v>
      </c>
      <c r="N241" s="13">
        <f t="shared" si="34"/>
        <v>0</v>
      </c>
      <c r="O241"/>
    </row>
    <row r="242" spans="1:15" ht="15">
      <c r="A242" s="60" t="s">
        <v>104</v>
      </c>
      <c r="B242" s="26">
        <v>0</v>
      </c>
      <c r="C242" s="26">
        <v>0</v>
      </c>
      <c r="D242" s="26">
        <v>0</v>
      </c>
      <c r="E242" s="26">
        <v>0</v>
      </c>
      <c r="F242" s="26">
        <v>0</v>
      </c>
      <c r="G242" s="26">
        <v>0</v>
      </c>
      <c r="H242" s="26">
        <v>0</v>
      </c>
      <c r="I242" s="26">
        <v>0</v>
      </c>
      <c r="J242" s="26">
        <v>0</v>
      </c>
      <c r="K242" s="26">
        <v>0</v>
      </c>
      <c r="L242" s="26">
        <v>0</v>
      </c>
      <c r="M242" s="26">
        <v>0</v>
      </c>
      <c r="N242" s="13">
        <f t="shared" si="34"/>
        <v>0</v>
      </c>
      <c r="O242"/>
    </row>
    <row r="243" spans="1:15" ht="15">
      <c r="A243" s="60" t="s">
        <v>105</v>
      </c>
      <c r="B243" s="26">
        <v>0</v>
      </c>
      <c r="C243" s="26">
        <v>0</v>
      </c>
      <c r="D243" s="26">
        <v>0</v>
      </c>
      <c r="E243" s="26">
        <v>0</v>
      </c>
      <c r="F243" s="26">
        <v>0</v>
      </c>
      <c r="G243" s="26">
        <v>0</v>
      </c>
      <c r="H243" s="26">
        <v>0</v>
      </c>
      <c r="I243" s="26">
        <v>0</v>
      </c>
      <c r="J243" s="26">
        <v>0</v>
      </c>
      <c r="K243" s="26">
        <v>0</v>
      </c>
      <c r="L243" s="26">
        <v>0</v>
      </c>
      <c r="M243" s="26">
        <v>0</v>
      </c>
      <c r="N243" s="13">
        <f t="shared" si="34"/>
        <v>0</v>
      </c>
      <c r="O243"/>
    </row>
    <row r="244" spans="1:15" ht="15">
      <c r="A244" s="60" t="s">
        <v>106</v>
      </c>
      <c r="B244" s="26">
        <v>0</v>
      </c>
      <c r="C244" s="26">
        <v>0</v>
      </c>
      <c r="D244" s="26">
        <v>0</v>
      </c>
      <c r="E244" s="26">
        <v>0</v>
      </c>
      <c r="F244" s="26">
        <v>0</v>
      </c>
      <c r="G244" s="26">
        <v>0</v>
      </c>
      <c r="H244" s="26">
        <v>0</v>
      </c>
      <c r="I244" s="26">
        <v>0</v>
      </c>
      <c r="J244" s="26">
        <v>0</v>
      </c>
      <c r="K244" s="26">
        <v>0</v>
      </c>
      <c r="L244" s="26">
        <v>0</v>
      </c>
      <c r="M244" s="26">
        <v>0</v>
      </c>
      <c r="N244" s="13">
        <f t="shared" si="34"/>
        <v>0</v>
      </c>
      <c r="O244"/>
    </row>
    <row r="245" spans="1:15" ht="15">
      <c r="A245" s="60" t="s">
        <v>107</v>
      </c>
      <c r="B245" s="26">
        <v>0</v>
      </c>
      <c r="C245" s="26">
        <v>0</v>
      </c>
      <c r="D245" s="26">
        <v>0</v>
      </c>
      <c r="E245" s="26">
        <v>0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  <c r="N245" s="13">
        <f t="shared" si="34"/>
        <v>0</v>
      </c>
      <c r="O245"/>
    </row>
    <row r="246" spans="1:15" ht="15">
      <c r="A246" s="60" t="s">
        <v>108</v>
      </c>
      <c r="B246" s="26">
        <v>0</v>
      </c>
      <c r="C246" s="26">
        <v>0</v>
      </c>
      <c r="D246" s="26">
        <v>0</v>
      </c>
      <c r="E246" s="26">
        <v>0</v>
      </c>
      <c r="F246" s="26">
        <v>0</v>
      </c>
      <c r="G246" s="26">
        <v>0</v>
      </c>
      <c r="H246" s="26">
        <v>0</v>
      </c>
      <c r="I246" s="26">
        <v>0</v>
      </c>
      <c r="J246" s="26">
        <v>0</v>
      </c>
      <c r="K246" s="26">
        <v>0</v>
      </c>
      <c r="L246" s="26">
        <v>0</v>
      </c>
      <c r="M246" s="26">
        <v>0</v>
      </c>
      <c r="N246" s="13">
        <f t="shared" si="34"/>
        <v>0</v>
      </c>
      <c r="O246"/>
    </row>
    <row r="247" spans="1:15" ht="15">
      <c r="A247" s="60" t="s">
        <v>109</v>
      </c>
      <c r="B247" s="26">
        <v>0</v>
      </c>
      <c r="C247" s="26">
        <v>0</v>
      </c>
      <c r="D247" s="26">
        <v>0</v>
      </c>
      <c r="E247" s="26">
        <v>0</v>
      </c>
      <c r="F247" s="26">
        <v>0</v>
      </c>
      <c r="G247" s="26">
        <v>0</v>
      </c>
      <c r="H247" s="26">
        <v>0</v>
      </c>
      <c r="I247" s="26">
        <v>0</v>
      </c>
      <c r="J247" s="26">
        <v>0</v>
      </c>
      <c r="K247" s="26">
        <v>0</v>
      </c>
      <c r="L247" s="26">
        <v>0</v>
      </c>
      <c r="M247" s="26">
        <v>0</v>
      </c>
      <c r="N247" s="13">
        <f t="shared" si="34"/>
        <v>0</v>
      </c>
      <c r="O247"/>
    </row>
    <row r="248" spans="1:15" ht="17.25" customHeight="1">
      <c r="A248" s="60" t="s">
        <v>110</v>
      </c>
      <c r="B248" s="26">
        <v>0</v>
      </c>
      <c r="C248" s="26">
        <v>0</v>
      </c>
      <c r="D248" s="26">
        <v>0</v>
      </c>
      <c r="E248" s="26">
        <v>0</v>
      </c>
      <c r="F248" s="26">
        <v>0</v>
      </c>
      <c r="G248" s="26">
        <v>0</v>
      </c>
      <c r="H248" s="26">
        <v>0</v>
      </c>
      <c r="I248" s="26">
        <v>0</v>
      </c>
      <c r="J248" s="26">
        <v>0</v>
      </c>
      <c r="K248" s="26">
        <v>0</v>
      </c>
      <c r="L248" s="26">
        <v>0</v>
      </c>
      <c r="M248" s="26">
        <v>0</v>
      </c>
      <c r="N248" s="13">
        <f t="shared" si="34"/>
        <v>0</v>
      </c>
      <c r="O248"/>
    </row>
    <row r="249" spans="1:15" ht="17.25" customHeight="1">
      <c r="A249" s="60" t="s">
        <v>111</v>
      </c>
      <c r="B249" s="26">
        <v>0</v>
      </c>
      <c r="C249" s="26">
        <v>0</v>
      </c>
      <c r="D249" s="26">
        <v>0</v>
      </c>
      <c r="E249" s="26">
        <v>0</v>
      </c>
      <c r="F249" s="26">
        <v>0</v>
      </c>
      <c r="G249" s="26">
        <v>0</v>
      </c>
      <c r="H249" s="26">
        <v>0</v>
      </c>
      <c r="I249" s="26">
        <v>0</v>
      </c>
      <c r="J249" s="26">
        <v>0</v>
      </c>
      <c r="K249" s="26">
        <v>0</v>
      </c>
      <c r="L249" s="26">
        <v>0</v>
      </c>
      <c r="M249" s="26">
        <v>0</v>
      </c>
      <c r="N249" s="13">
        <f t="shared" si="34"/>
        <v>0</v>
      </c>
      <c r="O249"/>
    </row>
    <row r="250" spans="1:15" ht="17.25" customHeight="1">
      <c r="A250" s="60" t="s">
        <v>112</v>
      </c>
      <c r="B250" s="26">
        <v>0</v>
      </c>
      <c r="C250" s="26">
        <v>0</v>
      </c>
      <c r="D250" s="26">
        <v>0</v>
      </c>
      <c r="E250" s="26">
        <v>0</v>
      </c>
      <c r="F250" s="26">
        <v>0</v>
      </c>
      <c r="G250" s="26">
        <v>0</v>
      </c>
      <c r="H250" s="26">
        <v>0</v>
      </c>
      <c r="I250" s="26">
        <v>0</v>
      </c>
      <c r="J250" s="26">
        <v>0</v>
      </c>
      <c r="K250" s="26">
        <v>0</v>
      </c>
      <c r="L250" s="26">
        <v>0</v>
      </c>
      <c r="M250" s="26">
        <v>0</v>
      </c>
      <c r="N250" s="13">
        <f t="shared" si="34"/>
        <v>0</v>
      </c>
      <c r="O250"/>
    </row>
    <row r="251" spans="1:15" ht="17.25" customHeight="1">
      <c r="A251" s="60" t="s">
        <v>113</v>
      </c>
      <c r="B251" s="26">
        <v>0</v>
      </c>
      <c r="C251" s="26">
        <v>0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13">
        <f t="shared" si="34"/>
        <v>0</v>
      </c>
      <c r="O251"/>
    </row>
    <row r="252" spans="1:15" ht="17.25" customHeight="1">
      <c r="A252" s="60" t="s">
        <v>114</v>
      </c>
      <c r="B252" s="26">
        <v>0</v>
      </c>
      <c r="C252" s="26">
        <v>0</v>
      </c>
      <c r="D252" s="26">
        <v>0</v>
      </c>
      <c r="E252" s="26">
        <v>0</v>
      </c>
      <c r="F252" s="26">
        <v>0</v>
      </c>
      <c r="G252" s="26">
        <v>0</v>
      </c>
      <c r="H252" s="26">
        <v>0</v>
      </c>
      <c r="I252" s="26">
        <v>0</v>
      </c>
      <c r="J252" s="26">
        <v>0</v>
      </c>
      <c r="K252" s="26">
        <v>0</v>
      </c>
      <c r="L252" s="26">
        <v>0</v>
      </c>
      <c r="M252" s="26">
        <v>0</v>
      </c>
      <c r="N252" s="13">
        <f>SUM(B252:M252)</f>
        <v>0</v>
      </c>
      <c r="O252"/>
    </row>
    <row r="253" spans="1:15" ht="17.25" customHeight="1">
      <c r="A253" s="60" t="s">
        <v>115</v>
      </c>
      <c r="B253" s="26">
        <v>0</v>
      </c>
      <c r="C253" s="26">
        <v>0</v>
      </c>
      <c r="D253" s="26">
        <v>0</v>
      </c>
      <c r="E253" s="26">
        <v>0</v>
      </c>
      <c r="F253" s="26">
        <v>0</v>
      </c>
      <c r="G253" s="26">
        <v>0</v>
      </c>
      <c r="H253" s="26">
        <v>0</v>
      </c>
      <c r="I253" s="26">
        <v>0</v>
      </c>
      <c r="J253" s="26">
        <v>0</v>
      </c>
      <c r="K253" s="26">
        <v>0</v>
      </c>
      <c r="L253" s="26">
        <v>0</v>
      </c>
      <c r="M253" s="26">
        <v>0</v>
      </c>
      <c r="N253" s="13">
        <f t="shared" ref="N253:N257" si="35">SUM(B253:M253)</f>
        <v>0</v>
      </c>
      <c r="O253"/>
    </row>
    <row r="254" spans="1:15" ht="17.25" customHeight="1">
      <c r="A254" s="60" t="s">
        <v>116</v>
      </c>
      <c r="B254" s="26">
        <v>0</v>
      </c>
      <c r="C254" s="26">
        <v>0</v>
      </c>
      <c r="D254" s="26">
        <v>0</v>
      </c>
      <c r="E254" s="26">
        <v>0</v>
      </c>
      <c r="F254" s="26">
        <v>0</v>
      </c>
      <c r="G254" s="26">
        <v>0</v>
      </c>
      <c r="H254" s="26">
        <v>0</v>
      </c>
      <c r="I254" s="26">
        <v>0</v>
      </c>
      <c r="J254" s="26">
        <v>0</v>
      </c>
      <c r="K254" s="26">
        <v>0</v>
      </c>
      <c r="L254" s="26">
        <v>0</v>
      </c>
      <c r="M254" s="26">
        <v>0</v>
      </c>
      <c r="N254" s="13">
        <f t="shared" si="35"/>
        <v>0</v>
      </c>
      <c r="O254"/>
    </row>
    <row r="255" spans="1:15" ht="17.25" customHeight="1">
      <c r="A255" s="60" t="s">
        <v>117</v>
      </c>
      <c r="B255" s="26">
        <v>0</v>
      </c>
      <c r="C255" s="26">
        <v>0</v>
      </c>
      <c r="D255" s="26">
        <v>0</v>
      </c>
      <c r="E255" s="26">
        <v>0</v>
      </c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26">
        <v>0</v>
      </c>
      <c r="L255" s="26">
        <v>0</v>
      </c>
      <c r="M255" s="26">
        <v>0</v>
      </c>
      <c r="N255" s="13">
        <f t="shared" si="35"/>
        <v>0</v>
      </c>
      <c r="O255"/>
    </row>
    <row r="256" spans="1:15" ht="17.25" customHeight="1">
      <c r="A256" s="60" t="s">
        <v>118</v>
      </c>
      <c r="B256" s="26">
        <v>0</v>
      </c>
      <c r="C256" s="26">
        <v>0</v>
      </c>
      <c r="D256" s="26">
        <v>0</v>
      </c>
      <c r="E256" s="26">
        <v>0</v>
      </c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26">
        <v>0</v>
      </c>
      <c r="L256" s="26">
        <v>0</v>
      </c>
      <c r="M256" s="26">
        <v>0</v>
      </c>
      <c r="N256" s="13">
        <f t="shared" si="35"/>
        <v>0</v>
      </c>
      <c r="O256"/>
    </row>
    <row r="257" spans="1:15" ht="17.25" customHeight="1">
      <c r="A257" s="60" t="s">
        <v>119</v>
      </c>
      <c r="B257" s="26">
        <v>0</v>
      </c>
      <c r="C257" s="26">
        <v>0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13">
        <f t="shared" si="35"/>
        <v>0</v>
      </c>
      <c r="O257"/>
    </row>
    <row r="258" spans="1:15">
      <c r="A258" s="14" t="s">
        <v>65</v>
      </c>
      <c r="B258" s="26">
        <f>SUM(B236:B257)</f>
        <v>0</v>
      </c>
      <c r="C258" s="26">
        <f t="shared" ref="C258:N258" si="36">SUM(C236:C257)</f>
        <v>0</v>
      </c>
      <c r="D258" s="26">
        <f t="shared" si="36"/>
        <v>0</v>
      </c>
      <c r="E258" s="26">
        <f t="shared" si="36"/>
        <v>0</v>
      </c>
      <c r="F258" s="26">
        <f t="shared" si="36"/>
        <v>0</v>
      </c>
      <c r="G258" s="26">
        <f t="shared" si="36"/>
        <v>0</v>
      </c>
      <c r="H258" s="26">
        <f t="shared" si="36"/>
        <v>0</v>
      </c>
      <c r="I258" s="26">
        <f t="shared" si="36"/>
        <v>0</v>
      </c>
      <c r="J258" s="26">
        <f t="shared" si="36"/>
        <v>0</v>
      </c>
      <c r="K258" s="26">
        <f t="shared" si="36"/>
        <v>0</v>
      </c>
      <c r="L258" s="26">
        <f t="shared" si="36"/>
        <v>0</v>
      </c>
      <c r="M258" s="26">
        <f t="shared" si="36"/>
        <v>0</v>
      </c>
      <c r="N258" s="13">
        <f t="shared" si="36"/>
        <v>0</v>
      </c>
    </row>
    <row r="259" spans="1:15">
      <c r="A259" s="14"/>
      <c r="N259" s="13"/>
    </row>
    <row r="260" spans="1:15">
      <c r="A260" s="20" t="s">
        <v>66</v>
      </c>
      <c r="N260" s="13"/>
    </row>
    <row r="261" spans="1:15" ht="15">
      <c r="A261" s="60" t="s">
        <v>98</v>
      </c>
      <c r="B261" s="26">
        <v>0</v>
      </c>
      <c r="C261" s="26">
        <v>0</v>
      </c>
      <c r="D261" s="26">
        <v>0</v>
      </c>
      <c r="E261" s="26">
        <v>0</v>
      </c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26">
        <v>0</v>
      </c>
      <c r="L261" s="26">
        <v>0</v>
      </c>
      <c r="M261" s="26">
        <v>0</v>
      </c>
      <c r="N261" s="13">
        <f t="shared" ref="N261:N275" si="37">SUM(B261:M261)</f>
        <v>0</v>
      </c>
      <c r="O261"/>
    </row>
    <row r="262" spans="1:15" ht="15">
      <c r="A262" s="60" t="s">
        <v>99</v>
      </c>
      <c r="B262" s="26">
        <v>0</v>
      </c>
      <c r="C262" s="26">
        <v>0</v>
      </c>
      <c r="D262" s="26">
        <v>0</v>
      </c>
      <c r="E262" s="26">
        <v>0</v>
      </c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26">
        <v>0</v>
      </c>
      <c r="L262" s="26">
        <v>0</v>
      </c>
      <c r="M262" s="26">
        <v>0</v>
      </c>
      <c r="N262" s="13">
        <f t="shared" si="37"/>
        <v>0</v>
      </c>
      <c r="O262"/>
    </row>
    <row r="263" spans="1:15" ht="15">
      <c r="A263" s="60" t="s">
        <v>100</v>
      </c>
      <c r="B263" s="26">
        <v>0</v>
      </c>
      <c r="C263" s="26">
        <v>0</v>
      </c>
      <c r="D263" s="26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13">
        <f t="shared" si="37"/>
        <v>0</v>
      </c>
      <c r="O263"/>
    </row>
    <row r="264" spans="1:15" ht="15">
      <c r="A264" s="60" t="s">
        <v>101</v>
      </c>
      <c r="B264" s="26">
        <v>0</v>
      </c>
      <c r="C264" s="26">
        <v>0</v>
      </c>
      <c r="D264" s="26">
        <v>0</v>
      </c>
      <c r="E264" s="26">
        <v>0</v>
      </c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26">
        <v>0</v>
      </c>
      <c r="L264" s="26">
        <v>0</v>
      </c>
      <c r="M264" s="26">
        <v>0</v>
      </c>
      <c r="N264" s="13">
        <f t="shared" si="37"/>
        <v>0</v>
      </c>
      <c r="O264"/>
    </row>
    <row r="265" spans="1:15" ht="15">
      <c r="A265" s="60" t="s">
        <v>102</v>
      </c>
      <c r="B265" s="26">
        <v>0</v>
      </c>
      <c r="C265" s="26">
        <v>0</v>
      </c>
      <c r="D265" s="26">
        <v>0</v>
      </c>
      <c r="E265" s="26">
        <v>0</v>
      </c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26">
        <v>0</v>
      </c>
      <c r="L265" s="26">
        <v>0</v>
      </c>
      <c r="M265" s="26">
        <v>0</v>
      </c>
      <c r="N265" s="13">
        <f t="shared" si="37"/>
        <v>0</v>
      </c>
      <c r="O265"/>
    </row>
    <row r="266" spans="1:15" ht="15">
      <c r="A266" s="60" t="s">
        <v>103</v>
      </c>
      <c r="B266" s="26">
        <v>0</v>
      </c>
      <c r="C266" s="26">
        <v>0</v>
      </c>
      <c r="D266" s="26">
        <v>0</v>
      </c>
      <c r="E266" s="26">
        <v>0</v>
      </c>
      <c r="F266" s="26">
        <v>0</v>
      </c>
      <c r="G266" s="26">
        <v>0</v>
      </c>
      <c r="H266" s="26">
        <v>0</v>
      </c>
      <c r="I266" s="26">
        <v>0</v>
      </c>
      <c r="J266" s="26">
        <v>0</v>
      </c>
      <c r="K266" s="26">
        <v>0</v>
      </c>
      <c r="L266" s="26">
        <v>0</v>
      </c>
      <c r="M266" s="26">
        <v>0</v>
      </c>
      <c r="N266" s="13">
        <f t="shared" si="37"/>
        <v>0</v>
      </c>
      <c r="O266"/>
    </row>
    <row r="267" spans="1:15" ht="15">
      <c r="A267" s="60" t="s">
        <v>104</v>
      </c>
      <c r="B267" s="26">
        <v>0</v>
      </c>
      <c r="C267" s="26">
        <v>0</v>
      </c>
      <c r="D267" s="26">
        <v>0</v>
      </c>
      <c r="E267" s="26">
        <v>0</v>
      </c>
      <c r="F267" s="26">
        <v>0</v>
      </c>
      <c r="G267" s="26">
        <v>0</v>
      </c>
      <c r="H267" s="26">
        <v>0</v>
      </c>
      <c r="I267" s="26">
        <v>0</v>
      </c>
      <c r="J267" s="26">
        <v>0</v>
      </c>
      <c r="K267" s="26">
        <v>0</v>
      </c>
      <c r="L267" s="26">
        <v>0</v>
      </c>
      <c r="M267" s="26">
        <v>0</v>
      </c>
      <c r="N267" s="13">
        <f t="shared" si="37"/>
        <v>0</v>
      </c>
      <c r="O267"/>
    </row>
    <row r="268" spans="1:15" ht="15">
      <c r="A268" s="60" t="s">
        <v>105</v>
      </c>
      <c r="B268" s="26">
        <v>0</v>
      </c>
      <c r="C268" s="26">
        <v>0</v>
      </c>
      <c r="D268" s="26">
        <v>0</v>
      </c>
      <c r="E268" s="26">
        <v>0</v>
      </c>
      <c r="F268" s="26">
        <v>0</v>
      </c>
      <c r="G268" s="26">
        <v>0</v>
      </c>
      <c r="H268" s="26">
        <v>0</v>
      </c>
      <c r="I268" s="26">
        <v>0</v>
      </c>
      <c r="J268" s="26">
        <v>0</v>
      </c>
      <c r="K268" s="26">
        <v>0</v>
      </c>
      <c r="L268" s="26">
        <v>0</v>
      </c>
      <c r="M268" s="26">
        <v>0</v>
      </c>
      <c r="N268" s="13">
        <f t="shared" si="37"/>
        <v>0</v>
      </c>
      <c r="O268"/>
    </row>
    <row r="269" spans="1:15" ht="15">
      <c r="A269" s="60" t="s">
        <v>106</v>
      </c>
      <c r="B269" s="26">
        <v>0</v>
      </c>
      <c r="C269" s="26">
        <v>0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13">
        <f t="shared" si="37"/>
        <v>0</v>
      </c>
      <c r="O269"/>
    </row>
    <row r="270" spans="1:15" ht="15">
      <c r="A270" s="60" t="s">
        <v>107</v>
      </c>
      <c r="B270" s="26">
        <v>0</v>
      </c>
      <c r="C270" s="26">
        <v>0</v>
      </c>
      <c r="D270" s="26">
        <v>0</v>
      </c>
      <c r="E270" s="26">
        <v>0</v>
      </c>
      <c r="F270" s="26">
        <v>0</v>
      </c>
      <c r="G270" s="26">
        <v>0</v>
      </c>
      <c r="H270" s="26">
        <v>0</v>
      </c>
      <c r="I270" s="26">
        <v>0</v>
      </c>
      <c r="J270" s="26">
        <v>0</v>
      </c>
      <c r="K270" s="26">
        <v>0</v>
      </c>
      <c r="L270" s="26">
        <v>0</v>
      </c>
      <c r="M270" s="26">
        <v>0</v>
      </c>
      <c r="N270" s="13">
        <f t="shared" si="37"/>
        <v>0</v>
      </c>
      <c r="O270"/>
    </row>
    <row r="271" spans="1:15" ht="15">
      <c r="A271" s="60" t="s">
        <v>108</v>
      </c>
      <c r="B271" s="26">
        <v>0</v>
      </c>
      <c r="C271" s="26">
        <v>0</v>
      </c>
      <c r="D271" s="26">
        <v>0</v>
      </c>
      <c r="E271" s="26">
        <v>0</v>
      </c>
      <c r="F271" s="26">
        <v>0</v>
      </c>
      <c r="G271" s="26">
        <v>0</v>
      </c>
      <c r="H271" s="26">
        <v>0</v>
      </c>
      <c r="I271" s="26">
        <v>0</v>
      </c>
      <c r="J271" s="26">
        <v>0</v>
      </c>
      <c r="K271" s="26">
        <v>0</v>
      </c>
      <c r="L271" s="26">
        <v>0</v>
      </c>
      <c r="M271" s="26">
        <v>0</v>
      </c>
      <c r="N271" s="13">
        <f t="shared" si="37"/>
        <v>0</v>
      </c>
      <c r="O271"/>
    </row>
    <row r="272" spans="1:15" ht="15">
      <c r="A272" s="60" t="s">
        <v>109</v>
      </c>
      <c r="B272" s="26">
        <v>0</v>
      </c>
      <c r="C272" s="26">
        <v>0</v>
      </c>
      <c r="D272" s="26">
        <v>0</v>
      </c>
      <c r="E272" s="26">
        <v>0</v>
      </c>
      <c r="F272" s="26">
        <v>0</v>
      </c>
      <c r="G272" s="26">
        <v>0</v>
      </c>
      <c r="H272" s="26">
        <v>0</v>
      </c>
      <c r="I272" s="26">
        <v>0</v>
      </c>
      <c r="J272" s="26">
        <v>0</v>
      </c>
      <c r="K272" s="26">
        <v>0</v>
      </c>
      <c r="L272" s="26">
        <v>0</v>
      </c>
      <c r="M272" s="26">
        <v>0</v>
      </c>
      <c r="N272" s="13">
        <f t="shared" si="37"/>
        <v>0</v>
      </c>
      <c r="O272"/>
    </row>
    <row r="273" spans="1:15" ht="15">
      <c r="A273" s="60" t="s">
        <v>110</v>
      </c>
      <c r="B273" s="26">
        <v>0</v>
      </c>
      <c r="C273" s="26">
        <v>0</v>
      </c>
      <c r="D273" s="26">
        <v>0</v>
      </c>
      <c r="E273" s="26">
        <v>0</v>
      </c>
      <c r="F273" s="26">
        <v>0</v>
      </c>
      <c r="G273" s="26">
        <v>0</v>
      </c>
      <c r="H273" s="26">
        <v>0</v>
      </c>
      <c r="I273" s="26">
        <v>0</v>
      </c>
      <c r="J273" s="26">
        <v>0</v>
      </c>
      <c r="K273" s="26">
        <v>0</v>
      </c>
      <c r="L273" s="26">
        <v>0</v>
      </c>
      <c r="M273" s="26">
        <v>0</v>
      </c>
      <c r="N273" s="13">
        <f t="shared" si="37"/>
        <v>0</v>
      </c>
      <c r="O273" s="44"/>
    </row>
    <row r="274" spans="1:15" ht="15">
      <c r="A274" s="60" t="s">
        <v>111</v>
      </c>
      <c r="B274" s="26">
        <v>0</v>
      </c>
      <c r="C274" s="26">
        <v>0</v>
      </c>
      <c r="D274" s="26">
        <v>0</v>
      </c>
      <c r="E274" s="26">
        <v>0</v>
      </c>
      <c r="F274" s="26">
        <v>0</v>
      </c>
      <c r="G274" s="26">
        <v>0</v>
      </c>
      <c r="H274" s="26">
        <v>0</v>
      </c>
      <c r="I274" s="26">
        <v>0</v>
      </c>
      <c r="J274" s="26">
        <v>0</v>
      </c>
      <c r="K274" s="26">
        <v>0</v>
      </c>
      <c r="L274" s="26">
        <v>0</v>
      </c>
      <c r="M274" s="26">
        <v>0</v>
      </c>
      <c r="N274" s="13">
        <f t="shared" si="37"/>
        <v>0</v>
      </c>
      <c r="O274" s="44"/>
    </row>
    <row r="275" spans="1:15" ht="15">
      <c r="A275" s="60" t="s">
        <v>112</v>
      </c>
      <c r="B275" s="26">
        <v>0</v>
      </c>
      <c r="C275" s="26">
        <v>0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13">
        <f t="shared" si="37"/>
        <v>0</v>
      </c>
      <c r="O275" s="44"/>
    </row>
    <row r="276" spans="1:15" ht="17.25" customHeight="1">
      <c r="A276" s="60" t="s">
        <v>113</v>
      </c>
      <c r="B276" s="26">
        <v>0</v>
      </c>
      <c r="C276" s="26">
        <v>0</v>
      </c>
      <c r="D276" s="26">
        <v>0</v>
      </c>
      <c r="E276" s="26">
        <v>0</v>
      </c>
      <c r="F276" s="26">
        <v>0</v>
      </c>
      <c r="G276" s="26">
        <v>0</v>
      </c>
      <c r="H276" s="26">
        <v>0</v>
      </c>
      <c r="I276" s="26">
        <v>0</v>
      </c>
      <c r="J276" s="26">
        <v>0</v>
      </c>
      <c r="K276" s="26">
        <v>0</v>
      </c>
      <c r="L276" s="26">
        <v>0</v>
      </c>
      <c r="M276" s="26">
        <v>0</v>
      </c>
      <c r="N276" s="13">
        <f>SUM(B276:M276)</f>
        <v>0</v>
      </c>
      <c r="O276"/>
    </row>
    <row r="277" spans="1:15" ht="17.25" customHeight="1">
      <c r="A277" s="60" t="s">
        <v>114</v>
      </c>
      <c r="B277" s="26">
        <v>0</v>
      </c>
      <c r="C277" s="26">
        <v>0</v>
      </c>
      <c r="D277" s="26">
        <v>0</v>
      </c>
      <c r="E277" s="26">
        <v>0</v>
      </c>
      <c r="F277" s="26">
        <v>0</v>
      </c>
      <c r="G277" s="26">
        <v>0</v>
      </c>
      <c r="H277" s="26">
        <v>0</v>
      </c>
      <c r="I277" s="26">
        <v>0</v>
      </c>
      <c r="J277" s="26">
        <v>0</v>
      </c>
      <c r="K277" s="26">
        <v>0</v>
      </c>
      <c r="L277" s="26">
        <v>0</v>
      </c>
      <c r="M277" s="26">
        <v>0</v>
      </c>
      <c r="N277" s="13">
        <f>SUM(B277:M277)</f>
        <v>0</v>
      </c>
      <c r="O277"/>
    </row>
    <row r="278" spans="1:15" ht="17.25" customHeight="1">
      <c r="A278" s="60" t="s">
        <v>115</v>
      </c>
      <c r="B278" s="26">
        <v>0</v>
      </c>
      <c r="C278" s="26">
        <v>0</v>
      </c>
      <c r="D278" s="26">
        <v>0</v>
      </c>
      <c r="E278" s="26">
        <v>0</v>
      </c>
      <c r="F278" s="26">
        <v>0</v>
      </c>
      <c r="G278" s="26">
        <v>0</v>
      </c>
      <c r="H278" s="26">
        <v>0</v>
      </c>
      <c r="I278" s="26">
        <v>0</v>
      </c>
      <c r="J278" s="26">
        <v>0</v>
      </c>
      <c r="K278" s="26">
        <v>0</v>
      </c>
      <c r="L278" s="26">
        <v>0</v>
      </c>
      <c r="M278" s="26">
        <v>0</v>
      </c>
      <c r="N278" s="13">
        <f>SUM(B278:M278)</f>
        <v>0</v>
      </c>
      <c r="O278"/>
    </row>
    <row r="279" spans="1:15" ht="17.25" customHeight="1">
      <c r="A279" s="60" t="s">
        <v>116</v>
      </c>
      <c r="B279" s="26">
        <v>0</v>
      </c>
      <c r="C279" s="26">
        <v>0</v>
      </c>
      <c r="D279" s="26">
        <v>0</v>
      </c>
      <c r="E279" s="26">
        <v>0</v>
      </c>
      <c r="F279" s="26">
        <v>0</v>
      </c>
      <c r="G279" s="26">
        <v>0</v>
      </c>
      <c r="H279" s="26">
        <v>0</v>
      </c>
      <c r="I279" s="26">
        <v>0</v>
      </c>
      <c r="J279" s="26">
        <v>0</v>
      </c>
      <c r="K279" s="26">
        <v>0</v>
      </c>
      <c r="L279" s="26">
        <v>0</v>
      </c>
      <c r="M279" s="26">
        <v>0</v>
      </c>
      <c r="N279" s="13">
        <f t="shared" ref="N279:N282" si="38">SUM(B279:M279)</f>
        <v>0</v>
      </c>
      <c r="O279"/>
    </row>
    <row r="280" spans="1:15" ht="17.25" customHeight="1">
      <c r="A280" s="60" t="s">
        <v>117</v>
      </c>
      <c r="B280" s="26">
        <v>0</v>
      </c>
      <c r="C280" s="26">
        <v>0</v>
      </c>
      <c r="D280" s="26">
        <v>0</v>
      </c>
      <c r="E280" s="26">
        <v>0</v>
      </c>
      <c r="F280" s="26">
        <v>0</v>
      </c>
      <c r="G280" s="26">
        <v>0</v>
      </c>
      <c r="H280" s="26">
        <v>0</v>
      </c>
      <c r="I280" s="26">
        <v>0</v>
      </c>
      <c r="J280" s="26">
        <v>0</v>
      </c>
      <c r="K280" s="26">
        <v>0</v>
      </c>
      <c r="L280" s="26">
        <v>0</v>
      </c>
      <c r="M280" s="26">
        <v>0</v>
      </c>
      <c r="N280" s="13">
        <f t="shared" si="38"/>
        <v>0</v>
      </c>
      <c r="O280"/>
    </row>
    <row r="281" spans="1:15" ht="17.25" customHeight="1">
      <c r="A281" s="60" t="s">
        <v>118</v>
      </c>
      <c r="B281" s="26">
        <v>0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13">
        <f t="shared" si="38"/>
        <v>0</v>
      </c>
      <c r="O281"/>
    </row>
    <row r="282" spans="1:15" ht="17.25" customHeight="1">
      <c r="A282" s="60" t="s">
        <v>119</v>
      </c>
      <c r="B282" s="26">
        <v>0</v>
      </c>
      <c r="C282" s="26">
        <v>0</v>
      </c>
      <c r="D282" s="26">
        <v>0</v>
      </c>
      <c r="E282" s="26">
        <v>0</v>
      </c>
      <c r="F282" s="26">
        <v>0</v>
      </c>
      <c r="G282" s="26">
        <v>0</v>
      </c>
      <c r="H282" s="26">
        <v>0</v>
      </c>
      <c r="I282" s="26">
        <v>0</v>
      </c>
      <c r="J282" s="26">
        <v>0</v>
      </c>
      <c r="K282" s="26">
        <v>0</v>
      </c>
      <c r="L282" s="26">
        <v>0</v>
      </c>
      <c r="M282" s="26">
        <v>0</v>
      </c>
      <c r="N282" s="13">
        <f t="shared" si="38"/>
        <v>0</v>
      </c>
      <c r="O282"/>
    </row>
    <row r="283" spans="1:15">
      <c r="A283" s="14" t="s">
        <v>65</v>
      </c>
      <c r="B283" s="26">
        <f>SUM(B261:B282)</f>
        <v>0</v>
      </c>
      <c r="C283" s="26">
        <f t="shared" ref="C283:N283" si="39">SUM(C261:C282)</f>
        <v>0</v>
      </c>
      <c r="D283" s="26">
        <f t="shared" si="39"/>
        <v>0</v>
      </c>
      <c r="E283" s="26">
        <f t="shared" si="39"/>
        <v>0</v>
      </c>
      <c r="F283" s="26">
        <f t="shared" si="39"/>
        <v>0</v>
      </c>
      <c r="G283" s="26">
        <f t="shared" si="39"/>
        <v>0</v>
      </c>
      <c r="H283" s="26">
        <f t="shared" si="39"/>
        <v>0</v>
      </c>
      <c r="I283" s="26">
        <f t="shared" si="39"/>
        <v>0</v>
      </c>
      <c r="J283" s="26">
        <f t="shared" si="39"/>
        <v>0</v>
      </c>
      <c r="K283" s="26">
        <f t="shared" si="39"/>
        <v>0</v>
      </c>
      <c r="L283" s="26">
        <f t="shared" si="39"/>
        <v>0</v>
      </c>
      <c r="M283" s="26">
        <f t="shared" si="39"/>
        <v>0</v>
      </c>
      <c r="N283" s="13">
        <f t="shared" si="39"/>
        <v>0</v>
      </c>
    </row>
    <row r="284" spans="1:15">
      <c r="A284" s="14"/>
      <c r="N284" s="13"/>
    </row>
    <row r="285" spans="1:15" ht="16.5" thickBot="1">
      <c r="A285" s="17" t="s">
        <v>28</v>
      </c>
      <c r="B285" s="29">
        <f t="shared" ref="B285:M285" si="40">+B283+B258+B233</f>
        <v>1666.53</v>
      </c>
      <c r="C285" s="29">
        <f t="shared" si="40"/>
        <v>17809</v>
      </c>
      <c r="D285" s="29">
        <f t="shared" si="40"/>
        <v>207400</v>
      </c>
      <c r="E285" s="29">
        <f t="shared" si="40"/>
        <v>-15162.75</v>
      </c>
      <c r="F285" s="29">
        <f t="shared" si="40"/>
        <v>29709.86</v>
      </c>
      <c r="G285" s="29">
        <f t="shared" si="40"/>
        <v>18199.05</v>
      </c>
      <c r="H285" s="29">
        <f t="shared" si="40"/>
        <v>48876.43</v>
      </c>
      <c r="I285" s="29">
        <f t="shared" si="40"/>
        <v>15388.19</v>
      </c>
      <c r="J285" s="29">
        <f t="shared" si="40"/>
        <v>96013.55</v>
      </c>
      <c r="K285" s="29">
        <f t="shared" si="40"/>
        <v>19325.68</v>
      </c>
      <c r="L285" s="29">
        <f t="shared" si="40"/>
        <v>0</v>
      </c>
      <c r="M285" s="29">
        <f t="shared" si="40"/>
        <v>0</v>
      </c>
      <c r="N285" s="18">
        <f>+N283+N234+N258+N233</f>
        <v>439225.54</v>
      </c>
    </row>
    <row r="286" spans="1:15">
      <c r="A286" s="5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7" t="s">
        <v>3</v>
      </c>
    </row>
    <row r="287" spans="1:15" ht="13.5" thickBot="1">
      <c r="A287" s="19" t="s">
        <v>120</v>
      </c>
      <c r="B287" s="28" t="s">
        <v>5</v>
      </c>
      <c r="C287" s="28" t="s">
        <v>6</v>
      </c>
      <c r="D287" s="28" t="s">
        <v>7</v>
      </c>
      <c r="E287" s="28" t="s">
        <v>8</v>
      </c>
      <c r="F287" s="28" t="s">
        <v>9</v>
      </c>
      <c r="G287" s="28" t="s">
        <v>10</v>
      </c>
      <c r="H287" s="28" t="s">
        <v>11</v>
      </c>
      <c r="I287" s="28" t="s">
        <v>12</v>
      </c>
      <c r="J287" s="28" t="s">
        <v>13</v>
      </c>
      <c r="K287" s="28" t="s">
        <v>14</v>
      </c>
      <c r="L287" s="28" t="s">
        <v>15</v>
      </c>
      <c r="M287" s="28" t="s">
        <v>16</v>
      </c>
      <c r="N287" s="10" t="s">
        <v>17</v>
      </c>
    </row>
    <row r="288" spans="1:15">
      <c r="A288" s="105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45"/>
    </row>
    <row r="289" spans="1:15">
      <c r="A289" s="20" t="s">
        <v>32</v>
      </c>
      <c r="B289" s="26">
        <f>-173620.51-B316-B343</f>
        <v>-173620.51</v>
      </c>
      <c r="C289" s="26">
        <f>443039-C316-C343</f>
        <v>443039</v>
      </c>
      <c r="D289" s="26">
        <f>233801-D316-D343</f>
        <v>233801</v>
      </c>
      <c r="E289" s="26">
        <f>199662.04-E316-E343</f>
        <v>199662.04</v>
      </c>
      <c r="F289" s="26">
        <f>114405.38-F316-F343</f>
        <v>114405.38</v>
      </c>
      <c r="G289" s="26">
        <f>137591.97-G316-G343</f>
        <v>137591.97</v>
      </c>
      <c r="H289" s="26">
        <f>52418.82-H316-H343</f>
        <v>103522.76999999999</v>
      </c>
      <c r="I289" s="26">
        <f>-51303.12-I316-I343</f>
        <v>-51303.12</v>
      </c>
      <c r="J289" s="26">
        <f>74486.97-J316-J343</f>
        <v>74486.97</v>
      </c>
      <c r="K289" s="26">
        <f>253947.04-K316-K343</f>
        <v>253947.04</v>
      </c>
      <c r="L289" s="26">
        <f t="shared" ref="L289:M289" si="41">0-L316-L343</f>
        <v>0</v>
      </c>
      <c r="M289" s="26">
        <f t="shared" si="41"/>
        <v>0</v>
      </c>
      <c r="N289" s="13">
        <f>SUM(B289:M289)</f>
        <v>1335532.54</v>
      </c>
    </row>
    <row r="290" spans="1:15">
      <c r="A290" s="14" t="s">
        <v>33</v>
      </c>
      <c r="N290" s="13">
        <f>SUM(B290:M290)</f>
        <v>0</v>
      </c>
    </row>
    <row r="291" spans="1:15">
      <c r="A291" s="20" t="s">
        <v>34</v>
      </c>
      <c r="N291" s="13"/>
    </row>
    <row r="292" spans="1:15" ht="15">
      <c r="A292" s="60" t="s">
        <v>121</v>
      </c>
      <c r="B292" s="26">
        <v>0</v>
      </c>
      <c r="C292" s="26">
        <v>0</v>
      </c>
      <c r="D292" s="26">
        <v>0</v>
      </c>
      <c r="E292" s="26">
        <v>0</v>
      </c>
      <c r="F292" s="26">
        <v>0</v>
      </c>
      <c r="G292" s="26">
        <v>0</v>
      </c>
      <c r="H292" s="26">
        <v>0</v>
      </c>
      <c r="I292" s="26">
        <v>0</v>
      </c>
      <c r="J292" s="26">
        <v>0</v>
      </c>
      <c r="K292" s="26">
        <v>0</v>
      </c>
      <c r="L292" s="26">
        <v>0</v>
      </c>
      <c r="M292" s="26">
        <v>0</v>
      </c>
      <c r="N292" s="13">
        <f t="shared" ref="N292:N305" si="42">SUM(B292:M292)</f>
        <v>0</v>
      </c>
      <c r="O292"/>
    </row>
    <row r="293" spans="1:15" ht="15">
      <c r="A293" s="60" t="s">
        <v>98</v>
      </c>
      <c r="B293" s="26">
        <v>0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13">
        <f t="shared" si="42"/>
        <v>0</v>
      </c>
      <c r="O293"/>
    </row>
    <row r="294" spans="1:15" ht="15">
      <c r="A294" s="60" t="s">
        <v>99</v>
      </c>
      <c r="B294" s="26">
        <v>0</v>
      </c>
      <c r="C294" s="26">
        <v>0</v>
      </c>
      <c r="D294" s="26">
        <v>0</v>
      </c>
      <c r="E294" s="26">
        <v>0</v>
      </c>
      <c r="F294" s="26">
        <v>0</v>
      </c>
      <c r="G294" s="26">
        <v>0</v>
      </c>
      <c r="H294" s="26">
        <v>0</v>
      </c>
      <c r="I294" s="26">
        <v>0</v>
      </c>
      <c r="J294" s="26">
        <v>0</v>
      </c>
      <c r="K294" s="26">
        <v>0</v>
      </c>
      <c r="L294" s="26">
        <v>0</v>
      </c>
      <c r="M294" s="26">
        <v>0</v>
      </c>
      <c r="N294" s="13">
        <f t="shared" si="42"/>
        <v>0</v>
      </c>
      <c r="O294"/>
    </row>
    <row r="295" spans="1:15" ht="15">
      <c r="A295" s="60" t="s">
        <v>100</v>
      </c>
      <c r="B295" s="26">
        <v>0</v>
      </c>
      <c r="C295" s="26">
        <v>0</v>
      </c>
      <c r="D295" s="26">
        <v>0</v>
      </c>
      <c r="E295" s="26">
        <v>0</v>
      </c>
      <c r="F295" s="26">
        <v>0</v>
      </c>
      <c r="G295" s="26">
        <v>0</v>
      </c>
      <c r="H295" s="26">
        <v>0</v>
      </c>
      <c r="I295" s="26">
        <v>0</v>
      </c>
      <c r="J295" s="26">
        <v>0</v>
      </c>
      <c r="K295" s="26">
        <v>0</v>
      </c>
      <c r="L295" s="26">
        <v>0</v>
      </c>
      <c r="M295" s="26">
        <v>0</v>
      </c>
      <c r="N295" s="13">
        <f t="shared" si="42"/>
        <v>0</v>
      </c>
      <c r="O295"/>
    </row>
    <row r="296" spans="1:15" ht="15">
      <c r="A296" s="60" t="s">
        <v>101</v>
      </c>
      <c r="B296" s="26">
        <v>0</v>
      </c>
      <c r="C296" s="26">
        <v>0</v>
      </c>
      <c r="D296" s="26">
        <v>0</v>
      </c>
      <c r="E296" s="26">
        <v>0</v>
      </c>
      <c r="F296" s="26">
        <v>0</v>
      </c>
      <c r="G296" s="26">
        <v>0</v>
      </c>
      <c r="H296" s="26">
        <v>0</v>
      </c>
      <c r="I296" s="26">
        <v>0</v>
      </c>
      <c r="J296" s="26">
        <v>0</v>
      </c>
      <c r="K296" s="26">
        <v>0</v>
      </c>
      <c r="L296" s="26">
        <v>0</v>
      </c>
      <c r="M296" s="26">
        <v>0</v>
      </c>
      <c r="N296" s="13">
        <f t="shared" si="42"/>
        <v>0</v>
      </c>
      <c r="O296"/>
    </row>
    <row r="297" spans="1:15" ht="15">
      <c r="A297" s="60" t="s">
        <v>102</v>
      </c>
      <c r="B297" s="26">
        <v>0</v>
      </c>
      <c r="C297" s="26">
        <v>0</v>
      </c>
      <c r="D297" s="26">
        <v>0</v>
      </c>
      <c r="E297" s="26">
        <v>0</v>
      </c>
      <c r="F297" s="26">
        <v>0</v>
      </c>
      <c r="G297" s="26">
        <v>0</v>
      </c>
      <c r="H297" s="26">
        <v>0</v>
      </c>
      <c r="I297" s="26">
        <v>0</v>
      </c>
      <c r="J297" s="26">
        <v>0</v>
      </c>
      <c r="K297" s="26">
        <v>0</v>
      </c>
      <c r="L297" s="26">
        <v>0</v>
      </c>
      <c r="M297" s="26">
        <v>0</v>
      </c>
      <c r="N297" s="13">
        <f t="shared" si="42"/>
        <v>0</v>
      </c>
      <c r="O297"/>
    </row>
    <row r="298" spans="1:15" ht="15">
      <c r="A298" s="60" t="s">
        <v>103</v>
      </c>
      <c r="B298" s="26">
        <v>0</v>
      </c>
      <c r="C298" s="26">
        <v>0</v>
      </c>
      <c r="D298" s="26">
        <v>0</v>
      </c>
      <c r="E298" s="26">
        <v>0</v>
      </c>
      <c r="F298" s="26">
        <v>0</v>
      </c>
      <c r="G298" s="26">
        <v>0</v>
      </c>
      <c r="H298" s="26">
        <v>0</v>
      </c>
      <c r="I298" s="26">
        <v>0</v>
      </c>
      <c r="J298" s="26">
        <v>0</v>
      </c>
      <c r="K298" s="26">
        <v>0</v>
      </c>
      <c r="L298" s="26">
        <v>0</v>
      </c>
      <c r="M298" s="26">
        <v>0</v>
      </c>
      <c r="N298" s="13">
        <f t="shared" si="42"/>
        <v>0</v>
      </c>
      <c r="O298"/>
    </row>
    <row r="299" spans="1:15" ht="15">
      <c r="A299" s="60" t="s">
        <v>104</v>
      </c>
      <c r="B299" s="26">
        <v>0</v>
      </c>
      <c r="C299" s="26">
        <v>0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13">
        <f t="shared" si="42"/>
        <v>0</v>
      </c>
      <c r="O299"/>
    </row>
    <row r="300" spans="1:15" ht="15">
      <c r="A300" s="60" t="s">
        <v>105</v>
      </c>
      <c r="B300" s="26">
        <v>0</v>
      </c>
      <c r="C300" s="26">
        <v>0</v>
      </c>
      <c r="D300" s="26">
        <v>0</v>
      </c>
      <c r="E300" s="26">
        <v>0</v>
      </c>
      <c r="F300" s="26">
        <v>0</v>
      </c>
      <c r="G300" s="26">
        <v>0</v>
      </c>
      <c r="H300" s="26">
        <v>0</v>
      </c>
      <c r="I300" s="26">
        <v>0</v>
      </c>
      <c r="J300" s="26">
        <v>0</v>
      </c>
      <c r="K300" s="26">
        <v>0</v>
      </c>
      <c r="L300" s="26">
        <v>0</v>
      </c>
      <c r="M300" s="26">
        <v>0</v>
      </c>
      <c r="N300" s="13">
        <f t="shared" si="42"/>
        <v>0</v>
      </c>
      <c r="O300"/>
    </row>
    <row r="301" spans="1:15" ht="15">
      <c r="A301" s="60" t="s">
        <v>106</v>
      </c>
      <c r="B301" s="26">
        <v>0</v>
      </c>
      <c r="C301" s="26">
        <v>0</v>
      </c>
      <c r="D301" s="26">
        <v>0</v>
      </c>
      <c r="E301" s="26">
        <v>0</v>
      </c>
      <c r="F301" s="26">
        <v>0</v>
      </c>
      <c r="G301" s="26">
        <v>0</v>
      </c>
      <c r="H301" s="26">
        <v>0</v>
      </c>
      <c r="I301" s="26">
        <v>0</v>
      </c>
      <c r="J301" s="26">
        <v>0</v>
      </c>
      <c r="K301" s="26">
        <v>0</v>
      </c>
      <c r="L301" s="26">
        <v>0</v>
      </c>
      <c r="M301" s="26">
        <v>0</v>
      </c>
      <c r="N301" s="13">
        <f t="shared" si="42"/>
        <v>0</v>
      </c>
      <c r="O301"/>
    </row>
    <row r="302" spans="1:15" ht="15">
      <c r="A302" s="60" t="s">
        <v>122</v>
      </c>
      <c r="B302" s="26">
        <v>0</v>
      </c>
      <c r="C302" s="26">
        <v>0</v>
      </c>
      <c r="D302" s="26">
        <v>0</v>
      </c>
      <c r="E302" s="26">
        <v>0</v>
      </c>
      <c r="F302" s="26">
        <v>0</v>
      </c>
      <c r="G302" s="26">
        <v>0</v>
      </c>
      <c r="H302" s="26">
        <v>0</v>
      </c>
      <c r="I302" s="26">
        <v>0</v>
      </c>
      <c r="J302" s="26">
        <v>0</v>
      </c>
      <c r="K302" s="26">
        <v>0</v>
      </c>
      <c r="L302" s="26">
        <v>0</v>
      </c>
      <c r="M302" s="26">
        <v>0</v>
      </c>
      <c r="N302" s="13">
        <f t="shared" si="42"/>
        <v>0</v>
      </c>
      <c r="O302"/>
    </row>
    <row r="303" spans="1:15" ht="15">
      <c r="A303" s="60" t="s">
        <v>107</v>
      </c>
      <c r="B303" s="26">
        <v>0</v>
      </c>
      <c r="C303" s="26">
        <v>0</v>
      </c>
      <c r="D303" s="26">
        <v>0</v>
      </c>
      <c r="E303" s="26">
        <v>0</v>
      </c>
      <c r="F303" s="26">
        <v>0</v>
      </c>
      <c r="G303" s="26">
        <v>0</v>
      </c>
      <c r="H303" s="26">
        <v>0</v>
      </c>
      <c r="I303" s="26">
        <v>0</v>
      </c>
      <c r="J303" s="26">
        <v>0</v>
      </c>
      <c r="K303" s="26">
        <v>0</v>
      </c>
      <c r="L303" s="26">
        <v>0</v>
      </c>
      <c r="M303" s="26">
        <v>0</v>
      </c>
      <c r="N303" s="13">
        <f t="shared" si="42"/>
        <v>0</v>
      </c>
      <c r="O303"/>
    </row>
    <row r="304" spans="1:15" ht="15">
      <c r="A304" s="60" t="s">
        <v>108</v>
      </c>
      <c r="B304" s="26">
        <v>0</v>
      </c>
      <c r="C304" s="26">
        <v>0</v>
      </c>
      <c r="D304" s="26">
        <v>0</v>
      </c>
      <c r="E304" s="26">
        <v>0</v>
      </c>
      <c r="F304" s="26">
        <v>0</v>
      </c>
      <c r="G304" s="26">
        <v>0</v>
      </c>
      <c r="H304" s="26">
        <v>0</v>
      </c>
      <c r="I304" s="26">
        <v>0</v>
      </c>
      <c r="J304" s="26">
        <v>0</v>
      </c>
      <c r="K304" s="26">
        <v>0</v>
      </c>
      <c r="L304" s="26">
        <v>0</v>
      </c>
      <c r="M304" s="26">
        <v>0</v>
      </c>
      <c r="N304" s="13">
        <f t="shared" si="42"/>
        <v>0</v>
      </c>
      <c r="O304"/>
    </row>
    <row r="305" spans="1:15" ht="15">
      <c r="A305" s="60" t="s">
        <v>109</v>
      </c>
      <c r="B305" s="26">
        <v>0</v>
      </c>
      <c r="C305" s="26"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13">
        <f t="shared" si="42"/>
        <v>0</v>
      </c>
      <c r="O305"/>
    </row>
    <row r="306" spans="1:15" ht="17.25" customHeight="1">
      <c r="A306" s="60" t="s">
        <v>110</v>
      </c>
      <c r="B306" s="26">
        <v>0</v>
      </c>
      <c r="C306" s="26">
        <v>0</v>
      </c>
      <c r="D306" s="26">
        <v>0</v>
      </c>
      <c r="E306" s="26">
        <v>0</v>
      </c>
      <c r="F306" s="26">
        <v>0</v>
      </c>
      <c r="G306" s="26">
        <v>0</v>
      </c>
      <c r="H306" s="26">
        <v>0</v>
      </c>
      <c r="I306" s="26">
        <v>0</v>
      </c>
      <c r="J306" s="26">
        <v>0</v>
      </c>
      <c r="K306" s="26">
        <v>0</v>
      </c>
      <c r="L306" s="26">
        <v>0</v>
      </c>
      <c r="M306" s="26">
        <v>0</v>
      </c>
      <c r="N306" s="13">
        <f t="shared" ref="N306:N309" si="43">SUM(B306:M306)</f>
        <v>0</v>
      </c>
      <c r="O306"/>
    </row>
    <row r="307" spans="1:15" ht="17.25" customHeight="1">
      <c r="A307" s="60" t="s">
        <v>111</v>
      </c>
      <c r="B307" s="26">
        <v>0</v>
      </c>
      <c r="C307" s="26">
        <v>0</v>
      </c>
      <c r="D307" s="26">
        <v>0</v>
      </c>
      <c r="E307" s="26">
        <v>0</v>
      </c>
      <c r="F307" s="26">
        <v>0</v>
      </c>
      <c r="G307" s="26">
        <v>0</v>
      </c>
      <c r="H307" s="26">
        <v>0</v>
      </c>
      <c r="I307" s="26">
        <v>0</v>
      </c>
      <c r="J307" s="26">
        <v>0</v>
      </c>
      <c r="K307" s="26">
        <v>0</v>
      </c>
      <c r="L307" s="26">
        <v>0</v>
      </c>
      <c r="M307" s="26">
        <v>0</v>
      </c>
      <c r="N307" s="13">
        <f t="shared" si="43"/>
        <v>0</v>
      </c>
      <c r="O307"/>
    </row>
    <row r="308" spans="1:15" ht="17.25" customHeight="1">
      <c r="A308" s="60" t="s">
        <v>112</v>
      </c>
      <c r="B308" s="26">
        <v>0</v>
      </c>
      <c r="C308" s="26">
        <v>0</v>
      </c>
      <c r="D308" s="26">
        <v>0</v>
      </c>
      <c r="E308" s="26">
        <v>0</v>
      </c>
      <c r="F308" s="26">
        <v>0</v>
      </c>
      <c r="G308" s="26">
        <v>0</v>
      </c>
      <c r="H308" s="26">
        <v>0</v>
      </c>
      <c r="I308" s="26">
        <v>0</v>
      </c>
      <c r="J308" s="26">
        <v>0</v>
      </c>
      <c r="K308" s="26">
        <v>0</v>
      </c>
      <c r="L308" s="26">
        <v>0</v>
      </c>
      <c r="M308" s="26">
        <v>0</v>
      </c>
      <c r="N308" s="13">
        <f t="shared" si="43"/>
        <v>0</v>
      </c>
      <c r="O308"/>
    </row>
    <row r="309" spans="1:15" ht="17.25" customHeight="1">
      <c r="A309" s="60" t="s">
        <v>113</v>
      </c>
      <c r="B309" s="26">
        <v>0</v>
      </c>
      <c r="C309" s="26">
        <v>0</v>
      </c>
      <c r="D309" s="26">
        <v>0</v>
      </c>
      <c r="E309" s="26">
        <v>0</v>
      </c>
      <c r="F309" s="26">
        <v>0</v>
      </c>
      <c r="G309" s="26">
        <v>0</v>
      </c>
      <c r="H309" s="26">
        <v>0</v>
      </c>
      <c r="I309" s="26">
        <v>0</v>
      </c>
      <c r="J309" s="26">
        <v>0</v>
      </c>
      <c r="K309" s="26">
        <v>0</v>
      </c>
      <c r="L309" s="26">
        <v>0</v>
      </c>
      <c r="M309" s="26">
        <v>0</v>
      </c>
      <c r="N309" s="13">
        <f t="shared" si="43"/>
        <v>0</v>
      </c>
      <c r="O309"/>
    </row>
    <row r="310" spans="1:15" ht="17.25" customHeight="1">
      <c r="A310" s="60" t="s">
        <v>114</v>
      </c>
      <c r="B310" s="26">
        <v>0</v>
      </c>
      <c r="C310" s="26">
        <v>0</v>
      </c>
      <c r="D310" s="26">
        <v>0</v>
      </c>
      <c r="E310" s="26">
        <v>0</v>
      </c>
      <c r="F310" s="26">
        <v>0</v>
      </c>
      <c r="G310" s="26">
        <v>0</v>
      </c>
      <c r="H310" s="26">
        <v>0</v>
      </c>
      <c r="I310" s="26">
        <v>0</v>
      </c>
      <c r="J310" s="26">
        <v>0</v>
      </c>
      <c r="K310" s="26">
        <v>0</v>
      </c>
      <c r="L310" s="26">
        <v>0</v>
      </c>
      <c r="M310" s="26">
        <v>0</v>
      </c>
      <c r="N310" s="13">
        <f>SUM(B310:M310)</f>
        <v>0</v>
      </c>
      <c r="O310"/>
    </row>
    <row r="311" spans="1:15" ht="17.25" customHeight="1">
      <c r="A311" s="60" t="s">
        <v>115</v>
      </c>
      <c r="B311" s="26">
        <v>0</v>
      </c>
      <c r="C311" s="26">
        <v>0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  <c r="N311" s="13">
        <f t="shared" ref="N311:N312" si="44">SUM(B311:M311)</f>
        <v>0</v>
      </c>
      <c r="O311"/>
    </row>
    <row r="312" spans="1:15" ht="17.25" customHeight="1">
      <c r="A312" s="60" t="s">
        <v>116</v>
      </c>
      <c r="B312" s="26">
        <v>0</v>
      </c>
      <c r="C312" s="26">
        <v>0</v>
      </c>
      <c r="D312" s="26">
        <v>0</v>
      </c>
      <c r="E312" s="26">
        <v>0</v>
      </c>
      <c r="F312" s="26">
        <v>0</v>
      </c>
      <c r="G312" s="26">
        <v>0</v>
      </c>
      <c r="H312" s="26">
        <v>0</v>
      </c>
      <c r="I312" s="26">
        <v>0</v>
      </c>
      <c r="J312" s="26">
        <v>0</v>
      </c>
      <c r="K312" s="26">
        <v>0</v>
      </c>
      <c r="L312" s="26">
        <v>0</v>
      </c>
      <c r="M312" s="26">
        <v>0</v>
      </c>
      <c r="N312" s="13">
        <f t="shared" si="44"/>
        <v>0</v>
      </c>
      <c r="O312"/>
    </row>
    <row r="313" spans="1:15" ht="17.25" customHeight="1">
      <c r="A313" s="60" t="s">
        <v>117</v>
      </c>
      <c r="B313" s="26">
        <v>0</v>
      </c>
      <c r="C313" s="26">
        <v>0</v>
      </c>
      <c r="D313" s="26">
        <v>0</v>
      </c>
      <c r="E313" s="26">
        <v>0</v>
      </c>
      <c r="F313" s="26">
        <v>0</v>
      </c>
      <c r="G313" s="26">
        <v>0</v>
      </c>
      <c r="H313" s="26">
        <v>0</v>
      </c>
      <c r="I313" s="26">
        <v>0</v>
      </c>
      <c r="J313" s="26">
        <v>0</v>
      </c>
      <c r="K313" s="26">
        <v>0</v>
      </c>
      <c r="L313" s="26">
        <v>0</v>
      </c>
      <c r="M313" s="26">
        <v>0</v>
      </c>
      <c r="N313" s="13">
        <f t="shared" ref="N313" si="45">SUM(B313:M313)</f>
        <v>0</v>
      </c>
      <c r="O313"/>
    </row>
    <row r="314" spans="1:15" ht="17.25" customHeight="1">
      <c r="A314" s="60" t="s">
        <v>118</v>
      </c>
      <c r="B314" s="26">
        <v>0</v>
      </c>
      <c r="C314" s="26">
        <v>0</v>
      </c>
      <c r="D314" s="26">
        <v>0</v>
      </c>
      <c r="E314" s="26">
        <v>0</v>
      </c>
      <c r="F314" s="26">
        <v>0</v>
      </c>
      <c r="G314" s="26">
        <v>0</v>
      </c>
      <c r="H314" s="26">
        <v>0</v>
      </c>
      <c r="I314" s="26">
        <v>0</v>
      </c>
      <c r="J314" s="26">
        <v>0</v>
      </c>
      <c r="K314" s="26">
        <v>0</v>
      </c>
      <c r="L314" s="26">
        <v>0</v>
      </c>
      <c r="M314" s="26">
        <v>0</v>
      </c>
      <c r="N314" s="13">
        <f t="shared" ref="N314" si="46">SUM(B314:M314)</f>
        <v>0</v>
      </c>
      <c r="O314"/>
    </row>
    <row r="315" spans="1:15" ht="17.25" customHeight="1">
      <c r="A315" s="60" t="s">
        <v>123</v>
      </c>
      <c r="B315" s="26">
        <v>0</v>
      </c>
      <c r="C315" s="26">
        <v>0</v>
      </c>
      <c r="D315" s="26">
        <v>0</v>
      </c>
      <c r="E315" s="26">
        <v>0</v>
      </c>
      <c r="F315" s="26">
        <v>0</v>
      </c>
      <c r="G315" s="26">
        <v>0</v>
      </c>
      <c r="H315" s="26">
        <v>0</v>
      </c>
      <c r="I315" s="26">
        <v>0</v>
      </c>
      <c r="J315" s="26">
        <v>0</v>
      </c>
      <c r="K315" s="26">
        <v>0</v>
      </c>
      <c r="L315" s="26">
        <v>0</v>
      </c>
      <c r="M315" s="26">
        <v>0</v>
      </c>
      <c r="N315" s="13">
        <f t="shared" ref="N315" si="47">SUM(B315:M315)</f>
        <v>0</v>
      </c>
      <c r="O315"/>
    </row>
    <row r="316" spans="1:15">
      <c r="A316" s="14" t="s">
        <v>65</v>
      </c>
      <c r="B316" s="26">
        <f t="shared" ref="B316:N316" si="48">SUM(B292:B315)</f>
        <v>0</v>
      </c>
      <c r="C316" s="26">
        <f t="shared" si="48"/>
        <v>0</v>
      </c>
      <c r="D316" s="26">
        <f t="shared" si="48"/>
        <v>0</v>
      </c>
      <c r="E316" s="26">
        <f t="shared" si="48"/>
        <v>0</v>
      </c>
      <c r="F316" s="26">
        <f t="shared" si="48"/>
        <v>0</v>
      </c>
      <c r="G316" s="26">
        <f t="shared" si="48"/>
        <v>0</v>
      </c>
      <c r="H316" s="26">
        <f t="shared" si="48"/>
        <v>0</v>
      </c>
      <c r="I316" s="26">
        <f t="shared" si="48"/>
        <v>0</v>
      </c>
      <c r="J316" s="26">
        <f t="shared" si="48"/>
        <v>0</v>
      </c>
      <c r="K316" s="26">
        <f t="shared" si="48"/>
        <v>0</v>
      </c>
      <c r="L316" s="26">
        <f t="shared" si="48"/>
        <v>0</v>
      </c>
      <c r="M316" s="26">
        <f t="shared" si="48"/>
        <v>0</v>
      </c>
      <c r="N316" s="13">
        <f t="shared" si="48"/>
        <v>0</v>
      </c>
    </row>
    <row r="317" spans="1:15">
      <c r="A317" s="14"/>
      <c r="N317" s="13"/>
    </row>
    <row r="318" spans="1:15">
      <c r="A318" s="20" t="s">
        <v>66</v>
      </c>
      <c r="N318" s="13"/>
    </row>
    <row r="319" spans="1:15" ht="15">
      <c r="A319" s="60" t="s">
        <v>121</v>
      </c>
      <c r="B319" s="26">
        <v>0</v>
      </c>
      <c r="C319" s="26">
        <v>0</v>
      </c>
      <c r="D319" s="26">
        <v>0</v>
      </c>
      <c r="E319" s="26">
        <v>0</v>
      </c>
      <c r="F319" s="26">
        <v>0</v>
      </c>
      <c r="G319" s="26">
        <v>0</v>
      </c>
      <c r="H319" s="26">
        <v>0</v>
      </c>
      <c r="I319" s="26">
        <v>0</v>
      </c>
      <c r="J319" s="26">
        <v>0</v>
      </c>
      <c r="K319" s="26">
        <v>0</v>
      </c>
      <c r="L319" s="26">
        <v>0</v>
      </c>
      <c r="M319" s="26">
        <v>0</v>
      </c>
      <c r="N319" s="13">
        <f t="shared" ref="N319:N333" si="49">SUM(B319:M319)</f>
        <v>0</v>
      </c>
      <c r="O319"/>
    </row>
    <row r="320" spans="1:15" ht="15">
      <c r="A320" s="60" t="s">
        <v>98</v>
      </c>
      <c r="B320" s="26">
        <v>0</v>
      </c>
      <c r="C320" s="26">
        <v>0</v>
      </c>
      <c r="D320" s="26">
        <v>0</v>
      </c>
      <c r="E320" s="26">
        <v>0</v>
      </c>
      <c r="F320" s="26">
        <v>0</v>
      </c>
      <c r="G320" s="26">
        <v>0</v>
      </c>
      <c r="H320" s="26">
        <v>-51103.95</v>
      </c>
      <c r="I320" s="26">
        <v>0</v>
      </c>
      <c r="J320" s="26">
        <v>0</v>
      </c>
      <c r="K320" s="26">
        <v>0</v>
      </c>
      <c r="L320" s="26">
        <v>0</v>
      </c>
      <c r="M320" s="26">
        <v>0</v>
      </c>
      <c r="N320" s="13">
        <f t="shared" si="49"/>
        <v>-51103.95</v>
      </c>
      <c r="O320"/>
    </row>
    <row r="321" spans="1:15" ht="15">
      <c r="A321" s="60" t="s">
        <v>99</v>
      </c>
      <c r="B321" s="26">
        <v>0</v>
      </c>
      <c r="C321" s="26">
        <v>0</v>
      </c>
      <c r="D321" s="26">
        <v>0</v>
      </c>
      <c r="E321" s="26">
        <v>0</v>
      </c>
      <c r="F321" s="26">
        <v>0</v>
      </c>
      <c r="G321" s="26">
        <v>0</v>
      </c>
      <c r="H321" s="26">
        <v>0</v>
      </c>
      <c r="I321" s="26">
        <v>0</v>
      </c>
      <c r="J321" s="26">
        <v>0</v>
      </c>
      <c r="K321" s="26">
        <v>0</v>
      </c>
      <c r="L321" s="26">
        <v>0</v>
      </c>
      <c r="M321" s="26">
        <v>0</v>
      </c>
      <c r="N321" s="13">
        <f t="shared" si="49"/>
        <v>0</v>
      </c>
      <c r="O321"/>
    </row>
    <row r="322" spans="1:15" ht="15">
      <c r="A322" s="60" t="s">
        <v>100</v>
      </c>
      <c r="B322" s="26">
        <v>0</v>
      </c>
      <c r="C322" s="26">
        <v>0</v>
      </c>
      <c r="D322" s="26">
        <v>0</v>
      </c>
      <c r="E322" s="26">
        <v>0</v>
      </c>
      <c r="F322" s="26">
        <v>0</v>
      </c>
      <c r="G322" s="26">
        <v>0</v>
      </c>
      <c r="H322" s="26">
        <v>0</v>
      </c>
      <c r="I322" s="26">
        <v>0</v>
      </c>
      <c r="J322" s="26">
        <v>0</v>
      </c>
      <c r="K322" s="26">
        <v>0</v>
      </c>
      <c r="L322" s="26">
        <v>0</v>
      </c>
      <c r="M322" s="26">
        <v>0</v>
      </c>
      <c r="N322" s="13">
        <f t="shared" si="49"/>
        <v>0</v>
      </c>
      <c r="O322"/>
    </row>
    <row r="323" spans="1:15" ht="15">
      <c r="A323" s="60" t="s">
        <v>101</v>
      </c>
      <c r="B323" s="26">
        <v>0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13">
        <f t="shared" si="49"/>
        <v>0</v>
      </c>
      <c r="O323"/>
    </row>
    <row r="324" spans="1:15" ht="15">
      <c r="A324" s="60" t="s">
        <v>102</v>
      </c>
      <c r="B324" s="26">
        <v>0</v>
      </c>
      <c r="C324" s="26">
        <v>0</v>
      </c>
      <c r="D324" s="26">
        <v>0</v>
      </c>
      <c r="E324" s="26">
        <v>0</v>
      </c>
      <c r="F324" s="26">
        <v>0</v>
      </c>
      <c r="G324" s="26">
        <v>0</v>
      </c>
      <c r="H324" s="26">
        <v>0</v>
      </c>
      <c r="I324" s="26">
        <v>0</v>
      </c>
      <c r="J324" s="26">
        <v>0</v>
      </c>
      <c r="K324" s="26">
        <v>0</v>
      </c>
      <c r="L324" s="26">
        <v>0</v>
      </c>
      <c r="M324" s="26">
        <v>0</v>
      </c>
      <c r="N324" s="13">
        <f t="shared" si="49"/>
        <v>0</v>
      </c>
      <c r="O324"/>
    </row>
    <row r="325" spans="1:15" ht="15">
      <c r="A325" s="60" t="s">
        <v>103</v>
      </c>
      <c r="B325" s="26">
        <v>0</v>
      </c>
      <c r="C325" s="26">
        <v>0</v>
      </c>
      <c r="D325" s="26">
        <v>0</v>
      </c>
      <c r="E325" s="26">
        <v>0</v>
      </c>
      <c r="F325" s="26">
        <v>0</v>
      </c>
      <c r="G325" s="26">
        <v>0</v>
      </c>
      <c r="H325" s="26">
        <v>0</v>
      </c>
      <c r="I325" s="26">
        <v>0</v>
      </c>
      <c r="J325" s="26">
        <v>0</v>
      </c>
      <c r="K325" s="26">
        <v>0</v>
      </c>
      <c r="L325" s="26">
        <v>0</v>
      </c>
      <c r="M325" s="26">
        <v>0</v>
      </c>
      <c r="N325" s="13">
        <f t="shared" si="49"/>
        <v>0</v>
      </c>
      <c r="O325"/>
    </row>
    <row r="326" spans="1:15" ht="15">
      <c r="A326" s="60" t="s">
        <v>104</v>
      </c>
      <c r="B326" s="26">
        <v>0</v>
      </c>
      <c r="C326" s="26">
        <v>0</v>
      </c>
      <c r="D326" s="26">
        <v>0</v>
      </c>
      <c r="E326" s="26">
        <v>0</v>
      </c>
      <c r="F326" s="26">
        <v>0</v>
      </c>
      <c r="G326" s="26">
        <v>0</v>
      </c>
      <c r="H326" s="26">
        <v>0</v>
      </c>
      <c r="I326" s="26">
        <v>0</v>
      </c>
      <c r="J326" s="26">
        <v>0</v>
      </c>
      <c r="K326" s="26">
        <v>0</v>
      </c>
      <c r="L326" s="26">
        <v>0</v>
      </c>
      <c r="M326" s="26">
        <v>0</v>
      </c>
      <c r="N326" s="13">
        <f t="shared" si="49"/>
        <v>0</v>
      </c>
      <c r="O326"/>
    </row>
    <row r="327" spans="1:15" ht="15">
      <c r="A327" s="60" t="s">
        <v>105</v>
      </c>
      <c r="B327" s="26">
        <v>0</v>
      </c>
      <c r="C327" s="26">
        <v>0</v>
      </c>
      <c r="D327" s="26">
        <v>0</v>
      </c>
      <c r="E327" s="26">
        <v>0</v>
      </c>
      <c r="F327" s="26">
        <v>0</v>
      </c>
      <c r="G327" s="26">
        <v>0</v>
      </c>
      <c r="H327" s="26">
        <v>0</v>
      </c>
      <c r="I327" s="26">
        <v>0</v>
      </c>
      <c r="J327" s="26">
        <v>0</v>
      </c>
      <c r="K327" s="26">
        <v>0</v>
      </c>
      <c r="L327" s="26">
        <v>0</v>
      </c>
      <c r="M327" s="26">
        <v>0</v>
      </c>
      <c r="N327" s="13">
        <f t="shared" si="49"/>
        <v>0</v>
      </c>
      <c r="O327"/>
    </row>
    <row r="328" spans="1:15" ht="15">
      <c r="A328" s="60" t="s">
        <v>106</v>
      </c>
      <c r="B328" s="26">
        <v>0</v>
      </c>
      <c r="C328" s="26">
        <v>0</v>
      </c>
      <c r="D328" s="26">
        <v>0</v>
      </c>
      <c r="E328" s="26">
        <v>0</v>
      </c>
      <c r="F328" s="26">
        <v>0</v>
      </c>
      <c r="G328" s="26">
        <v>0</v>
      </c>
      <c r="H328" s="26">
        <v>0</v>
      </c>
      <c r="I328" s="26">
        <v>0</v>
      </c>
      <c r="J328" s="26">
        <v>0</v>
      </c>
      <c r="K328" s="26">
        <v>0</v>
      </c>
      <c r="L328" s="26">
        <v>0</v>
      </c>
      <c r="M328" s="26">
        <v>0</v>
      </c>
      <c r="N328" s="13">
        <f t="shared" si="49"/>
        <v>0</v>
      </c>
      <c r="O328"/>
    </row>
    <row r="329" spans="1:15" ht="15">
      <c r="A329" s="60" t="s">
        <v>122</v>
      </c>
      <c r="B329" s="26">
        <v>0</v>
      </c>
      <c r="C329" s="26">
        <v>0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  <c r="N329" s="13">
        <f t="shared" si="49"/>
        <v>0</v>
      </c>
      <c r="O329"/>
    </row>
    <row r="330" spans="1:15" ht="15">
      <c r="A330" s="60" t="s">
        <v>107</v>
      </c>
      <c r="B330" s="26">
        <v>0</v>
      </c>
      <c r="C330" s="26">
        <v>0</v>
      </c>
      <c r="D330" s="26">
        <v>0</v>
      </c>
      <c r="E330" s="26">
        <v>0</v>
      </c>
      <c r="F330" s="26">
        <v>0</v>
      </c>
      <c r="G330" s="26">
        <v>0</v>
      </c>
      <c r="H330" s="26">
        <v>0</v>
      </c>
      <c r="I330" s="26">
        <v>0</v>
      </c>
      <c r="J330" s="26">
        <v>0</v>
      </c>
      <c r="K330" s="26">
        <v>0</v>
      </c>
      <c r="L330" s="26">
        <v>0</v>
      </c>
      <c r="M330" s="26">
        <v>0</v>
      </c>
      <c r="N330" s="13">
        <f t="shared" si="49"/>
        <v>0</v>
      </c>
      <c r="O330"/>
    </row>
    <row r="331" spans="1:15" ht="15">
      <c r="A331" s="60" t="s">
        <v>108</v>
      </c>
      <c r="B331" s="26">
        <v>0</v>
      </c>
      <c r="C331" s="26">
        <v>0</v>
      </c>
      <c r="D331" s="26">
        <v>0</v>
      </c>
      <c r="E331" s="26">
        <v>0</v>
      </c>
      <c r="F331" s="26">
        <v>0</v>
      </c>
      <c r="G331" s="26">
        <v>0</v>
      </c>
      <c r="H331" s="26">
        <v>0</v>
      </c>
      <c r="I331" s="26">
        <v>0</v>
      </c>
      <c r="J331" s="26">
        <v>0</v>
      </c>
      <c r="K331" s="26">
        <v>0</v>
      </c>
      <c r="L331" s="26">
        <v>0</v>
      </c>
      <c r="M331" s="26">
        <v>0</v>
      </c>
      <c r="N331" s="13">
        <f t="shared" si="49"/>
        <v>0</v>
      </c>
      <c r="O331"/>
    </row>
    <row r="332" spans="1:15" ht="15">
      <c r="A332" s="60" t="s">
        <v>109</v>
      </c>
      <c r="B332" s="26">
        <v>0</v>
      </c>
      <c r="C332" s="26">
        <v>0</v>
      </c>
      <c r="D332" s="26">
        <v>0</v>
      </c>
      <c r="E332" s="26">
        <v>0</v>
      </c>
      <c r="F332" s="26">
        <v>0</v>
      </c>
      <c r="G332" s="26">
        <v>0</v>
      </c>
      <c r="H332" s="26">
        <v>0</v>
      </c>
      <c r="I332" s="26">
        <v>0</v>
      </c>
      <c r="J332" s="26">
        <v>0</v>
      </c>
      <c r="K332" s="26">
        <v>0</v>
      </c>
      <c r="L332" s="26">
        <v>0</v>
      </c>
      <c r="M332" s="26">
        <v>0</v>
      </c>
      <c r="N332" s="13">
        <f t="shared" si="49"/>
        <v>0</v>
      </c>
      <c r="O332"/>
    </row>
    <row r="333" spans="1:15" ht="15">
      <c r="A333" s="60" t="s">
        <v>110</v>
      </c>
      <c r="B333" s="26">
        <v>0</v>
      </c>
      <c r="C333" s="26">
        <v>0</v>
      </c>
      <c r="D333" s="26">
        <v>0</v>
      </c>
      <c r="E333" s="26">
        <v>0</v>
      </c>
      <c r="F333" s="26">
        <v>0</v>
      </c>
      <c r="G333" s="26">
        <v>0</v>
      </c>
      <c r="H333" s="26">
        <v>0</v>
      </c>
      <c r="I333" s="26">
        <v>0</v>
      </c>
      <c r="J333" s="26">
        <v>0</v>
      </c>
      <c r="K333" s="26">
        <v>0</v>
      </c>
      <c r="L333" s="26">
        <v>0</v>
      </c>
      <c r="M333" s="26">
        <v>0</v>
      </c>
      <c r="N333" s="13">
        <f t="shared" si="49"/>
        <v>0</v>
      </c>
      <c r="O333" s="44"/>
    </row>
    <row r="334" spans="1:15" ht="15">
      <c r="A334" s="60" t="s">
        <v>111</v>
      </c>
      <c r="B334" s="26">
        <v>0</v>
      </c>
      <c r="C334" s="26">
        <v>0</v>
      </c>
      <c r="D334" s="26">
        <v>0</v>
      </c>
      <c r="E334" s="26">
        <v>0</v>
      </c>
      <c r="F334" s="26">
        <v>0</v>
      </c>
      <c r="G334" s="26">
        <v>0</v>
      </c>
      <c r="H334" s="26">
        <v>0</v>
      </c>
      <c r="I334" s="26">
        <v>0</v>
      </c>
      <c r="J334" s="26">
        <v>0</v>
      </c>
      <c r="K334" s="26">
        <v>0</v>
      </c>
      <c r="L334" s="26">
        <v>0</v>
      </c>
      <c r="M334" s="26">
        <v>0</v>
      </c>
      <c r="N334" s="13">
        <f t="shared" ref="N334" si="50">SUM(B334:M334)</f>
        <v>0</v>
      </c>
      <c r="O334" s="44"/>
    </row>
    <row r="335" spans="1:15" ht="15">
      <c r="A335" s="60" t="s">
        <v>112</v>
      </c>
      <c r="B335" s="26">
        <v>0</v>
      </c>
      <c r="C335" s="26">
        <v>0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13">
        <f t="shared" ref="N335" si="51">SUM(B335:M335)</f>
        <v>0</v>
      </c>
      <c r="O335" s="44"/>
    </row>
    <row r="336" spans="1:15" ht="17.25" customHeight="1">
      <c r="A336" s="60" t="s">
        <v>113</v>
      </c>
      <c r="B336" s="26">
        <v>0</v>
      </c>
      <c r="C336" s="26">
        <v>0</v>
      </c>
      <c r="D336" s="26">
        <v>0</v>
      </c>
      <c r="E336" s="26">
        <v>0</v>
      </c>
      <c r="F336" s="26">
        <v>0</v>
      </c>
      <c r="G336" s="26">
        <v>0</v>
      </c>
      <c r="H336" s="26">
        <v>0</v>
      </c>
      <c r="I336" s="26">
        <v>0</v>
      </c>
      <c r="J336" s="26">
        <v>0</v>
      </c>
      <c r="K336" s="26">
        <v>0</v>
      </c>
      <c r="L336" s="26">
        <v>0</v>
      </c>
      <c r="M336" s="26">
        <v>0</v>
      </c>
      <c r="N336" s="13">
        <f>SUM(B336:M336)</f>
        <v>0</v>
      </c>
      <c r="O336"/>
    </row>
    <row r="337" spans="1:15" ht="17.25" customHeight="1">
      <c r="A337" s="60" t="s">
        <v>114</v>
      </c>
      <c r="B337" s="26">
        <v>0</v>
      </c>
      <c r="C337" s="26">
        <v>0</v>
      </c>
      <c r="D337" s="26">
        <v>0</v>
      </c>
      <c r="E337" s="26">
        <v>0</v>
      </c>
      <c r="F337" s="26">
        <v>0</v>
      </c>
      <c r="G337" s="26">
        <v>0</v>
      </c>
      <c r="H337" s="26">
        <v>0</v>
      </c>
      <c r="I337" s="26">
        <v>0</v>
      </c>
      <c r="J337" s="26">
        <v>0</v>
      </c>
      <c r="K337" s="26">
        <v>0</v>
      </c>
      <c r="L337" s="26">
        <v>0</v>
      </c>
      <c r="M337" s="26">
        <v>0</v>
      </c>
      <c r="N337" s="13">
        <f>SUM(B337:M337)</f>
        <v>0</v>
      </c>
      <c r="O337"/>
    </row>
    <row r="338" spans="1:15" ht="17.25" customHeight="1">
      <c r="A338" s="60" t="s">
        <v>115</v>
      </c>
      <c r="B338" s="26">
        <v>0</v>
      </c>
      <c r="C338" s="26">
        <v>0</v>
      </c>
      <c r="D338" s="26">
        <v>0</v>
      </c>
      <c r="E338" s="26">
        <v>0</v>
      </c>
      <c r="F338" s="26">
        <v>0</v>
      </c>
      <c r="G338" s="26">
        <v>0</v>
      </c>
      <c r="H338" s="26">
        <v>0</v>
      </c>
      <c r="I338" s="26">
        <v>0</v>
      </c>
      <c r="J338" s="26">
        <v>0</v>
      </c>
      <c r="K338" s="26">
        <v>0</v>
      </c>
      <c r="L338" s="26">
        <v>0</v>
      </c>
      <c r="M338" s="26">
        <v>0</v>
      </c>
      <c r="N338" s="13">
        <f>SUM(B338:M338)</f>
        <v>0</v>
      </c>
      <c r="O338"/>
    </row>
    <row r="339" spans="1:15" ht="17.25" customHeight="1">
      <c r="A339" s="60" t="s">
        <v>116</v>
      </c>
      <c r="B339" s="26">
        <v>0</v>
      </c>
      <c r="C339" s="26">
        <v>0</v>
      </c>
      <c r="D339" s="26">
        <v>0</v>
      </c>
      <c r="E339" s="26">
        <v>0</v>
      </c>
      <c r="F339" s="26">
        <v>0</v>
      </c>
      <c r="G339" s="26">
        <v>0</v>
      </c>
      <c r="H339" s="26">
        <v>0</v>
      </c>
      <c r="I339" s="26">
        <v>0</v>
      </c>
      <c r="J339" s="26">
        <v>0</v>
      </c>
      <c r="K339" s="26">
        <v>0</v>
      </c>
      <c r="L339" s="26">
        <v>0</v>
      </c>
      <c r="M339" s="26">
        <v>0</v>
      </c>
      <c r="N339" s="13">
        <f t="shared" ref="N339" si="52">SUM(B339:M339)</f>
        <v>0</v>
      </c>
      <c r="O339"/>
    </row>
    <row r="340" spans="1:15" ht="17.25" customHeight="1">
      <c r="A340" s="60" t="s">
        <v>117</v>
      </c>
      <c r="B340" s="26">
        <v>0</v>
      </c>
      <c r="C340" s="26">
        <v>0</v>
      </c>
      <c r="D340" s="26">
        <v>0</v>
      </c>
      <c r="E340" s="26">
        <v>0</v>
      </c>
      <c r="F340" s="26">
        <v>0</v>
      </c>
      <c r="G340" s="26">
        <v>0</v>
      </c>
      <c r="H340" s="26">
        <v>0</v>
      </c>
      <c r="I340" s="26">
        <v>0</v>
      </c>
      <c r="J340" s="26">
        <v>0</v>
      </c>
      <c r="K340" s="26">
        <v>0</v>
      </c>
      <c r="L340" s="26">
        <v>0</v>
      </c>
      <c r="M340" s="26">
        <v>0</v>
      </c>
      <c r="N340" s="13">
        <f t="shared" ref="N340:N342" si="53">SUM(B340:M340)</f>
        <v>0</v>
      </c>
      <c r="O340"/>
    </row>
    <row r="341" spans="1:15" ht="17.25" customHeight="1">
      <c r="A341" s="60" t="s">
        <v>118</v>
      </c>
      <c r="B341" s="26">
        <v>0</v>
      </c>
      <c r="C341" s="26">
        <v>0</v>
      </c>
      <c r="D341" s="26">
        <v>0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13">
        <f t="shared" si="53"/>
        <v>0</v>
      </c>
      <c r="O341"/>
    </row>
    <row r="342" spans="1:15" ht="17.25" customHeight="1">
      <c r="A342" s="60" t="s">
        <v>119</v>
      </c>
      <c r="B342" s="26">
        <v>0</v>
      </c>
      <c r="C342" s="26">
        <v>0</v>
      </c>
      <c r="D342" s="26">
        <v>0</v>
      </c>
      <c r="E342" s="26">
        <v>0</v>
      </c>
      <c r="F342" s="26">
        <v>0</v>
      </c>
      <c r="G342" s="26">
        <v>0</v>
      </c>
      <c r="H342" s="26">
        <v>0</v>
      </c>
      <c r="I342" s="26">
        <v>0</v>
      </c>
      <c r="J342" s="26">
        <v>0</v>
      </c>
      <c r="K342" s="26">
        <v>0</v>
      </c>
      <c r="L342" s="26">
        <v>0</v>
      </c>
      <c r="M342" s="26">
        <v>0</v>
      </c>
      <c r="N342" s="13">
        <f t="shared" si="53"/>
        <v>0</v>
      </c>
      <c r="O342"/>
    </row>
    <row r="343" spans="1:15">
      <c r="A343" s="14" t="s">
        <v>65</v>
      </c>
      <c r="B343" s="26">
        <f t="shared" ref="B343:N343" si="54">SUM(B319:B342)</f>
        <v>0</v>
      </c>
      <c r="C343" s="26">
        <f t="shared" si="54"/>
        <v>0</v>
      </c>
      <c r="D343" s="26">
        <f t="shared" si="54"/>
        <v>0</v>
      </c>
      <c r="E343" s="26">
        <f t="shared" si="54"/>
        <v>0</v>
      </c>
      <c r="F343" s="26">
        <f t="shared" si="54"/>
        <v>0</v>
      </c>
      <c r="G343" s="26">
        <f t="shared" si="54"/>
        <v>0</v>
      </c>
      <c r="H343" s="26">
        <f t="shared" si="54"/>
        <v>-51103.95</v>
      </c>
      <c r="I343" s="26">
        <f t="shared" si="54"/>
        <v>0</v>
      </c>
      <c r="J343" s="26">
        <f t="shared" si="54"/>
        <v>0</v>
      </c>
      <c r="K343" s="26">
        <f t="shared" si="54"/>
        <v>0</v>
      </c>
      <c r="L343" s="26">
        <f t="shared" si="54"/>
        <v>0</v>
      </c>
      <c r="M343" s="26">
        <f t="shared" si="54"/>
        <v>0</v>
      </c>
      <c r="N343" s="13">
        <f t="shared" si="54"/>
        <v>-51103.95</v>
      </c>
    </row>
    <row r="344" spans="1:15">
      <c r="A344" s="14"/>
      <c r="N344" s="13"/>
    </row>
    <row r="345" spans="1:15" ht="16.5" thickBot="1">
      <c r="A345" s="17" t="s">
        <v>28</v>
      </c>
      <c r="B345" s="29">
        <f t="shared" ref="B345:M345" si="55">+B343+B316+B289</f>
        <v>-173620.51</v>
      </c>
      <c r="C345" s="29">
        <f t="shared" si="55"/>
        <v>443039</v>
      </c>
      <c r="D345" s="29">
        <f t="shared" si="55"/>
        <v>233801</v>
      </c>
      <c r="E345" s="29">
        <f t="shared" si="55"/>
        <v>199662.04</v>
      </c>
      <c r="F345" s="29">
        <f t="shared" si="55"/>
        <v>114405.38</v>
      </c>
      <c r="G345" s="29">
        <f t="shared" si="55"/>
        <v>137591.97</v>
      </c>
      <c r="H345" s="29">
        <f t="shared" si="55"/>
        <v>52418.819999999992</v>
      </c>
      <c r="I345" s="29">
        <f t="shared" si="55"/>
        <v>-51303.12</v>
      </c>
      <c r="J345" s="29">
        <f t="shared" si="55"/>
        <v>74486.97</v>
      </c>
      <c r="K345" s="29">
        <f>+K343+K316+K289</f>
        <v>253947.04</v>
      </c>
      <c r="L345" s="29">
        <f t="shared" si="55"/>
        <v>0</v>
      </c>
      <c r="M345" s="29">
        <f t="shared" si="55"/>
        <v>0</v>
      </c>
      <c r="N345" s="18">
        <f>+N343+N290+N316+N289</f>
        <v>1284428.5900000001</v>
      </c>
    </row>
    <row r="346" spans="1:15" ht="16.5" thickBot="1">
      <c r="A346" s="4"/>
    </row>
    <row r="347" spans="1:15">
      <c r="A347" s="5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7" t="s">
        <v>3</v>
      </c>
    </row>
    <row r="348" spans="1:15" ht="13.5" thickBot="1">
      <c r="A348" s="19" t="s">
        <v>124</v>
      </c>
      <c r="B348" s="28" t="s">
        <v>5</v>
      </c>
      <c r="C348" s="28" t="s">
        <v>6</v>
      </c>
      <c r="D348" s="28" t="s">
        <v>7</v>
      </c>
      <c r="E348" s="28" t="s">
        <v>8</v>
      </c>
      <c r="F348" s="28" t="s">
        <v>9</v>
      </c>
      <c r="G348" s="28" t="s">
        <v>10</v>
      </c>
      <c r="H348" s="28" t="s">
        <v>11</v>
      </c>
      <c r="I348" s="28" t="s">
        <v>12</v>
      </c>
      <c r="J348" s="28" t="s">
        <v>13</v>
      </c>
      <c r="K348" s="28" t="s">
        <v>14</v>
      </c>
      <c r="L348" s="28" t="s">
        <v>15</v>
      </c>
      <c r="M348" s="28" t="s">
        <v>16</v>
      </c>
      <c r="N348" s="10" t="s">
        <v>17</v>
      </c>
    </row>
    <row r="349" spans="1:15">
      <c r="A349" s="105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45"/>
    </row>
    <row r="350" spans="1:15">
      <c r="A350" s="20" t="s">
        <v>32</v>
      </c>
      <c r="B350" s="26">
        <f>0-B371-B392</f>
        <v>0</v>
      </c>
      <c r="C350" s="26">
        <f t="shared" ref="C350:E350" si="56">0-C371-C392</f>
        <v>0</v>
      </c>
      <c r="D350" s="26">
        <f t="shared" si="56"/>
        <v>0</v>
      </c>
      <c r="E350" s="26">
        <f t="shared" si="56"/>
        <v>0</v>
      </c>
      <c r="F350" s="26">
        <f t="shared" ref="F350:L350" si="57">0-F371-F392</f>
        <v>0</v>
      </c>
      <c r="G350" s="26">
        <f t="shared" si="57"/>
        <v>0</v>
      </c>
      <c r="H350" s="26">
        <f t="shared" si="57"/>
        <v>0</v>
      </c>
      <c r="I350" s="26">
        <f t="shared" si="57"/>
        <v>0</v>
      </c>
      <c r="J350" s="26">
        <f t="shared" si="57"/>
        <v>0</v>
      </c>
      <c r="K350" s="26">
        <f t="shared" si="57"/>
        <v>0</v>
      </c>
      <c r="L350" s="26">
        <f t="shared" si="57"/>
        <v>0</v>
      </c>
      <c r="M350" s="26">
        <f t="shared" ref="M350" si="58">0-M371-M392</f>
        <v>0</v>
      </c>
      <c r="N350" s="13">
        <f>SUM(B350:M350)</f>
        <v>0</v>
      </c>
    </row>
    <row r="351" spans="1:15">
      <c r="A351" s="14" t="s">
        <v>33</v>
      </c>
      <c r="N351" s="13"/>
    </row>
    <row r="352" spans="1:15">
      <c r="A352" s="20" t="s">
        <v>34</v>
      </c>
      <c r="N352" s="13"/>
    </row>
    <row r="353" spans="1:15">
      <c r="A353" s="14" t="s">
        <v>125</v>
      </c>
      <c r="B353" s="26">
        <v>0</v>
      </c>
      <c r="C353" s="26">
        <v>0</v>
      </c>
      <c r="D353" s="26">
        <v>0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  <c r="K353" s="26">
        <v>0</v>
      </c>
      <c r="L353" s="26">
        <v>0</v>
      </c>
      <c r="M353" s="26">
        <v>0</v>
      </c>
      <c r="N353" s="13">
        <f t="shared" ref="N353:N366" si="59">SUM(B353:M353)</f>
        <v>0</v>
      </c>
      <c r="O353"/>
    </row>
    <row r="354" spans="1:15">
      <c r="A354" s="14" t="s">
        <v>126</v>
      </c>
      <c r="B354" s="26">
        <v>0</v>
      </c>
      <c r="C354" s="26">
        <v>0</v>
      </c>
      <c r="D354" s="26">
        <v>0</v>
      </c>
      <c r="E354" s="26">
        <v>0</v>
      </c>
      <c r="F354" s="26">
        <v>0</v>
      </c>
      <c r="G354" s="26">
        <v>0</v>
      </c>
      <c r="H354" s="26">
        <v>0</v>
      </c>
      <c r="I354" s="26">
        <v>0</v>
      </c>
      <c r="J354" s="26">
        <v>0</v>
      </c>
      <c r="K354" s="26">
        <v>0</v>
      </c>
      <c r="L354" s="26">
        <v>0</v>
      </c>
      <c r="M354" s="26">
        <v>0</v>
      </c>
      <c r="N354" s="13">
        <f t="shared" si="59"/>
        <v>0</v>
      </c>
      <c r="O354"/>
    </row>
    <row r="355" spans="1:15">
      <c r="A355" s="14" t="s">
        <v>127</v>
      </c>
      <c r="B355" s="26">
        <v>0</v>
      </c>
      <c r="C355" s="26">
        <v>0</v>
      </c>
      <c r="D355" s="26">
        <v>0</v>
      </c>
      <c r="E355" s="26">
        <v>0</v>
      </c>
      <c r="F355" s="26">
        <v>0</v>
      </c>
      <c r="G355" s="26">
        <v>0</v>
      </c>
      <c r="H355" s="26">
        <v>0</v>
      </c>
      <c r="I355" s="26">
        <v>0</v>
      </c>
      <c r="J355" s="26">
        <v>0</v>
      </c>
      <c r="K355" s="26">
        <v>0</v>
      </c>
      <c r="L355" s="26">
        <v>0</v>
      </c>
      <c r="M355" s="26">
        <v>0</v>
      </c>
      <c r="N355" s="13">
        <f t="shared" si="59"/>
        <v>0</v>
      </c>
      <c r="O355"/>
    </row>
    <row r="356" spans="1:15">
      <c r="A356" s="14" t="s">
        <v>128</v>
      </c>
      <c r="B356" s="26">
        <v>0</v>
      </c>
      <c r="C356" s="26">
        <v>0</v>
      </c>
      <c r="D356" s="26">
        <v>0</v>
      </c>
      <c r="E356" s="26">
        <v>0</v>
      </c>
      <c r="F356" s="26">
        <v>0</v>
      </c>
      <c r="G356" s="26">
        <v>0</v>
      </c>
      <c r="H356" s="26">
        <v>0</v>
      </c>
      <c r="I356" s="26">
        <v>0</v>
      </c>
      <c r="J356" s="26">
        <v>0</v>
      </c>
      <c r="K356" s="26">
        <v>0</v>
      </c>
      <c r="L356" s="26">
        <v>0</v>
      </c>
      <c r="M356" s="26">
        <v>0</v>
      </c>
      <c r="N356" s="13">
        <f t="shared" si="59"/>
        <v>0</v>
      </c>
      <c r="O356"/>
    </row>
    <row r="357" spans="1:15">
      <c r="A357" s="14" t="s">
        <v>129</v>
      </c>
      <c r="B357" s="26">
        <v>0</v>
      </c>
      <c r="C357" s="26">
        <v>0</v>
      </c>
      <c r="D357" s="26">
        <v>0</v>
      </c>
      <c r="E357" s="26">
        <v>0</v>
      </c>
      <c r="F357" s="26">
        <v>0</v>
      </c>
      <c r="G357" s="26">
        <v>0</v>
      </c>
      <c r="H357" s="26">
        <v>0</v>
      </c>
      <c r="I357" s="26">
        <v>0</v>
      </c>
      <c r="J357" s="26">
        <v>0</v>
      </c>
      <c r="K357" s="26">
        <v>0</v>
      </c>
      <c r="L357" s="26">
        <v>0</v>
      </c>
      <c r="M357" s="26">
        <v>0</v>
      </c>
      <c r="N357" s="13">
        <f t="shared" si="59"/>
        <v>0</v>
      </c>
      <c r="O357"/>
    </row>
    <row r="358" spans="1:15">
      <c r="A358" s="14" t="s">
        <v>130</v>
      </c>
      <c r="B358" s="26">
        <v>0</v>
      </c>
      <c r="C358" s="26">
        <v>0</v>
      </c>
      <c r="D358" s="26">
        <v>0</v>
      </c>
      <c r="E358" s="26">
        <v>0</v>
      </c>
      <c r="F358" s="26">
        <v>0</v>
      </c>
      <c r="G358" s="26">
        <v>0</v>
      </c>
      <c r="H358" s="26">
        <v>0</v>
      </c>
      <c r="I358" s="26">
        <v>0</v>
      </c>
      <c r="J358" s="26">
        <v>0</v>
      </c>
      <c r="K358" s="26">
        <v>0</v>
      </c>
      <c r="L358" s="26">
        <v>0</v>
      </c>
      <c r="M358" s="26">
        <v>0</v>
      </c>
      <c r="N358" s="13">
        <f t="shared" si="59"/>
        <v>0</v>
      </c>
      <c r="O358"/>
    </row>
    <row r="359" spans="1:15">
      <c r="A359" s="14" t="s">
        <v>131</v>
      </c>
      <c r="B359" s="26">
        <v>0</v>
      </c>
      <c r="C359" s="26">
        <v>0</v>
      </c>
      <c r="D359" s="26">
        <v>0</v>
      </c>
      <c r="E359" s="26">
        <v>0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0</v>
      </c>
      <c r="M359" s="26">
        <v>0</v>
      </c>
      <c r="N359" s="13">
        <f t="shared" si="59"/>
        <v>0</v>
      </c>
      <c r="O359"/>
    </row>
    <row r="360" spans="1:15">
      <c r="A360" s="14" t="s">
        <v>132</v>
      </c>
      <c r="B360" s="26">
        <v>0</v>
      </c>
      <c r="C360" s="26">
        <v>0</v>
      </c>
      <c r="D360" s="26">
        <v>0</v>
      </c>
      <c r="E360" s="26">
        <v>0</v>
      </c>
      <c r="F360" s="26">
        <v>0</v>
      </c>
      <c r="G360" s="26">
        <v>0</v>
      </c>
      <c r="H360" s="26">
        <v>0</v>
      </c>
      <c r="I360" s="26">
        <v>0</v>
      </c>
      <c r="J360" s="26">
        <v>0</v>
      </c>
      <c r="K360" s="26">
        <v>0</v>
      </c>
      <c r="L360" s="26">
        <v>0</v>
      </c>
      <c r="M360" s="26">
        <v>0</v>
      </c>
      <c r="N360" s="13">
        <f t="shared" si="59"/>
        <v>0</v>
      </c>
      <c r="O360"/>
    </row>
    <row r="361" spans="1:15">
      <c r="A361" s="14" t="s">
        <v>133</v>
      </c>
      <c r="B361" s="26">
        <v>0</v>
      </c>
      <c r="C361" s="26">
        <v>0</v>
      </c>
      <c r="D361" s="26">
        <v>0</v>
      </c>
      <c r="E361" s="26">
        <v>0</v>
      </c>
      <c r="F361" s="26">
        <v>0</v>
      </c>
      <c r="G361" s="26">
        <v>0</v>
      </c>
      <c r="H361" s="26">
        <v>0</v>
      </c>
      <c r="I361" s="26">
        <v>0</v>
      </c>
      <c r="J361" s="26">
        <v>0</v>
      </c>
      <c r="K361" s="26">
        <v>0</v>
      </c>
      <c r="L361" s="26">
        <v>0</v>
      </c>
      <c r="M361" s="26">
        <v>0</v>
      </c>
      <c r="N361" s="13">
        <f t="shared" si="59"/>
        <v>0</v>
      </c>
      <c r="O361"/>
    </row>
    <row r="362" spans="1:15">
      <c r="A362" s="14" t="s">
        <v>134</v>
      </c>
      <c r="B362" s="26">
        <v>0</v>
      </c>
      <c r="C362" s="26">
        <v>0</v>
      </c>
      <c r="D362" s="26">
        <v>0</v>
      </c>
      <c r="E362" s="26">
        <v>0</v>
      </c>
      <c r="F362" s="26">
        <v>0</v>
      </c>
      <c r="G362" s="26">
        <v>0</v>
      </c>
      <c r="H362" s="26">
        <v>0</v>
      </c>
      <c r="I362" s="26">
        <v>0</v>
      </c>
      <c r="J362" s="26">
        <v>0</v>
      </c>
      <c r="K362" s="26">
        <v>0</v>
      </c>
      <c r="L362" s="26">
        <v>0</v>
      </c>
      <c r="M362" s="26">
        <v>0</v>
      </c>
      <c r="N362" s="13">
        <f t="shared" si="59"/>
        <v>0</v>
      </c>
      <c r="O362"/>
    </row>
    <row r="363" spans="1:15">
      <c r="A363" s="14" t="s">
        <v>135</v>
      </c>
      <c r="B363" s="26">
        <v>0</v>
      </c>
      <c r="C363" s="26">
        <v>0</v>
      </c>
      <c r="D363" s="26">
        <v>0</v>
      </c>
      <c r="E363" s="26">
        <v>0</v>
      </c>
      <c r="F363" s="26">
        <v>0</v>
      </c>
      <c r="G363" s="26">
        <v>0</v>
      </c>
      <c r="H363" s="26">
        <v>0</v>
      </c>
      <c r="I363" s="26">
        <v>0</v>
      </c>
      <c r="J363" s="26">
        <v>0</v>
      </c>
      <c r="K363" s="26">
        <v>0</v>
      </c>
      <c r="L363" s="26">
        <v>0</v>
      </c>
      <c r="M363" s="26">
        <v>0</v>
      </c>
      <c r="N363" s="13">
        <f t="shared" si="59"/>
        <v>0</v>
      </c>
      <c r="O363"/>
    </row>
    <row r="364" spans="1:15">
      <c r="A364" s="14" t="s">
        <v>136</v>
      </c>
      <c r="B364" s="26">
        <v>0</v>
      </c>
      <c r="C364" s="26">
        <v>0</v>
      </c>
      <c r="D364" s="26">
        <v>0</v>
      </c>
      <c r="E364" s="26">
        <v>0</v>
      </c>
      <c r="F364" s="26">
        <v>0</v>
      </c>
      <c r="G364" s="26">
        <v>0</v>
      </c>
      <c r="H364" s="26">
        <v>0</v>
      </c>
      <c r="I364" s="26">
        <v>0</v>
      </c>
      <c r="J364" s="26">
        <v>0</v>
      </c>
      <c r="K364" s="26">
        <v>0</v>
      </c>
      <c r="L364" s="26">
        <v>0</v>
      </c>
      <c r="M364" s="26">
        <v>0</v>
      </c>
      <c r="N364" s="13">
        <f t="shared" si="59"/>
        <v>0</v>
      </c>
      <c r="O364"/>
    </row>
    <row r="365" spans="1:15">
      <c r="A365" s="14" t="s">
        <v>137</v>
      </c>
      <c r="B365" s="26">
        <v>0</v>
      </c>
      <c r="C365" s="26">
        <v>0</v>
      </c>
      <c r="D365" s="26">
        <v>0</v>
      </c>
      <c r="E365" s="26">
        <v>0</v>
      </c>
      <c r="F365" s="26">
        <v>0</v>
      </c>
      <c r="G365" s="26">
        <v>0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26">
        <v>0</v>
      </c>
      <c r="N365" s="13">
        <f t="shared" si="59"/>
        <v>0</v>
      </c>
      <c r="O365"/>
    </row>
    <row r="366" spans="1:15">
      <c r="A366" s="14" t="s">
        <v>138</v>
      </c>
      <c r="B366" s="26">
        <v>0</v>
      </c>
      <c r="C366" s="26">
        <v>0</v>
      </c>
      <c r="D366" s="26">
        <v>0</v>
      </c>
      <c r="E366" s="26">
        <v>0</v>
      </c>
      <c r="F366" s="26">
        <v>0</v>
      </c>
      <c r="G366" s="26">
        <v>0</v>
      </c>
      <c r="H366" s="26">
        <v>0</v>
      </c>
      <c r="I366" s="26">
        <v>0</v>
      </c>
      <c r="J366" s="26">
        <v>0</v>
      </c>
      <c r="K366" s="26">
        <v>0</v>
      </c>
      <c r="L366" s="26">
        <v>0</v>
      </c>
      <c r="M366" s="26">
        <v>0</v>
      </c>
      <c r="N366" s="13">
        <f t="shared" si="59"/>
        <v>0</v>
      </c>
      <c r="O366"/>
    </row>
    <row r="367" spans="1:15">
      <c r="A367" s="14" t="s">
        <v>139</v>
      </c>
      <c r="B367" s="26">
        <v>0</v>
      </c>
      <c r="C367" s="26">
        <v>0</v>
      </c>
      <c r="D367" s="26">
        <v>0</v>
      </c>
      <c r="E367" s="26">
        <v>0</v>
      </c>
      <c r="F367" s="26">
        <v>0</v>
      </c>
      <c r="G367" s="26">
        <v>0</v>
      </c>
      <c r="H367" s="26">
        <v>0</v>
      </c>
      <c r="I367" s="26">
        <v>0</v>
      </c>
      <c r="J367" s="26">
        <v>0</v>
      </c>
      <c r="K367" s="26">
        <v>0</v>
      </c>
      <c r="L367" s="26">
        <v>0</v>
      </c>
      <c r="M367" s="26">
        <v>0</v>
      </c>
      <c r="N367" s="13">
        <f>SUM(B367:M367)</f>
        <v>0</v>
      </c>
      <c r="O367"/>
    </row>
    <row r="368" spans="1:15">
      <c r="A368" s="14" t="s">
        <v>140</v>
      </c>
      <c r="B368" s="26">
        <v>0</v>
      </c>
      <c r="C368" s="26">
        <v>0</v>
      </c>
      <c r="D368" s="26">
        <v>0</v>
      </c>
      <c r="E368" s="26">
        <v>0</v>
      </c>
      <c r="F368" s="26">
        <v>0</v>
      </c>
      <c r="G368" s="26">
        <v>0</v>
      </c>
      <c r="H368" s="26">
        <v>0</v>
      </c>
      <c r="I368" s="26">
        <v>0</v>
      </c>
      <c r="J368" s="26">
        <v>0</v>
      </c>
      <c r="K368" s="26">
        <v>0</v>
      </c>
      <c r="L368" s="26">
        <v>0</v>
      </c>
      <c r="M368" s="26">
        <v>0</v>
      </c>
      <c r="N368" s="13">
        <f>SUM(B368:M368)</f>
        <v>0</v>
      </c>
      <c r="O368" s="44"/>
    </row>
    <row r="369" spans="1:15">
      <c r="A369" s="14" t="s">
        <v>141</v>
      </c>
      <c r="B369" s="26">
        <v>0</v>
      </c>
      <c r="C369" s="26">
        <v>0</v>
      </c>
      <c r="D369" s="26">
        <v>0</v>
      </c>
      <c r="E369" s="26">
        <v>0</v>
      </c>
      <c r="F369" s="26">
        <v>0</v>
      </c>
      <c r="G369" s="26">
        <v>0</v>
      </c>
      <c r="H369" s="26">
        <v>0</v>
      </c>
      <c r="I369" s="26">
        <v>0</v>
      </c>
      <c r="J369" s="26">
        <v>0</v>
      </c>
      <c r="K369" s="26">
        <v>0</v>
      </c>
      <c r="L369" s="26">
        <v>0</v>
      </c>
      <c r="M369" s="26">
        <v>0</v>
      </c>
      <c r="N369" s="13">
        <f>SUM(B369:M369)</f>
        <v>0</v>
      </c>
      <c r="O369"/>
    </row>
    <row r="370" spans="1:15">
      <c r="A370" s="14" t="s">
        <v>142</v>
      </c>
      <c r="B370" s="26">
        <v>0</v>
      </c>
      <c r="C370" s="26">
        <v>0</v>
      </c>
      <c r="D370" s="26">
        <v>0</v>
      </c>
      <c r="E370" s="26">
        <v>0</v>
      </c>
      <c r="F370" s="26">
        <v>0</v>
      </c>
      <c r="G370" s="26">
        <v>0</v>
      </c>
      <c r="H370" s="26">
        <v>0</v>
      </c>
      <c r="I370" s="26">
        <v>0</v>
      </c>
      <c r="J370" s="26">
        <v>0</v>
      </c>
      <c r="K370" s="26">
        <v>0</v>
      </c>
      <c r="L370" s="26">
        <v>0</v>
      </c>
      <c r="M370" s="26">
        <v>0</v>
      </c>
      <c r="N370" s="13">
        <f>SUM(B370:M370)</f>
        <v>0</v>
      </c>
      <c r="O370"/>
    </row>
    <row r="371" spans="1:15">
      <c r="A371" s="14" t="s">
        <v>65</v>
      </c>
      <c r="B371" s="26">
        <f t="shared" ref="B371:M371" si="60">SUM(B353:B370)</f>
        <v>0</v>
      </c>
      <c r="C371" s="26">
        <f t="shared" si="60"/>
        <v>0</v>
      </c>
      <c r="D371" s="26">
        <f t="shared" si="60"/>
        <v>0</v>
      </c>
      <c r="E371" s="26">
        <f t="shared" si="60"/>
        <v>0</v>
      </c>
      <c r="F371" s="26">
        <f t="shared" si="60"/>
        <v>0</v>
      </c>
      <c r="G371" s="26">
        <f t="shared" si="60"/>
        <v>0</v>
      </c>
      <c r="H371" s="26">
        <f t="shared" si="60"/>
        <v>0</v>
      </c>
      <c r="I371" s="26">
        <f t="shared" si="60"/>
        <v>0</v>
      </c>
      <c r="J371" s="26">
        <f t="shared" si="60"/>
        <v>0</v>
      </c>
      <c r="K371" s="26">
        <f t="shared" si="60"/>
        <v>0</v>
      </c>
      <c r="L371" s="26">
        <f t="shared" si="60"/>
        <v>0</v>
      </c>
      <c r="M371" s="26">
        <f t="shared" si="60"/>
        <v>0</v>
      </c>
      <c r="N371" s="13">
        <f>SUM(B371:M371)</f>
        <v>0</v>
      </c>
    </row>
    <row r="372" spans="1:15">
      <c r="A372" s="14"/>
      <c r="N372" s="13"/>
    </row>
    <row r="373" spans="1:15">
      <c r="A373" s="20" t="s">
        <v>66</v>
      </c>
      <c r="N373" s="13"/>
    </row>
    <row r="374" spans="1:15">
      <c r="A374" s="14" t="s">
        <v>125</v>
      </c>
      <c r="B374" s="26">
        <v>0</v>
      </c>
      <c r="C374" s="26">
        <v>0</v>
      </c>
      <c r="D374" s="26">
        <v>0</v>
      </c>
      <c r="E374" s="26">
        <v>0</v>
      </c>
      <c r="F374" s="26">
        <v>0</v>
      </c>
      <c r="G374" s="26">
        <v>0</v>
      </c>
      <c r="H374" s="26">
        <v>0</v>
      </c>
      <c r="I374" s="26">
        <v>0</v>
      </c>
      <c r="J374" s="26">
        <v>0</v>
      </c>
      <c r="K374" s="26">
        <v>0</v>
      </c>
      <c r="L374" s="26">
        <v>0</v>
      </c>
      <c r="M374" s="26">
        <v>0</v>
      </c>
      <c r="N374" s="13">
        <f t="shared" ref="N374:N392" si="61">SUM(B374:M374)</f>
        <v>0</v>
      </c>
      <c r="O374"/>
    </row>
    <row r="375" spans="1:15">
      <c r="A375" s="14" t="s">
        <v>126</v>
      </c>
      <c r="B375" s="26">
        <v>0</v>
      </c>
      <c r="C375" s="26">
        <v>0</v>
      </c>
      <c r="D375" s="26">
        <v>0</v>
      </c>
      <c r="E375" s="26">
        <v>0</v>
      </c>
      <c r="F375" s="26">
        <v>0</v>
      </c>
      <c r="G375" s="26">
        <v>0</v>
      </c>
      <c r="H375" s="26">
        <v>0</v>
      </c>
      <c r="I375" s="26">
        <v>0</v>
      </c>
      <c r="J375" s="26">
        <v>0</v>
      </c>
      <c r="K375" s="26">
        <v>0</v>
      </c>
      <c r="L375" s="26">
        <v>0</v>
      </c>
      <c r="M375" s="26">
        <v>0</v>
      </c>
      <c r="N375" s="13">
        <f t="shared" si="61"/>
        <v>0</v>
      </c>
      <c r="O375"/>
    </row>
    <row r="376" spans="1:15">
      <c r="A376" s="14" t="s">
        <v>127</v>
      </c>
      <c r="B376" s="26">
        <v>0</v>
      </c>
      <c r="C376" s="26">
        <v>0</v>
      </c>
      <c r="D376" s="26">
        <v>0</v>
      </c>
      <c r="E376" s="26">
        <v>0</v>
      </c>
      <c r="F376" s="26">
        <v>0</v>
      </c>
      <c r="G376" s="26">
        <v>0</v>
      </c>
      <c r="H376" s="26">
        <v>0</v>
      </c>
      <c r="I376" s="26">
        <v>0</v>
      </c>
      <c r="J376" s="26">
        <v>0</v>
      </c>
      <c r="K376" s="26">
        <v>0</v>
      </c>
      <c r="L376" s="26">
        <v>0</v>
      </c>
      <c r="M376" s="26">
        <v>0</v>
      </c>
      <c r="N376" s="13">
        <f t="shared" si="61"/>
        <v>0</v>
      </c>
      <c r="O376"/>
    </row>
    <row r="377" spans="1:15">
      <c r="A377" s="14" t="s">
        <v>128</v>
      </c>
      <c r="B377" s="26">
        <v>0</v>
      </c>
      <c r="C377" s="26">
        <v>0</v>
      </c>
      <c r="D377" s="26">
        <v>0</v>
      </c>
      <c r="E377" s="26">
        <v>0</v>
      </c>
      <c r="F377" s="26">
        <v>0</v>
      </c>
      <c r="G377" s="26">
        <v>0</v>
      </c>
      <c r="H377" s="26">
        <v>0</v>
      </c>
      <c r="I377" s="26">
        <v>0</v>
      </c>
      <c r="J377" s="26">
        <v>0</v>
      </c>
      <c r="K377" s="26">
        <v>0</v>
      </c>
      <c r="L377" s="26">
        <v>0</v>
      </c>
      <c r="M377" s="26">
        <v>0</v>
      </c>
      <c r="N377" s="13">
        <f t="shared" si="61"/>
        <v>0</v>
      </c>
      <c r="O377"/>
    </row>
    <row r="378" spans="1:15">
      <c r="A378" s="14" t="s">
        <v>129</v>
      </c>
      <c r="B378" s="26">
        <v>0</v>
      </c>
      <c r="C378" s="26">
        <v>0</v>
      </c>
      <c r="D378" s="26">
        <v>0</v>
      </c>
      <c r="E378" s="26">
        <v>0</v>
      </c>
      <c r="F378" s="26">
        <v>0</v>
      </c>
      <c r="G378" s="26">
        <v>0</v>
      </c>
      <c r="H378" s="26">
        <v>0</v>
      </c>
      <c r="I378" s="26">
        <v>0</v>
      </c>
      <c r="J378" s="26">
        <v>0</v>
      </c>
      <c r="K378" s="26">
        <v>0</v>
      </c>
      <c r="L378" s="26">
        <v>0</v>
      </c>
      <c r="M378" s="26">
        <v>0</v>
      </c>
      <c r="N378" s="13">
        <f t="shared" si="61"/>
        <v>0</v>
      </c>
      <c r="O378"/>
    </row>
    <row r="379" spans="1:15">
      <c r="A379" s="14" t="s">
        <v>130</v>
      </c>
      <c r="B379" s="26">
        <v>0</v>
      </c>
      <c r="C379" s="26">
        <v>0</v>
      </c>
      <c r="D379" s="26">
        <v>0</v>
      </c>
      <c r="E379" s="26">
        <v>0</v>
      </c>
      <c r="F379" s="26">
        <v>0</v>
      </c>
      <c r="G379" s="26">
        <v>0</v>
      </c>
      <c r="H379" s="26">
        <v>0</v>
      </c>
      <c r="I379" s="26">
        <v>0</v>
      </c>
      <c r="J379" s="26">
        <v>0</v>
      </c>
      <c r="K379" s="26">
        <v>0</v>
      </c>
      <c r="L379" s="26">
        <v>0</v>
      </c>
      <c r="M379" s="26">
        <v>0</v>
      </c>
      <c r="N379" s="13">
        <f t="shared" si="61"/>
        <v>0</v>
      </c>
      <c r="O379"/>
    </row>
    <row r="380" spans="1:15">
      <c r="A380" s="14" t="s">
        <v>131</v>
      </c>
      <c r="B380" s="26">
        <v>0</v>
      </c>
      <c r="C380" s="26">
        <v>0</v>
      </c>
      <c r="D380" s="26">
        <v>0</v>
      </c>
      <c r="E380" s="26">
        <v>0</v>
      </c>
      <c r="F380" s="26">
        <v>0</v>
      </c>
      <c r="G380" s="26">
        <v>0</v>
      </c>
      <c r="H380" s="26">
        <v>0</v>
      </c>
      <c r="I380" s="26">
        <v>0</v>
      </c>
      <c r="J380" s="26">
        <v>0</v>
      </c>
      <c r="K380" s="26">
        <v>0</v>
      </c>
      <c r="L380" s="26">
        <v>0</v>
      </c>
      <c r="M380" s="26">
        <v>0</v>
      </c>
      <c r="N380" s="13">
        <f t="shared" si="61"/>
        <v>0</v>
      </c>
      <c r="O380"/>
    </row>
    <row r="381" spans="1:15">
      <c r="A381" s="14" t="s">
        <v>132</v>
      </c>
      <c r="B381" s="26">
        <v>0</v>
      </c>
      <c r="C381" s="26">
        <v>0</v>
      </c>
      <c r="D381" s="26">
        <v>0</v>
      </c>
      <c r="E381" s="26">
        <v>0</v>
      </c>
      <c r="F381" s="26">
        <v>0</v>
      </c>
      <c r="G381" s="26">
        <v>0</v>
      </c>
      <c r="H381" s="26">
        <v>0</v>
      </c>
      <c r="I381" s="26">
        <v>0</v>
      </c>
      <c r="J381" s="26">
        <v>0</v>
      </c>
      <c r="K381" s="26">
        <v>0</v>
      </c>
      <c r="L381" s="26">
        <v>0</v>
      </c>
      <c r="M381" s="26">
        <v>0</v>
      </c>
      <c r="N381" s="13">
        <f t="shared" si="61"/>
        <v>0</v>
      </c>
      <c r="O381"/>
    </row>
    <row r="382" spans="1:15">
      <c r="A382" s="14" t="s">
        <v>133</v>
      </c>
      <c r="B382" s="26">
        <v>0</v>
      </c>
      <c r="C382" s="26">
        <v>0</v>
      </c>
      <c r="D382" s="26">
        <v>0</v>
      </c>
      <c r="E382" s="26">
        <v>0</v>
      </c>
      <c r="F382" s="26">
        <v>0</v>
      </c>
      <c r="G382" s="26">
        <v>0</v>
      </c>
      <c r="H382" s="26">
        <v>0</v>
      </c>
      <c r="I382" s="26">
        <v>0</v>
      </c>
      <c r="J382" s="26">
        <v>0</v>
      </c>
      <c r="K382" s="26">
        <v>0</v>
      </c>
      <c r="L382" s="26">
        <v>0</v>
      </c>
      <c r="M382" s="26">
        <v>0</v>
      </c>
      <c r="N382" s="13">
        <f t="shared" si="61"/>
        <v>0</v>
      </c>
      <c r="O382"/>
    </row>
    <row r="383" spans="1:15">
      <c r="A383" s="14" t="s">
        <v>134</v>
      </c>
      <c r="B383" s="26">
        <v>0</v>
      </c>
      <c r="C383" s="26">
        <v>0</v>
      </c>
      <c r="D383" s="26">
        <v>0</v>
      </c>
      <c r="E383" s="26">
        <v>0</v>
      </c>
      <c r="F383" s="26">
        <v>0</v>
      </c>
      <c r="G383" s="26">
        <v>0</v>
      </c>
      <c r="H383" s="26">
        <v>0</v>
      </c>
      <c r="I383" s="26">
        <v>0</v>
      </c>
      <c r="J383" s="26">
        <v>0</v>
      </c>
      <c r="K383" s="26">
        <v>0</v>
      </c>
      <c r="L383" s="26">
        <v>0</v>
      </c>
      <c r="M383" s="26">
        <v>0</v>
      </c>
      <c r="N383" s="13">
        <f t="shared" si="61"/>
        <v>0</v>
      </c>
      <c r="O383"/>
    </row>
    <row r="384" spans="1:15">
      <c r="A384" s="14" t="s">
        <v>135</v>
      </c>
      <c r="B384" s="26">
        <v>0</v>
      </c>
      <c r="C384" s="26">
        <v>0</v>
      </c>
      <c r="D384" s="26">
        <v>0</v>
      </c>
      <c r="E384" s="26">
        <v>0</v>
      </c>
      <c r="F384" s="26">
        <v>0</v>
      </c>
      <c r="G384" s="26">
        <v>0</v>
      </c>
      <c r="H384" s="26">
        <v>0</v>
      </c>
      <c r="I384" s="26">
        <v>0</v>
      </c>
      <c r="J384" s="26">
        <v>0</v>
      </c>
      <c r="K384" s="26">
        <v>0</v>
      </c>
      <c r="L384" s="26">
        <v>0</v>
      </c>
      <c r="M384" s="26">
        <v>0</v>
      </c>
      <c r="N384" s="13">
        <f t="shared" si="61"/>
        <v>0</v>
      </c>
      <c r="O384"/>
    </row>
    <row r="385" spans="1:15">
      <c r="A385" s="14" t="s">
        <v>136</v>
      </c>
      <c r="B385" s="26">
        <v>0</v>
      </c>
      <c r="C385" s="26">
        <v>0</v>
      </c>
      <c r="D385" s="26">
        <v>0</v>
      </c>
      <c r="E385" s="26">
        <v>0</v>
      </c>
      <c r="F385" s="26">
        <v>0</v>
      </c>
      <c r="G385" s="26">
        <v>0</v>
      </c>
      <c r="H385" s="26">
        <v>0</v>
      </c>
      <c r="I385" s="26">
        <v>0</v>
      </c>
      <c r="J385" s="26">
        <v>0</v>
      </c>
      <c r="K385" s="26">
        <v>0</v>
      </c>
      <c r="L385" s="26">
        <v>0</v>
      </c>
      <c r="M385" s="26">
        <v>0</v>
      </c>
      <c r="N385" s="13">
        <f t="shared" si="61"/>
        <v>0</v>
      </c>
      <c r="O385"/>
    </row>
    <row r="386" spans="1:15">
      <c r="A386" s="14" t="s">
        <v>137</v>
      </c>
      <c r="B386" s="26">
        <v>0</v>
      </c>
      <c r="C386" s="26">
        <v>0</v>
      </c>
      <c r="D386" s="26">
        <v>0</v>
      </c>
      <c r="E386" s="26">
        <v>0</v>
      </c>
      <c r="F386" s="26">
        <v>0</v>
      </c>
      <c r="G386" s="26">
        <v>0</v>
      </c>
      <c r="H386" s="26">
        <v>0</v>
      </c>
      <c r="I386" s="26">
        <v>0</v>
      </c>
      <c r="J386" s="26">
        <v>0</v>
      </c>
      <c r="K386" s="26">
        <v>0</v>
      </c>
      <c r="L386" s="26">
        <v>0</v>
      </c>
      <c r="M386" s="26">
        <v>0</v>
      </c>
      <c r="N386" s="13">
        <f t="shared" si="61"/>
        <v>0</v>
      </c>
      <c r="O386"/>
    </row>
    <row r="387" spans="1:15">
      <c r="A387" s="14" t="s">
        <v>138</v>
      </c>
      <c r="B387" s="26">
        <v>0</v>
      </c>
      <c r="C387" s="26">
        <v>0</v>
      </c>
      <c r="D387" s="26">
        <v>0</v>
      </c>
      <c r="E387" s="26">
        <v>0</v>
      </c>
      <c r="F387" s="26">
        <v>0</v>
      </c>
      <c r="G387" s="26">
        <v>0</v>
      </c>
      <c r="H387" s="26">
        <v>0</v>
      </c>
      <c r="I387" s="26">
        <v>0</v>
      </c>
      <c r="J387" s="26">
        <v>0</v>
      </c>
      <c r="K387" s="26">
        <v>0</v>
      </c>
      <c r="L387" s="26">
        <v>0</v>
      </c>
      <c r="M387" s="26">
        <v>0</v>
      </c>
      <c r="N387" s="13">
        <f t="shared" si="61"/>
        <v>0</v>
      </c>
      <c r="O387"/>
    </row>
    <row r="388" spans="1:15">
      <c r="A388" s="14" t="s">
        <v>139</v>
      </c>
      <c r="B388" s="26">
        <v>0</v>
      </c>
      <c r="C388" s="26">
        <v>0</v>
      </c>
      <c r="D388" s="26">
        <v>0</v>
      </c>
      <c r="E388" s="26">
        <v>0</v>
      </c>
      <c r="F388" s="26">
        <v>0</v>
      </c>
      <c r="G388" s="26">
        <v>0</v>
      </c>
      <c r="H388" s="26">
        <v>0</v>
      </c>
      <c r="I388" s="26">
        <v>0</v>
      </c>
      <c r="J388" s="26">
        <v>0</v>
      </c>
      <c r="K388" s="26">
        <v>0</v>
      </c>
      <c r="L388" s="26">
        <v>0</v>
      </c>
      <c r="M388" s="26">
        <v>0</v>
      </c>
      <c r="N388" s="13">
        <f t="shared" si="61"/>
        <v>0</v>
      </c>
      <c r="O388" s="44"/>
    </row>
    <row r="389" spans="1:15">
      <c r="A389" s="14" t="s">
        <v>140</v>
      </c>
      <c r="B389" s="26">
        <v>0</v>
      </c>
      <c r="C389" s="26">
        <v>0</v>
      </c>
      <c r="D389" s="26">
        <v>0</v>
      </c>
      <c r="E389" s="26">
        <v>0</v>
      </c>
      <c r="F389" s="26">
        <v>0</v>
      </c>
      <c r="G389" s="26">
        <v>0</v>
      </c>
      <c r="H389" s="26">
        <v>0</v>
      </c>
      <c r="I389" s="26">
        <v>0</v>
      </c>
      <c r="J389" s="26">
        <v>0</v>
      </c>
      <c r="K389" s="26">
        <v>0</v>
      </c>
      <c r="L389" s="26">
        <v>0</v>
      </c>
      <c r="M389" s="26">
        <v>0</v>
      </c>
      <c r="N389" s="13">
        <f t="shared" si="61"/>
        <v>0</v>
      </c>
      <c r="O389" s="44"/>
    </row>
    <row r="390" spans="1:15">
      <c r="A390" s="14" t="s">
        <v>141</v>
      </c>
      <c r="B390" s="26">
        <v>0</v>
      </c>
      <c r="C390" s="26">
        <v>0</v>
      </c>
      <c r="D390" s="26">
        <v>0</v>
      </c>
      <c r="E390" s="26">
        <v>0</v>
      </c>
      <c r="F390" s="26">
        <v>0</v>
      </c>
      <c r="G390" s="26">
        <v>0</v>
      </c>
      <c r="H390" s="26">
        <v>0</v>
      </c>
      <c r="I390" s="26">
        <v>0</v>
      </c>
      <c r="J390" s="26">
        <v>0</v>
      </c>
      <c r="K390" s="26">
        <v>0</v>
      </c>
      <c r="L390" s="26">
        <v>0</v>
      </c>
      <c r="M390" s="26">
        <v>0</v>
      </c>
      <c r="N390" s="13">
        <f t="shared" si="61"/>
        <v>0</v>
      </c>
      <c r="O390" s="44"/>
    </row>
    <row r="391" spans="1:15">
      <c r="A391" s="14" t="s">
        <v>142</v>
      </c>
      <c r="B391" s="26">
        <v>0</v>
      </c>
      <c r="C391" s="26">
        <v>0</v>
      </c>
      <c r="D391" s="26">
        <v>0</v>
      </c>
      <c r="E391" s="26">
        <v>0</v>
      </c>
      <c r="F391" s="26">
        <v>0</v>
      </c>
      <c r="G391" s="26">
        <v>0</v>
      </c>
      <c r="H391" s="26">
        <v>0</v>
      </c>
      <c r="I391" s="26">
        <v>0</v>
      </c>
      <c r="J391" s="26">
        <v>0</v>
      </c>
      <c r="K391" s="26">
        <v>0</v>
      </c>
      <c r="L391" s="26">
        <v>0</v>
      </c>
      <c r="M391" s="26">
        <v>0</v>
      </c>
      <c r="N391" s="13">
        <f t="shared" si="61"/>
        <v>0</v>
      </c>
      <c r="O391" s="44"/>
    </row>
    <row r="392" spans="1:15">
      <c r="A392" s="14" t="s">
        <v>65</v>
      </c>
      <c r="B392" s="26">
        <f t="shared" ref="B392:M392" si="62">SUM(B374:B391)</f>
        <v>0</v>
      </c>
      <c r="C392" s="26">
        <f t="shared" si="62"/>
        <v>0</v>
      </c>
      <c r="D392" s="26">
        <f t="shared" si="62"/>
        <v>0</v>
      </c>
      <c r="E392" s="26">
        <f t="shared" si="62"/>
        <v>0</v>
      </c>
      <c r="F392" s="26">
        <f t="shared" si="62"/>
        <v>0</v>
      </c>
      <c r="G392" s="26">
        <f t="shared" si="62"/>
        <v>0</v>
      </c>
      <c r="H392" s="26">
        <f t="shared" si="62"/>
        <v>0</v>
      </c>
      <c r="I392" s="26">
        <f t="shared" si="62"/>
        <v>0</v>
      </c>
      <c r="J392" s="26">
        <f t="shared" si="62"/>
        <v>0</v>
      </c>
      <c r="K392" s="26">
        <f t="shared" si="62"/>
        <v>0</v>
      </c>
      <c r="L392" s="26">
        <f t="shared" si="62"/>
        <v>0</v>
      </c>
      <c r="M392" s="26">
        <f t="shared" si="62"/>
        <v>0</v>
      </c>
      <c r="N392" s="13">
        <f t="shared" si="61"/>
        <v>0</v>
      </c>
    </row>
    <row r="393" spans="1:15">
      <c r="A393" s="14"/>
      <c r="N393" s="13"/>
    </row>
    <row r="394" spans="1:15" ht="16.5" thickBot="1">
      <c r="A394" s="17" t="s">
        <v>28</v>
      </c>
      <c r="B394" s="29">
        <f t="shared" ref="B394:M394" si="63">+B392+B371+B350</f>
        <v>0</v>
      </c>
      <c r="C394" s="29">
        <f t="shared" si="63"/>
        <v>0</v>
      </c>
      <c r="D394" s="29">
        <f t="shared" si="63"/>
        <v>0</v>
      </c>
      <c r="E394" s="29">
        <f t="shared" si="63"/>
        <v>0</v>
      </c>
      <c r="F394" s="29">
        <f t="shared" si="63"/>
        <v>0</v>
      </c>
      <c r="G394" s="29">
        <f t="shared" si="63"/>
        <v>0</v>
      </c>
      <c r="H394" s="29">
        <f t="shared" si="63"/>
        <v>0</v>
      </c>
      <c r="I394" s="29">
        <f t="shared" si="63"/>
        <v>0</v>
      </c>
      <c r="J394" s="29">
        <f t="shared" si="63"/>
        <v>0</v>
      </c>
      <c r="K394" s="29">
        <f t="shared" si="63"/>
        <v>0</v>
      </c>
      <c r="L394" s="29">
        <f t="shared" si="63"/>
        <v>0</v>
      </c>
      <c r="M394" s="29">
        <f t="shared" si="63"/>
        <v>0</v>
      </c>
      <c r="N394" s="18">
        <f>+N392+N351+N371+N350</f>
        <v>0</v>
      </c>
    </row>
    <row r="395" spans="1:15" ht="16.5" thickBot="1">
      <c r="A395" s="4"/>
    </row>
    <row r="396" spans="1:15">
      <c r="A396" s="5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7" t="s">
        <v>3</v>
      </c>
    </row>
    <row r="397" spans="1:15" ht="13.5" thickBot="1">
      <c r="A397" s="19" t="s">
        <v>143</v>
      </c>
      <c r="B397" s="28" t="s">
        <v>5</v>
      </c>
      <c r="C397" s="28" t="s">
        <v>6</v>
      </c>
      <c r="D397" s="28" t="s">
        <v>7</v>
      </c>
      <c r="E397" s="28" t="s">
        <v>8</v>
      </c>
      <c r="F397" s="28" t="s">
        <v>9</v>
      </c>
      <c r="G397" s="28" t="s">
        <v>10</v>
      </c>
      <c r="H397" s="28" t="s">
        <v>11</v>
      </c>
      <c r="I397" s="28" t="s">
        <v>12</v>
      </c>
      <c r="J397" s="28" t="s">
        <v>13</v>
      </c>
      <c r="K397" s="28" t="s">
        <v>14</v>
      </c>
      <c r="L397" s="28" t="s">
        <v>15</v>
      </c>
      <c r="M397" s="28" t="s">
        <v>16</v>
      </c>
      <c r="N397" s="10" t="s">
        <v>17</v>
      </c>
    </row>
    <row r="398" spans="1:15">
      <c r="A398" s="46"/>
      <c r="N398" s="13"/>
    </row>
    <row r="399" spans="1:15">
      <c r="A399" s="20" t="s">
        <v>32</v>
      </c>
      <c r="B399" s="26">
        <f>0-B421-B443</f>
        <v>0</v>
      </c>
      <c r="C399" s="26">
        <f>0-C421-C443</f>
        <v>0</v>
      </c>
      <c r="D399" s="26">
        <f t="shared" ref="D399:M399" si="64">0-D421-D443</f>
        <v>0</v>
      </c>
      <c r="E399" s="26">
        <f t="shared" si="64"/>
        <v>0</v>
      </c>
      <c r="F399" s="26">
        <f t="shared" si="64"/>
        <v>0</v>
      </c>
      <c r="G399" s="26">
        <f t="shared" si="64"/>
        <v>0</v>
      </c>
      <c r="H399" s="26">
        <f t="shared" si="64"/>
        <v>0</v>
      </c>
      <c r="I399" s="26">
        <f t="shared" si="64"/>
        <v>0</v>
      </c>
      <c r="J399" s="26">
        <f t="shared" si="64"/>
        <v>0</v>
      </c>
      <c r="K399" s="26">
        <f t="shared" si="64"/>
        <v>0</v>
      </c>
      <c r="L399" s="26">
        <f t="shared" si="64"/>
        <v>0</v>
      </c>
      <c r="M399" s="26">
        <f t="shared" si="64"/>
        <v>0</v>
      </c>
      <c r="N399" s="13">
        <f>SUM(B399:M399)</f>
        <v>0</v>
      </c>
    </row>
    <row r="400" spans="1:15">
      <c r="A400" s="14" t="s">
        <v>33</v>
      </c>
      <c r="N400" s="13">
        <f>SUM(B400:M400)</f>
        <v>0</v>
      </c>
    </row>
    <row r="401" spans="1:15">
      <c r="A401" s="20" t="s">
        <v>34</v>
      </c>
      <c r="N401" s="13"/>
    </row>
    <row r="402" spans="1:15">
      <c r="A402" s="14" t="s">
        <v>144</v>
      </c>
      <c r="B402" s="26">
        <v>0</v>
      </c>
      <c r="C402" s="26">
        <v>0</v>
      </c>
      <c r="D402" s="26">
        <v>0</v>
      </c>
      <c r="E402" s="26">
        <v>0</v>
      </c>
      <c r="F402" s="26">
        <v>0</v>
      </c>
      <c r="G402" s="26">
        <v>0</v>
      </c>
      <c r="H402" s="26">
        <v>0</v>
      </c>
      <c r="I402" s="26">
        <v>0</v>
      </c>
      <c r="J402" s="26">
        <v>0</v>
      </c>
      <c r="K402" s="26">
        <v>0</v>
      </c>
      <c r="L402" s="26">
        <v>0</v>
      </c>
      <c r="M402" s="26">
        <v>0</v>
      </c>
      <c r="N402" s="13">
        <f t="shared" ref="N402:N421" si="65">SUM(B402:M402)</f>
        <v>0</v>
      </c>
      <c r="O402"/>
    </row>
    <row r="403" spans="1:15">
      <c r="A403" s="14" t="s">
        <v>145</v>
      </c>
      <c r="B403" s="26">
        <v>0</v>
      </c>
      <c r="C403" s="26">
        <v>0</v>
      </c>
      <c r="D403" s="26">
        <v>0</v>
      </c>
      <c r="E403" s="26">
        <v>0</v>
      </c>
      <c r="F403" s="26">
        <v>0</v>
      </c>
      <c r="G403" s="26">
        <v>0</v>
      </c>
      <c r="H403" s="26">
        <v>0</v>
      </c>
      <c r="I403" s="26">
        <v>0</v>
      </c>
      <c r="J403" s="26">
        <v>0</v>
      </c>
      <c r="K403" s="26">
        <v>0</v>
      </c>
      <c r="L403" s="26">
        <v>0</v>
      </c>
      <c r="M403" s="26">
        <v>0</v>
      </c>
      <c r="N403" s="13">
        <f t="shared" si="65"/>
        <v>0</v>
      </c>
      <c r="O403"/>
    </row>
    <row r="404" spans="1:15">
      <c r="A404" s="14" t="s">
        <v>146</v>
      </c>
      <c r="B404" s="26">
        <v>0</v>
      </c>
      <c r="C404" s="26">
        <v>0</v>
      </c>
      <c r="D404" s="26">
        <v>0</v>
      </c>
      <c r="E404" s="26">
        <v>0</v>
      </c>
      <c r="F404" s="26">
        <v>0</v>
      </c>
      <c r="G404" s="26">
        <v>0</v>
      </c>
      <c r="H404" s="26">
        <v>0</v>
      </c>
      <c r="I404" s="26">
        <v>0</v>
      </c>
      <c r="J404" s="26">
        <v>0</v>
      </c>
      <c r="K404" s="26">
        <v>0</v>
      </c>
      <c r="L404" s="26">
        <v>0</v>
      </c>
      <c r="M404" s="26">
        <v>0</v>
      </c>
      <c r="N404" s="13">
        <f t="shared" si="65"/>
        <v>0</v>
      </c>
      <c r="O404"/>
    </row>
    <row r="405" spans="1:15">
      <c r="A405" s="14" t="s">
        <v>147</v>
      </c>
      <c r="B405" s="26">
        <v>0</v>
      </c>
      <c r="C405" s="26">
        <v>0</v>
      </c>
      <c r="D405" s="26">
        <v>0</v>
      </c>
      <c r="E405" s="26">
        <v>0</v>
      </c>
      <c r="F405" s="26">
        <v>0</v>
      </c>
      <c r="G405" s="26">
        <v>0</v>
      </c>
      <c r="H405" s="26">
        <v>0</v>
      </c>
      <c r="I405" s="26">
        <v>0</v>
      </c>
      <c r="J405" s="26">
        <v>0</v>
      </c>
      <c r="K405" s="26">
        <v>0</v>
      </c>
      <c r="L405" s="26">
        <v>0</v>
      </c>
      <c r="M405" s="26">
        <v>0</v>
      </c>
      <c r="N405" s="13">
        <f t="shared" si="65"/>
        <v>0</v>
      </c>
      <c r="O405"/>
    </row>
    <row r="406" spans="1:15">
      <c r="A406" s="14" t="s">
        <v>148</v>
      </c>
      <c r="B406" s="26">
        <v>0</v>
      </c>
      <c r="C406" s="26">
        <v>0</v>
      </c>
      <c r="D406" s="26">
        <v>0</v>
      </c>
      <c r="E406" s="26">
        <v>0</v>
      </c>
      <c r="F406" s="26">
        <v>0</v>
      </c>
      <c r="G406" s="26">
        <v>0</v>
      </c>
      <c r="H406" s="26">
        <v>0</v>
      </c>
      <c r="I406" s="26">
        <v>0</v>
      </c>
      <c r="J406" s="26">
        <v>0</v>
      </c>
      <c r="K406" s="26">
        <v>0</v>
      </c>
      <c r="L406" s="26">
        <v>0</v>
      </c>
      <c r="M406" s="26">
        <v>0</v>
      </c>
      <c r="N406" s="13">
        <f t="shared" si="65"/>
        <v>0</v>
      </c>
      <c r="O406"/>
    </row>
    <row r="407" spans="1:15">
      <c r="A407" s="14" t="s">
        <v>149</v>
      </c>
      <c r="B407" s="26">
        <v>0</v>
      </c>
      <c r="C407" s="26">
        <v>0</v>
      </c>
      <c r="D407" s="26">
        <v>0</v>
      </c>
      <c r="E407" s="26">
        <v>0</v>
      </c>
      <c r="F407" s="26">
        <v>0</v>
      </c>
      <c r="G407" s="26">
        <v>0</v>
      </c>
      <c r="H407" s="26">
        <v>0</v>
      </c>
      <c r="I407" s="26">
        <v>0</v>
      </c>
      <c r="J407" s="26">
        <v>0</v>
      </c>
      <c r="K407" s="26">
        <v>0</v>
      </c>
      <c r="L407" s="26">
        <v>0</v>
      </c>
      <c r="M407" s="26">
        <v>0</v>
      </c>
      <c r="N407" s="13">
        <f t="shared" si="65"/>
        <v>0</v>
      </c>
      <c r="O407"/>
    </row>
    <row r="408" spans="1:15">
      <c r="A408" s="14" t="s">
        <v>150</v>
      </c>
      <c r="B408" s="26">
        <v>0</v>
      </c>
      <c r="C408" s="26">
        <v>0</v>
      </c>
      <c r="D408" s="26">
        <v>0</v>
      </c>
      <c r="E408" s="26">
        <v>0</v>
      </c>
      <c r="F408" s="26">
        <v>0</v>
      </c>
      <c r="G408" s="26">
        <v>0</v>
      </c>
      <c r="H408" s="26">
        <v>0</v>
      </c>
      <c r="I408" s="26">
        <v>0</v>
      </c>
      <c r="J408" s="26">
        <v>0</v>
      </c>
      <c r="K408" s="26">
        <v>0</v>
      </c>
      <c r="L408" s="26">
        <v>0</v>
      </c>
      <c r="M408" s="26">
        <v>0</v>
      </c>
      <c r="N408" s="13">
        <f t="shared" si="65"/>
        <v>0</v>
      </c>
      <c r="O408"/>
    </row>
    <row r="409" spans="1:15">
      <c r="A409" s="14" t="s">
        <v>151</v>
      </c>
      <c r="B409" s="26">
        <v>0</v>
      </c>
      <c r="C409" s="26">
        <v>0</v>
      </c>
      <c r="D409" s="26">
        <v>0</v>
      </c>
      <c r="E409" s="26">
        <v>0</v>
      </c>
      <c r="F409" s="26">
        <v>0</v>
      </c>
      <c r="G409" s="26">
        <v>0</v>
      </c>
      <c r="H409" s="26">
        <v>0</v>
      </c>
      <c r="I409" s="26">
        <v>0</v>
      </c>
      <c r="J409" s="26">
        <v>0</v>
      </c>
      <c r="K409" s="26">
        <v>0</v>
      </c>
      <c r="L409" s="26">
        <v>0</v>
      </c>
      <c r="M409" s="26">
        <v>0</v>
      </c>
      <c r="N409" s="13">
        <f t="shared" si="65"/>
        <v>0</v>
      </c>
      <c r="O409"/>
    </row>
    <row r="410" spans="1:15">
      <c r="A410" s="14" t="s">
        <v>152</v>
      </c>
      <c r="B410" s="26">
        <v>0</v>
      </c>
      <c r="C410" s="26">
        <v>0</v>
      </c>
      <c r="D410" s="26">
        <v>0</v>
      </c>
      <c r="E410" s="26">
        <v>0</v>
      </c>
      <c r="F410" s="26">
        <v>0</v>
      </c>
      <c r="G410" s="26">
        <v>0</v>
      </c>
      <c r="H410" s="26">
        <v>0</v>
      </c>
      <c r="I410" s="26">
        <v>0</v>
      </c>
      <c r="J410" s="26">
        <v>0</v>
      </c>
      <c r="K410" s="26">
        <v>0</v>
      </c>
      <c r="L410" s="26">
        <v>0</v>
      </c>
      <c r="M410" s="26">
        <v>0</v>
      </c>
      <c r="N410" s="13">
        <f t="shared" si="65"/>
        <v>0</v>
      </c>
      <c r="O410"/>
    </row>
    <row r="411" spans="1:15">
      <c r="A411" s="14" t="s">
        <v>153</v>
      </c>
      <c r="B411" s="26">
        <v>0</v>
      </c>
      <c r="C411" s="26">
        <v>0</v>
      </c>
      <c r="D411" s="26">
        <v>0</v>
      </c>
      <c r="E411" s="26">
        <v>0</v>
      </c>
      <c r="F411" s="26">
        <v>0</v>
      </c>
      <c r="G411" s="26">
        <v>0</v>
      </c>
      <c r="H411" s="26">
        <v>0</v>
      </c>
      <c r="I411" s="26">
        <v>0</v>
      </c>
      <c r="J411" s="26">
        <v>0</v>
      </c>
      <c r="K411" s="26">
        <v>0</v>
      </c>
      <c r="L411" s="26">
        <v>0</v>
      </c>
      <c r="M411" s="26">
        <v>0</v>
      </c>
      <c r="N411" s="13">
        <f t="shared" ref="N411:N420" si="66">SUM(B411:M411)</f>
        <v>0</v>
      </c>
      <c r="O411"/>
    </row>
    <row r="412" spans="1:15">
      <c r="A412" s="14" t="s">
        <v>154</v>
      </c>
      <c r="B412" s="26">
        <v>0</v>
      </c>
      <c r="C412" s="26">
        <v>0</v>
      </c>
      <c r="D412" s="26">
        <v>0</v>
      </c>
      <c r="E412" s="26">
        <v>0</v>
      </c>
      <c r="F412" s="26">
        <v>0</v>
      </c>
      <c r="G412" s="26">
        <v>0</v>
      </c>
      <c r="H412" s="26">
        <v>0</v>
      </c>
      <c r="I412" s="26">
        <v>0</v>
      </c>
      <c r="J412" s="26">
        <v>0</v>
      </c>
      <c r="K412" s="26">
        <v>0</v>
      </c>
      <c r="L412" s="26">
        <v>0</v>
      </c>
      <c r="M412" s="26">
        <v>0</v>
      </c>
      <c r="N412" s="13">
        <f t="shared" si="66"/>
        <v>0</v>
      </c>
      <c r="O412"/>
    </row>
    <row r="413" spans="1:15">
      <c r="A413" s="14" t="s">
        <v>155</v>
      </c>
      <c r="B413" s="26">
        <v>0</v>
      </c>
      <c r="C413" s="26">
        <v>0</v>
      </c>
      <c r="D413" s="26">
        <v>0</v>
      </c>
      <c r="E413" s="26">
        <v>0</v>
      </c>
      <c r="F413" s="26">
        <v>0</v>
      </c>
      <c r="G413" s="26">
        <v>0</v>
      </c>
      <c r="H413" s="26">
        <v>0</v>
      </c>
      <c r="I413" s="26">
        <v>0</v>
      </c>
      <c r="J413" s="26">
        <v>0</v>
      </c>
      <c r="K413" s="26">
        <v>0</v>
      </c>
      <c r="L413" s="26">
        <v>0</v>
      </c>
      <c r="M413" s="26">
        <v>0</v>
      </c>
      <c r="N413" s="13">
        <f t="shared" si="66"/>
        <v>0</v>
      </c>
      <c r="O413"/>
    </row>
    <row r="414" spans="1:15">
      <c r="A414" s="14" t="s">
        <v>156</v>
      </c>
      <c r="B414" s="26">
        <v>0</v>
      </c>
      <c r="C414" s="26">
        <v>0</v>
      </c>
      <c r="D414" s="26">
        <v>0</v>
      </c>
      <c r="E414" s="26">
        <v>0</v>
      </c>
      <c r="F414" s="26">
        <v>0</v>
      </c>
      <c r="G414" s="26">
        <v>0</v>
      </c>
      <c r="H414" s="26">
        <v>0</v>
      </c>
      <c r="I414" s="26">
        <v>0</v>
      </c>
      <c r="J414" s="26">
        <v>0</v>
      </c>
      <c r="K414" s="26">
        <v>0</v>
      </c>
      <c r="L414" s="26">
        <v>0</v>
      </c>
      <c r="M414" s="26">
        <v>0</v>
      </c>
      <c r="N414" s="13">
        <f t="shared" si="66"/>
        <v>0</v>
      </c>
      <c r="O414"/>
    </row>
    <row r="415" spans="1:15">
      <c r="A415" s="14" t="s">
        <v>157</v>
      </c>
      <c r="B415" s="26">
        <v>0</v>
      </c>
      <c r="C415" s="26">
        <v>0</v>
      </c>
      <c r="D415" s="26">
        <v>0</v>
      </c>
      <c r="E415" s="26">
        <v>0</v>
      </c>
      <c r="F415" s="26">
        <v>0</v>
      </c>
      <c r="G415" s="26">
        <v>0</v>
      </c>
      <c r="H415" s="26">
        <v>0</v>
      </c>
      <c r="I415" s="26">
        <v>0</v>
      </c>
      <c r="J415" s="26">
        <v>0</v>
      </c>
      <c r="K415" s="26">
        <v>0</v>
      </c>
      <c r="L415" s="26">
        <v>0</v>
      </c>
      <c r="M415" s="26">
        <v>0</v>
      </c>
      <c r="N415" s="13">
        <f t="shared" si="66"/>
        <v>0</v>
      </c>
      <c r="O415"/>
    </row>
    <row r="416" spans="1:15">
      <c r="A416" s="14" t="s">
        <v>158</v>
      </c>
      <c r="B416" s="26">
        <v>0</v>
      </c>
      <c r="C416" s="26">
        <v>0</v>
      </c>
      <c r="D416" s="26">
        <v>0</v>
      </c>
      <c r="E416" s="26">
        <v>0</v>
      </c>
      <c r="F416" s="26">
        <v>0</v>
      </c>
      <c r="G416" s="26">
        <v>0</v>
      </c>
      <c r="H416" s="26">
        <v>0</v>
      </c>
      <c r="I416" s="26">
        <v>0</v>
      </c>
      <c r="J416" s="26">
        <v>0</v>
      </c>
      <c r="K416" s="26">
        <v>0</v>
      </c>
      <c r="L416" s="26">
        <v>0</v>
      </c>
      <c r="M416" s="26">
        <v>0</v>
      </c>
      <c r="N416" s="13">
        <f>SUM(B416:M416)</f>
        <v>0</v>
      </c>
      <c r="O416"/>
    </row>
    <row r="417" spans="1:15">
      <c r="A417" s="14" t="s">
        <v>159</v>
      </c>
      <c r="B417" s="26">
        <v>0</v>
      </c>
      <c r="C417" s="26">
        <v>0</v>
      </c>
      <c r="D417" s="26">
        <v>0</v>
      </c>
      <c r="E417" s="26">
        <v>0</v>
      </c>
      <c r="F417" s="26">
        <v>0</v>
      </c>
      <c r="G417" s="26">
        <v>0</v>
      </c>
      <c r="H417" s="26">
        <v>0</v>
      </c>
      <c r="I417" s="26">
        <v>0</v>
      </c>
      <c r="J417" s="26">
        <v>0</v>
      </c>
      <c r="K417" s="26">
        <v>0</v>
      </c>
      <c r="L417" s="26">
        <v>0</v>
      </c>
      <c r="M417" s="26">
        <v>0</v>
      </c>
      <c r="N417" s="13">
        <f>SUM(B417:M417)</f>
        <v>0</v>
      </c>
      <c r="O417" s="44"/>
    </row>
    <row r="418" spans="1:15">
      <c r="A418" s="14" t="s">
        <v>160</v>
      </c>
      <c r="B418" s="26">
        <v>0</v>
      </c>
      <c r="C418" s="26">
        <v>0</v>
      </c>
      <c r="D418" s="26">
        <v>0</v>
      </c>
      <c r="E418" s="26">
        <v>0</v>
      </c>
      <c r="F418" s="26">
        <v>0</v>
      </c>
      <c r="G418" s="26">
        <v>0</v>
      </c>
      <c r="H418" s="26">
        <v>0</v>
      </c>
      <c r="I418" s="26">
        <v>0</v>
      </c>
      <c r="J418" s="26">
        <v>0</v>
      </c>
      <c r="K418" s="26">
        <v>0</v>
      </c>
      <c r="L418" s="26">
        <v>0</v>
      </c>
      <c r="M418" s="26">
        <v>0</v>
      </c>
      <c r="N418" s="13">
        <f>SUM(B418:M418)</f>
        <v>0</v>
      </c>
      <c r="O418"/>
    </row>
    <row r="419" spans="1:15">
      <c r="A419" s="14" t="s">
        <v>161</v>
      </c>
      <c r="B419" s="26">
        <v>0</v>
      </c>
      <c r="C419" s="26">
        <v>0</v>
      </c>
      <c r="D419" s="26">
        <v>0</v>
      </c>
      <c r="E419" s="26">
        <v>0</v>
      </c>
      <c r="F419" s="26">
        <v>0</v>
      </c>
      <c r="G419" s="26">
        <v>0</v>
      </c>
      <c r="H419" s="26">
        <v>0</v>
      </c>
      <c r="I419" s="26">
        <v>0</v>
      </c>
      <c r="J419" s="26">
        <v>0</v>
      </c>
      <c r="K419" s="26">
        <v>0</v>
      </c>
      <c r="L419" s="26">
        <v>0</v>
      </c>
      <c r="M419" s="26">
        <v>0</v>
      </c>
      <c r="N419" s="13">
        <f>SUM(B419:M419)</f>
        <v>0</v>
      </c>
      <c r="O419"/>
    </row>
    <row r="420" spans="1:15">
      <c r="A420" s="14" t="s">
        <v>162</v>
      </c>
      <c r="B420" s="26">
        <v>0</v>
      </c>
      <c r="C420" s="26">
        <v>0</v>
      </c>
      <c r="D420" s="26">
        <v>0</v>
      </c>
      <c r="E420" s="26">
        <v>0</v>
      </c>
      <c r="F420" s="26">
        <v>0</v>
      </c>
      <c r="G420" s="26">
        <v>0</v>
      </c>
      <c r="H420" s="26">
        <v>0</v>
      </c>
      <c r="I420" s="26">
        <v>0</v>
      </c>
      <c r="J420" s="26">
        <v>0</v>
      </c>
      <c r="K420" s="26">
        <v>0</v>
      </c>
      <c r="L420" s="26">
        <v>0</v>
      </c>
      <c r="M420" s="26">
        <v>0</v>
      </c>
      <c r="N420" s="13">
        <f t="shared" si="66"/>
        <v>0</v>
      </c>
      <c r="O420"/>
    </row>
    <row r="421" spans="1:15">
      <c r="A421" s="14" t="s">
        <v>65</v>
      </c>
      <c r="B421" s="26">
        <f>SUM(B402:B420)</f>
        <v>0</v>
      </c>
      <c r="C421" s="26">
        <f t="shared" ref="C421:M421" si="67">SUM(C402:C420)</f>
        <v>0</v>
      </c>
      <c r="D421" s="26">
        <f t="shared" si="67"/>
        <v>0</v>
      </c>
      <c r="E421" s="26">
        <f t="shared" si="67"/>
        <v>0</v>
      </c>
      <c r="F421" s="26">
        <f t="shared" si="67"/>
        <v>0</v>
      </c>
      <c r="G421" s="26">
        <f t="shared" si="67"/>
        <v>0</v>
      </c>
      <c r="H421" s="26">
        <f t="shared" si="67"/>
        <v>0</v>
      </c>
      <c r="I421" s="26">
        <f t="shared" si="67"/>
        <v>0</v>
      </c>
      <c r="J421" s="26">
        <f t="shared" si="67"/>
        <v>0</v>
      </c>
      <c r="K421" s="26">
        <f t="shared" si="67"/>
        <v>0</v>
      </c>
      <c r="L421" s="26">
        <f t="shared" si="67"/>
        <v>0</v>
      </c>
      <c r="M421" s="26">
        <f t="shared" si="67"/>
        <v>0</v>
      </c>
      <c r="N421" s="13">
        <f t="shared" si="65"/>
        <v>0</v>
      </c>
    </row>
    <row r="422" spans="1:15">
      <c r="A422" s="14"/>
      <c r="N422" s="13"/>
    </row>
    <row r="423" spans="1:15">
      <c r="A423" s="20" t="s">
        <v>66</v>
      </c>
      <c r="N423" s="13"/>
    </row>
    <row r="424" spans="1:15">
      <c r="A424" s="14" t="s">
        <v>144</v>
      </c>
      <c r="B424" s="26">
        <v>0</v>
      </c>
      <c r="C424" s="26">
        <v>0</v>
      </c>
      <c r="D424" s="26">
        <v>0</v>
      </c>
      <c r="E424" s="26">
        <v>0</v>
      </c>
      <c r="F424" s="26">
        <v>0</v>
      </c>
      <c r="G424" s="26">
        <v>0</v>
      </c>
      <c r="H424" s="26">
        <v>0</v>
      </c>
      <c r="I424" s="26">
        <v>0</v>
      </c>
      <c r="J424" s="26">
        <v>0</v>
      </c>
      <c r="K424" s="26">
        <v>0</v>
      </c>
      <c r="L424" s="26">
        <v>0</v>
      </c>
      <c r="M424" s="26">
        <v>0</v>
      </c>
      <c r="N424" s="13">
        <f t="shared" ref="N424:N430" si="68">SUM(B424:M424)</f>
        <v>0</v>
      </c>
      <c r="O424"/>
    </row>
    <row r="425" spans="1:15">
      <c r="A425" s="14" t="s">
        <v>145</v>
      </c>
      <c r="B425" s="26">
        <v>0</v>
      </c>
      <c r="C425" s="26">
        <v>0</v>
      </c>
      <c r="D425" s="26">
        <v>0</v>
      </c>
      <c r="E425" s="26">
        <v>0</v>
      </c>
      <c r="F425" s="26">
        <v>0</v>
      </c>
      <c r="G425" s="26">
        <v>0</v>
      </c>
      <c r="H425" s="26">
        <v>0</v>
      </c>
      <c r="I425" s="26">
        <v>0</v>
      </c>
      <c r="J425" s="26">
        <v>0</v>
      </c>
      <c r="K425" s="26">
        <v>0</v>
      </c>
      <c r="L425" s="26">
        <v>0</v>
      </c>
      <c r="M425" s="26">
        <v>0</v>
      </c>
      <c r="N425" s="13">
        <f t="shared" si="68"/>
        <v>0</v>
      </c>
      <c r="O425"/>
    </row>
    <row r="426" spans="1:15">
      <c r="A426" s="14" t="s">
        <v>146</v>
      </c>
      <c r="B426" s="26">
        <v>0</v>
      </c>
      <c r="C426" s="26">
        <v>0</v>
      </c>
      <c r="D426" s="26">
        <v>0</v>
      </c>
      <c r="E426" s="26">
        <v>0</v>
      </c>
      <c r="F426" s="26">
        <v>0</v>
      </c>
      <c r="G426" s="26">
        <v>0</v>
      </c>
      <c r="H426" s="26">
        <v>0</v>
      </c>
      <c r="I426" s="26">
        <v>0</v>
      </c>
      <c r="J426" s="26">
        <v>0</v>
      </c>
      <c r="K426" s="26">
        <v>0</v>
      </c>
      <c r="L426" s="26">
        <v>0</v>
      </c>
      <c r="M426" s="26">
        <v>0</v>
      </c>
      <c r="N426" s="13">
        <f t="shared" si="68"/>
        <v>0</v>
      </c>
      <c r="O426"/>
    </row>
    <row r="427" spans="1:15">
      <c r="A427" s="14" t="s">
        <v>147</v>
      </c>
      <c r="B427" s="26">
        <v>0</v>
      </c>
      <c r="C427" s="26">
        <v>0</v>
      </c>
      <c r="D427" s="26">
        <v>0</v>
      </c>
      <c r="E427" s="26">
        <v>0</v>
      </c>
      <c r="F427" s="26">
        <v>0</v>
      </c>
      <c r="G427" s="26">
        <v>0</v>
      </c>
      <c r="H427" s="26">
        <v>0</v>
      </c>
      <c r="I427" s="26">
        <v>0</v>
      </c>
      <c r="J427" s="26">
        <v>0</v>
      </c>
      <c r="K427" s="26">
        <v>0</v>
      </c>
      <c r="L427" s="26">
        <v>0</v>
      </c>
      <c r="M427" s="26">
        <v>0</v>
      </c>
      <c r="N427" s="13">
        <f t="shared" si="68"/>
        <v>0</v>
      </c>
      <c r="O427"/>
    </row>
    <row r="428" spans="1:15">
      <c r="A428" s="14" t="s">
        <v>148</v>
      </c>
      <c r="B428" s="26">
        <v>0</v>
      </c>
      <c r="C428" s="26">
        <v>0</v>
      </c>
      <c r="D428" s="26">
        <v>0</v>
      </c>
      <c r="E428" s="26">
        <v>0</v>
      </c>
      <c r="F428" s="26">
        <v>0</v>
      </c>
      <c r="G428" s="26">
        <v>0</v>
      </c>
      <c r="H428" s="26">
        <v>0</v>
      </c>
      <c r="I428" s="26">
        <v>0</v>
      </c>
      <c r="J428" s="26">
        <v>0</v>
      </c>
      <c r="K428" s="26">
        <v>0</v>
      </c>
      <c r="L428" s="26">
        <v>0</v>
      </c>
      <c r="M428" s="26">
        <v>0</v>
      </c>
      <c r="N428" s="13">
        <f t="shared" si="68"/>
        <v>0</v>
      </c>
      <c r="O428"/>
    </row>
    <row r="429" spans="1:15">
      <c r="A429" s="14" t="s">
        <v>149</v>
      </c>
      <c r="B429" s="26">
        <v>0</v>
      </c>
      <c r="C429" s="26">
        <v>0</v>
      </c>
      <c r="D429" s="26">
        <v>0</v>
      </c>
      <c r="E429" s="26">
        <v>0</v>
      </c>
      <c r="F429" s="26">
        <v>0</v>
      </c>
      <c r="G429" s="26">
        <v>0</v>
      </c>
      <c r="H429" s="26">
        <v>0</v>
      </c>
      <c r="I429" s="26">
        <v>0</v>
      </c>
      <c r="J429" s="26">
        <v>0</v>
      </c>
      <c r="K429" s="26">
        <v>0</v>
      </c>
      <c r="L429" s="26">
        <v>0</v>
      </c>
      <c r="M429" s="26">
        <v>0</v>
      </c>
      <c r="N429" s="13">
        <f t="shared" si="68"/>
        <v>0</v>
      </c>
      <c r="O429"/>
    </row>
    <row r="430" spans="1:15">
      <c r="A430" s="14" t="s">
        <v>150</v>
      </c>
      <c r="B430" s="26">
        <v>0</v>
      </c>
      <c r="C430" s="26">
        <v>0</v>
      </c>
      <c r="D430" s="26">
        <v>0</v>
      </c>
      <c r="E430" s="26">
        <v>0</v>
      </c>
      <c r="F430" s="26">
        <v>0</v>
      </c>
      <c r="G430" s="26">
        <v>0</v>
      </c>
      <c r="H430" s="26">
        <v>0</v>
      </c>
      <c r="I430" s="26">
        <v>0</v>
      </c>
      <c r="J430" s="26">
        <v>0</v>
      </c>
      <c r="K430" s="26">
        <v>0</v>
      </c>
      <c r="L430" s="26">
        <v>0</v>
      </c>
      <c r="M430" s="26">
        <v>0</v>
      </c>
      <c r="N430" s="13">
        <f t="shared" si="68"/>
        <v>0</v>
      </c>
      <c r="O430"/>
    </row>
    <row r="431" spans="1:15">
      <c r="A431" s="14" t="s">
        <v>151</v>
      </c>
      <c r="B431" s="26">
        <v>0</v>
      </c>
      <c r="C431" s="26">
        <v>0</v>
      </c>
      <c r="D431" s="26">
        <v>0</v>
      </c>
      <c r="E431" s="26">
        <v>0</v>
      </c>
      <c r="F431" s="26">
        <v>0</v>
      </c>
      <c r="G431" s="26">
        <v>0</v>
      </c>
      <c r="H431" s="26">
        <v>0</v>
      </c>
      <c r="I431" s="26">
        <v>0</v>
      </c>
      <c r="J431" s="26">
        <v>0</v>
      </c>
      <c r="K431" s="26">
        <v>0</v>
      </c>
      <c r="L431" s="26">
        <v>0</v>
      </c>
      <c r="M431" s="26">
        <v>0</v>
      </c>
      <c r="N431" s="13">
        <f t="shared" ref="N431:N443" si="69">SUM(B431:M431)</f>
        <v>0</v>
      </c>
      <c r="O431"/>
    </row>
    <row r="432" spans="1:15">
      <c r="A432" s="14" t="s">
        <v>152</v>
      </c>
      <c r="B432" s="26">
        <v>0</v>
      </c>
      <c r="C432" s="26">
        <v>0</v>
      </c>
      <c r="D432" s="26">
        <v>0</v>
      </c>
      <c r="E432" s="26">
        <v>0</v>
      </c>
      <c r="F432" s="26">
        <v>0</v>
      </c>
      <c r="G432" s="26">
        <v>0</v>
      </c>
      <c r="H432" s="26">
        <v>0</v>
      </c>
      <c r="I432" s="26">
        <v>0</v>
      </c>
      <c r="J432" s="26">
        <v>0</v>
      </c>
      <c r="K432" s="26">
        <v>0</v>
      </c>
      <c r="L432" s="26">
        <v>0</v>
      </c>
      <c r="M432" s="26">
        <v>0</v>
      </c>
      <c r="N432" s="13">
        <f t="shared" si="69"/>
        <v>0</v>
      </c>
      <c r="O432"/>
    </row>
    <row r="433" spans="1:15">
      <c r="A433" s="14" t="s">
        <v>153</v>
      </c>
      <c r="B433" s="26">
        <v>0</v>
      </c>
      <c r="C433" s="26">
        <v>0</v>
      </c>
      <c r="D433" s="26">
        <v>0</v>
      </c>
      <c r="E433" s="26">
        <v>0</v>
      </c>
      <c r="F433" s="26">
        <v>0</v>
      </c>
      <c r="G433" s="26">
        <v>0</v>
      </c>
      <c r="H433" s="26">
        <v>0</v>
      </c>
      <c r="I433" s="26">
        <v>0</v>
      </c>
      <c r="J433" s="26">
        <v>0</v>
      </c>
      <c r="K433" s="26">
        <v>0</v>
      </c>
      <c r="L433" s="26">
        <v>0</v>
      </c>
      <c r="M433" s="26">
        <v>0</v>
      </c>
      <c r="N433" s="13">
        <f t="shared" si="69"/>
        <v>0</v>
      </c>
      <c r="O433"/>
    </row>
    <row r="434" spans="1:15">
      <c r="A434" s="14" t="s">
        <v>154</v>
      </c>
      <c r="B434" s="26">
        <v>0</v>
      </c>
      <c r="C434" s="26">
        <v>0</v>
      </c>
      <c r="D434" s="26">
        <v>0</v>
      </c>
      <c r="E434" s="26">
        <v>0</v>
      </c>
      <c r="F434" s="26">
        <v>0</v>
      </c>
      <c r="G434" s="26">
        <v>0</v>
      </c>
      <c r="H434" s="26">
        <v>0</v>
      </c>
      <c r="I434" s="26">
        <v>0</v>
      </c>
      <c r="J434" s="26">
        <v>0</v>
      </c>
      <c r="K434" s="26">
        <v>0</v>
      </c>
      <c r="L434" s="26">
        <v>0</v>
      </c>
      <c r="M434" s="26">
        <v>0</v>
      </c>
      <c r="N434" s="13">
        <f t="shared" si="69"/>
        <v>0</v>
      </c>
      <c r="O434"/>
    </row>
    <row r="435" spans="1:15">
      <c r="A435" s="14" t="s">
        <v>155</v>
      </c>
      <c r="B435" s="26">
        <v>0</v>
      </c>
      <c r="C435" s="26">
        <v>0</v>
      </c>
      <c r="D435" s="26">
        <v>0</v>
      </c>
      <c r="E435" s="26">
        <v>0</v>
      </c>
      <c r="F435" s="26">
        <v>0</v>
      </c>
      <c r="G435" s="26">
        <v>0</v>
      </c>
      <c r="H435" s="26">
        <v>0</v>
      </c>
      <c r="I435" s="26">
        <v>0</v>
      </c>
      <c r="J435" s="26">
        <v>0</v>
      </c>
      <c r="K435" s="26">
        <v>0</v>
      </c>
      <c r="L435" s="26">
        <v>0</v>
      </c>
      <c r="M435" s="26">
        <v>0</v>
      </c>
      <c r="N435" s="13">
        <f t="shared" si="69"/>
        <v>0</v>
      </c>
      <c r="O435"/>
    </row>
    <row r="436" spans="1:15">
      <c r="A436" s="14" t="s">
        <v>156</v>
      </c>
      <c r="B436" s="26">
        <v>0</v>
      </c>
      <c r="C436" s="26">
        <v>0</v>
      </c>
      <c r="D436" s="26">
        <v>0</v>
      </c>
      <c r="E436" s="26">
        <v>0</v>
      </c>
      <c r="F436" s="26">
        <v>0</v>
      </c>
      <c r="G436" s="26">
        <v>0</v>
      </c>
      <c r="H436" s="26">
        <v>0</v>
      </c>
      <c r="I436" s="26">
        <v>0</v>
      </c>
      <c r="J436" s="26">
        <v>0</v>
      </c>
      <c r="K436" s="26">
        <v>0</v>
      </c>
      <c r="L436" s="26">
        <v>0</v>
      </c>
      <c r="M436" s="26">
        <v>0</v>
      </c>
      <c r="N436" s="13">
        <f t="shared" si="69"/>
        <v>0</v>
      </c>
      <c r="O436"/>
    </row>
    <row r="437" spans="1:15">
      <c r="A437" s="14" t="s">
        <v>157</v>
      </c>
      <c r="B437" s="26">
        <v>0</v>
      </c>
      <c r="C437" s="26">
        <v>0</v>
      </c>
      <c r="D437" s="26">
        <v>0</v>
      </c>
      <c r="E437" s="26">
        <v>0</v>
      </c>
      <c r="F437" s="26">
        <v>0</v>
      </c>
      <c r="G437" s="26">
        <v>0</v>
      </c>
      <c r="H437" s="26">
        <v>0</v>
      </c>
      <c r="I437" s="26">
        <v>0</v>
      </c>
      <c r="J437" s="26">
        <v>0</v>
      </c>
      <c r="K437" s="26">
        <v>0</v>
      </c>
      <c r="L437" s="26">
        <v>0</v>
      </c>
      <c r="M437" s="26">
        <v>0</v>
      </c>
      <c r="N437" s="13">
        <f t="shared" ref="N437:N442" si="70">SUM(B437:M437)</f>
        <v>0</v>
      </c>
      <c r="O437"/>
    </row>
    <row r="438" spans="1:15">
      <c r="A438" s="14" t="s">
        <v>158</v>
      </c>
      <c r="B438" s="26">
        <v>0</v>
      </c>
      <c r="C438" s="26">
        <v>0</v>
      </c>
      <c r="D438" s="26">
        <v>0</v>
      </c>
      <c r="E438" s="26">
        <v>0</v>
      </c>
      <c r="F438" s="26">
        <v>0</v>
      </c>
      <c r="G438" s="26">
        <v>0</v>
      </c>
      <c r="H438" s="26">
        <v>0</v>
      </c>
      <c r="I438" s="26">
        <v>0</v>
      </c>
      <c r="J438" s="26">
        <v>0</v>
      </c>
      <c r="K438" s="26">
        <v>0</v>
      </c>
      <c r="L438" s="26">
        <v>0</v>
      </c>
      <c r="M438" s="26">
        <v>0</v>
      </c>
      <c r="N438" s="13">
        <f t="shared" si="70"/>
        <v>0</v>
      </c>
      <c r="O438" s="44"/>
    </row>
    <row r="439" spans="1:15">
      <c r="A439" s="14" t="s">
        <v>159</v>
      </c>
      <c r="B439" s="26">
        <v>0</v>
      </c>
      <c r="C439" s="26">
        <v>0</v>
      </c>
      <c r="D439" s="26">
        <v>0</v>
      </c>
      <c r="E439" s="26">
        <v>0</v>
      </c>
      <c r="F439" s="26">
        <v>0</v>
      </c>
      <c r="G439" s="26">
        <v>0</v>
      </c>
      <c r="H439" s="26">
        <v>0</v>
      </c>
      <c r="I439" s="26">
        <v>0</v>
      </c>
      <c r="J439" s="26">
        <v>0</v>
      </c>
      <c r="K439" s="26">
        <v>0</v>
      </c>
      <c r="L439" s="26">
        <v>0</v>
      </c>
      <c r="M439" s="26">
        <v>0</v>
      </c>
      <c r="N439" s="13">
        <f t="shared" si="70"/>
        <v>0</v>
      </c>
      <c r="O439" s="44"/>
    </row>
    <row r="440" spans="1:15">
      <c r="A440" s="14" t="s">
        <v>160</v>
      </c>
      <c r="B440" s="26">
        <v>0</v>
      </c>
      <c r="C440" s="26">
        <v>0</v>
      </c>
      <c r="D440" s="26">
        <v>0</v>
      </c>
      <c r="E440" s="26">
        <v>0</v>
      </c>
      <c r="F440" s="26">
        <v>0</v>
      </c>
      <c r="G440" s="26">
        <v>0</v>
      </c>
      <c r="H440" s="26">
        <v>0</v>
      </c>
      <c r="I440" s="26">
        <v>0</v>
      </c>
      <c r="J440" s="26">
        <v>0</v>
      </c>
      <c r="K440" s="26">
        <v>0</v>
      </c>
      <c r="L440" s="26">
        <v>0</v>
      </c>
      <c r="M440" s="26">
        <v>0</v>
      </c>
      <c r="N440" s="13">
        <f t="shared" si="70"/>
        <v>0</v>
      </c>
      <c r="O440" s="44"/>
    </row>
    <row r="441" spans="1:15">
      <c r="A441" s="14" t="s">
        <v>161</v>
      </c>
      <c r="B441" s="26">
        <v>0</v>
      </c>
      <c r="C441" s="26">
        <v>0</v>
      </c>
      <c r="D441" s="26">
        <v>0</v>
      </c>
      <c r="E441" s="26">
        <v>0</v>
      </c>
      <c r="F441" s="26">
        <v>0</v>
      </c>
      <c r="G441" s="26">
        <v>0</v>
      </c>
      <c r="H441" s="26">
        <v>0</v>
      </c>
      <c r="I441" s="26">
        <v>0</v>
      </c>
      <c r="J441" s="26">
        <v>0</v>
      </c>
      <c r="K441" s="26">
        <v>0</v>
      </c>
      <c r="L441" s="26">
        <v>0</v>
      </c>
      <c r="M441" s="26">
        <v>0</v>
      </c>
      <c r="N441" s="13">
        <f t="shared" si="70"/>
        <v>0</v>
      </c>
      <c r="O441" s="44"/>
    </row>
    <row r="442" spans="1:15">
      <c r="A442" s="14" t="s">
        <v>162</v>
      </c>
      <c r="B442" s="26">
        <v>0</v>
      </c>
      <c r="C442" s="26">
        <v>0</v>
      </c>
      <c r="D442" s="26">
        <v>0</v>
      </c>
      <c r="E442" s="26">
        <v>0</v>
      </c>
      <c r="F442" s="26">
        <v>0</v>
      </c>
      <c r="G442" s="26">
        <v>0</v>
      </c>
      <c r="H442" s="26">
        <v>0</v>
      </c>
      <c r="I442" s="26">
        <v>0</v>
      </c>
      <c r="J442" s="26">
        <v>0</v>
      </c>
      <c r="K442" s="26">
        <v>0</v>
      </c>
      <c r="L442" s="26">
        <v>0</v>
      </c>
      <c r="M442" s="26">
        <v>0</v>
      </c>
      <c r="N442" s="13">
        <f t="shared" si="70"/>
        <v>0</v>
      </c>
      <c r="O442" s="44"/>
    </row>
    <row r="443" spans="1:15">
      <c r="A443" s="14" t="s">
        <v>65</v>
      </c>
      <c r="B443" s="26">
        <f>SUM(B424:B442)</f>
        <v>0</v>
      </c>
      <c r="C443" s="26">
        <f t="shared" ref="C443:M443" si="71">SUM(C424:C442)</f>
        <v>0</v>
      </c>
      <c r="D443" s="26">
        <f t="shared" si="71"/>
        <v>0</v>
      </c>
      <c r="E443" s="26">
        <f t="shared" si="71"/>
        <v>0</v>
      </c>
      <c r="F443" s="26">
        <f t="shared" si="71"/>
        <v>0</v>
      </c>
      <c r="G443" s="26">
        <f t="shared" si="71"/>
        <v>0</v>
      </c>
      <c r="H443" s="26">
        <f t="shared" si="71"/>
        <v>0</v>
      </c>
      <c r="I443" s="26">
        <f t="shared" si="71"/>
        <v>0</v>
      </c>
      <c r="J443" s="26">
        <f t="shared" si="71"/>
        <v>0</v>
      </c>
      <c r="K443" s="26">
        <f t="shared" si="71"/>
        <v>0</v>
      </c>
      <c r="L443" s="26">
        <f t="shared" si="71"/>
        <v>0</v>
      </c>
      <c r="M443" s="26">
        <f t="shared" si="71"/>
        <v>0</v>
      </c>
      <c r="N443" s="13">
        <f t="shared" si="69"/>
        <v>0</v>
      </c>
    </row>
    <row r="444" spans="1:15">
      <c r="A444" s="14"/>
      <c r="N444" s="13"/>
    </row>
    <row r="445" spans="1:15" ht="16.5" thickBot="1">
      <c r="A445" s="17" t="s">
        <v>28</v>
      </c>
      <c r="B445" s="29">
        <f>+B443+B421+B399</f>
        <v>0</v>
      </c>
      <c r="C445" s="29">
        <f t="shared" ref="C445:M445" si="72">+C443+C421+C399</f>
        <v>0</v>
      </c>
      <c r="D445" s="29">
        <f t="shared" si="72"/>
        <v>0</v>
      </c>
      <c r="E445" s="29">
        <f t="shared" si="72"/>
        <v>0</v>
      </c>
      <c r="F445" s="29">
        <f t="shared" si="72"/>
        <v>0</v>
      </c>
      <c r="G445" s="29">
        <f t="shared" si="72"/>
        <v>0</v>
      </c>
      <c r="H445" s="29">
        <f t="shared" si="72"/>
        <v>0</v>
      </c>
      <c r="I445" s="29">
        <f t="shared" si="72"/>
        <v>0</v>
      </c>
      <c r="J445" s="29">
        <f t="shared" si="72"/>
        <v>0</v>
      </c>
      <c r="K445" s="29">
        <f t="shared" si="72"/>
        <v>0</v>
      </c>
      <c r="L445" s="29">
        <f t="shared" si="72"/>
        <v>0</v>
      </c>
      <c r="M445" s="29">
        <f t="shared" si="72"/>
        <v>0</v>
      </c>
      <c r="N445" s="18">
        <f>+N443+N400+N421+N399</f>
        <v>0</v>
      </c>
    </row>
    <row r="446" spans="1:15">
      <c r="A446" s="5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7" t="s">
        <v>3</v>
      </c>
    </row>
    <row r="447" spans="1:15" ht="13.5" thickBot="1">
      <c r="A447" s="19" t="s">
        <v>163</v>
      </c>
      <c r="B447" s="28" t="s">
        <v>5</v>
      </c>
      <c r="C447" s="28" t="s">
        <v>6</v>
      </c>
      <c r="D447" s="28" t="s">
        <v>7</v>
      </c>
      <c r="E447" s="28" t="s">
        <v>8</v>
      </c>
      <c r="F447" s="28" t="s">
        <v>9</v>
      </c>
      <c r="G447" s="28" t="s">
        <v>10</v>
      </c>
      <c r="H447" s="28" t="s">
        <v>11</v>
      </c>
      <c r="I447" s="28" t="s">
        <v>12</v>
      </c>
      <c r="J447" s="28" t="s">
        <v>13</v>
      </c>
      <c r="K447" s="28" t="s">
        <v>14</v>
      </c>
      <c r="L447" s="28" t="s">
        <v>15</v>
      </c>
      <c r="M447" s="28" t="s">
        <v>16</v>
      </c>
      <c r="N447" s="10" t="s">
        <v>17</v>
      </c>
    </row>
    <row r="448" spans="1:15">
      <c r="A448" s="46"/>
      <c r="N448" s="13"/>
    </row>
    <row r="449" spans="1:15">
      <c r="A449" s="20" t="s">
        <v>32</v>
      </c>
      <c r="B449" s="26">
        <f>0-B462-B474</f>
        <v>0</v>
      </c>
      <c r="C449" s="26">
        <f t="shared" ref="C449:M449" si="73">0-C462-C474</f>
        <v>0</v>
      </c>
      <c r="D449" s="26">
        <f t="shared" si="73"/>
        <v>0</v>
      </c>
      <c r="E449" s="26">
        <f t="shared" si="73"/>
        <v>0</v>
      </c>
      <c r="F449" s="26">
        <f t="shared" si="73"/>
        <v>0</v>
      </c>
      <c r="G449" s="26">
        <f t="shared" si="73"/>
        <v>0</v>
      </c>
      <c r="H449" s="26">
        <f t="shared" si="73"/>
        <v>0</v>
      </c>
      <c r="I449" s="26">
        <f t="shared" si="73"/>
        <v>0</v>
      </c>
      <c r="J449" s="26">
        <f t="shared" si="73"/>
        <v>0</v>
      </c>
      <c r="K449" s="26">
        <f t="shared" si="73"/>
        <v>0</v>
      </c>
      <c r="L449" s="26">
        <f t="shared" si="73"/>
        <v>0</v>
      </c>
      <c r="M449" s="26">
        <f t="shared" si="73"/>
        <v>0</v>
      </c>
      <c r="N449" s="13">
        <f>SUM(B449:M449)</f>
        <v>0</v>
      </c>
    </row>
    <row r="450" spans="1:15">
      <c r="A450" s="14" t="s">
        <v>33</v>
      </c>
      <c r="N450" s="13">
        <f>SUM(B450:M450)</f>
        <v>0</v>
      </c>
    </row>
    <row r="451" spans="1:15">
      <c r="A451" s="14" t="s">
        <v>3</v>
      </c>
      <c r="N451" s="13"/>
    </row>
    <row r="452" spans="1:15">
      <c r="A452" s="20" t="s">
        <v>34</v>
      </c>
      <c r="N452" s="13"/>
    </row>
    <row r="453" spans="1:15">
      <c r="A453" s="14" t="s">
        <v>164</v>
      </c>
      <c r="B453" s="26">
        <v>0</v>
      </c>
      <c r="C453" s="26">
        <v>0</v>
      </c>
      <c r="D453" s="26">
        <v>0</v>
      </c>
      <c r="E453" s="26">
        <v>0</v>
      </c>
      <c r="F453" s="26">
        <v>0</v>
      </c>
      <c r="G453" s="26">
        <v>0</v>
      </c>
      <c r="H453" s="26">
        <v>0</v>
      </c>
      <c r="I453" s="26">
        <v>0</v>
      </c>
      <c r="J453" s="26">
        <v>0</v>
      </c>
      <c r="K453" s="26">
        <v>0</v>
      </c>
      <c r="L453" s="26">
        <v>0</v>
      </c>
      <c r="M453" s="26">
        <v>0</v>
      </c>
      <c r="N453" s="13">
        <f t="shared" ref="N453:N462" si="74">SUM(B453:M453)</f>
        <v>0</v>
      </c>
      <c r="O453"/>
    </row>
    <row r="454" spans="1:15">
      <c r="A454" s="14" t="s">
        <v>165</v>
      </c>
      <c r="B454" s="26">
        <v>0</v>
      </c>
      <c r="C454" s="26">
        <v>0</v>
      </c>
      <c r="D454" s="26">
        <v>0</v>
      </c>
      <c r="E454" s="26">
        <v>0</v>
      </c>
      <c r="F454" s="26">
        <v>0</v>
      </c>
      <c r="G454" s="26">
        <v>0</v>
      </c>
      <c r="H454" s="26">
        <v>0</v>
      </c>
      <c r="I454" s="26">
        <v>0</v>
      </c>
      <c r="J454" s="26">
        <v>0</v>
      </c>
      <c r="K454" s="26">
        <v>0</v>
      </c>
      <c r="L454" s="26">
        <v>0</v>
      </c>
      <c r="M454" s="26">
        <v>0</v>
      </c>
      <c r="N454" s="13">
        <f t="shared" si="74"/>
        <v>0</v>
      </c>
      <c r="O454"/>
    </row>
    <row r="455" spans="1:15">
      <c r="A455" s="14" t="s">
        <v>166</v>
      </c>
      <c r="B455" s="26">
        <v>0</v>
      </c>
      <c r="C455" s="26">
        <v>0</v>
      </c>
      <c r="D455" s="26">
        <v>0</v>
      </c>
      <c r="E455" s="26">
        <v>0</v>
      </c>
      <c r="F455" s="26">
        <v>0</v>
      </c>
      <c r="G455" s="26">
        <v>0</v>
      </c>
      <c r="H455" s="26">
        <v>0</v>
      </c>
      <c r="I455" s="26">
        <v>0</v>
      </c>
      <c r="J455" s="26">
        <v>0</v>
      </c>
      <c r="K455" s="26">
        <v>0</v>
      </c>
      <c r="L455" s="26">
        <v>0</v>
      </c>
      <c r="M455" s="26">
        <v>0</v>
      </c>
      <c r="N455" s="13">
        <f t="shared" si="74"/>
        <v>0</v>
      </c>
      <c r="O455"/>
    </row>
    <row r="456" spans="1:15">
      <c r="A456" s="14" t="s">
        <v>167</v>
      </c>
      <c r="B456" s="26">
        <v>0</v>
      </c>
      <c r="C456" s="26">
        <v>0</v>
      </c>
      <c r="D456" s="26">
        <v>0</v>
      </c>
      <c r="E456" s="26">
        <v>0</v>
      </c>
      <c r="F456" s="26">
        <v>0</v>
      </c>
      <c r="G456" s="26">
        <v>0</v>
      </c>
      <c r="H456" s="26">
        <v>0</v>
      </c>
      <c r="I456" s="26">
        <v>0</v>
      </c>
      <c r="J456" s="26">
        <v>0</v>
      </c>
      <c r="K456" s="26">
        <v>0</v>
      </c>
      <c r="L456" s="26">
        <v>0</v>
      </c>
      <c r="M456" s="26">
        <v>0</v>
      </c>
      <c r="N456" s="13">
        <f t="shared" si="74"/>
        <v>0</v>
      </c>
      <c r="O456"/>
    </row>
    <row r="457" spans="1:15">
      <c r="A457" s="14" t="s">
        <v>168</v>
      </c>
      <c r="B457" s="26">
        <v>0</v>
      </c>
      <c r="C457" s="26">
        <v>0</v>
      </c>
      <c r="D457" s="26">
        <v>0</v>
      </c>
      <c r="E457" s="26">
        <v>0</v>
      </c>
      <c r="F457" s="26">
        <v>0</v>
      </c>
      <c r="G457" s="26">
        <v>0</v>
      </c>
      <c r="H457" s="26">
        <v>0</v>
      </c>
      <c r="I457" s="26">
        <v>0</v>
      </c>
      <c r="J457" s="26">
        <v>0</v>
      </c>
      <c r="K457" s="26">
        <v>0</v>
      </c>
      <c r="L457" s="26">
        <v>0</v>
      </c>
      <c r="M457" s="26">
        <v>0</v>
      </c>
      <c r="N457" s="13">
        <f t="shared" si="74"/>
        <v>0</v>
      </c>
      <c r="O457"/>
    </row>
    <row r="458" spans="1:15">
      <c r="A458" s="14" t="s">
        <v>169</v>
      </c>
      <c r="B458" s="26">
        <v>0</v>
      </c>
      <c r="C458" s="26">
        <v>0</v>
      </c>
      <c r="D458" s="26">
        <v>0</v>
      </c>
      <c r="E458" s="26">
        <v>0</v>
      </c>
      <c r="F458" s="26">
        <v>0</v>
      </c>
      <c r="G458" s="26">
        <v>0</v>
      </c>
      <c r="H458" s="26">
        <v>0</v>
      </c>
      <c r="I458" s="26">
        <v>0</v>
      </c>
      <c r="J458" s="26">
        <v>0</v>
      </c>
      <c r="K458" s="26">
        <v>0</v>
      </c>
      <c r="L458" s="26">
        <v>0</v>
      </c>
      <c r="M458" s="26">
        <v>0</v>
      </c>
      <c r="N458" s="13">
        <f t="shared" si="74"/>
        <v>0</v>
      </c>
      <c r="O458"/>
    </row>
    <row r="459" spans="1:15">
      <c r="A459" s="14" t="s">
        <v>170</v>
      </c>
      <c r="B459" s="26">
        <v>0</v>
      </c>
      <c r="C459" s="26">
        <v>0</v>
      </c>
      <c r="D459" s="26">
        <v>0</v>
      </c>
      <c r="E459" s="26">
        <v>0</v>
      </c>
      <c r="F459" s="26">
        <v>0</v>
      </c>
      <c r="G459" s="26">
        <v>0</v>
      </c>
      <c r="H459" s="26">
        <v>0</v>
      </c>
      <c r="I459" s="26">
        <v>0</v>
      </c>
      <c r="J459" s="26">
        <v>0</v>
      </c>
      <c r="K459" s="26">
        <v>0</v>
      </c>
      <c r="L459" s="26">
        <v>0</v>
      </c>
      <c r="M459" s="26">
        <v>0</v>
      </c>
      <c r="N459" s="13">
        <f t="shared" si="74"/>
        <v>0</v>
      </c>
      <c r="O459"/>
    </row>
    <row r="460" spans="1:15">
      <c r="A460" s="14" t="s">
        <v>171</v>
      </c>
      <c r="B460" s="26">
        <v>0</v>
      </c>
      <c r="C460" s="26">
        <v>0</v>
      </c>
      <c r="D460" s="26">
        <v>0</v>
      </c>
      <c r="E460" s="26">
        <v>0</v>
      </c>
      <c r="F460" s="26">
        <v>0</v>
      </c>
      <c r="G460" s="26">
        <v>0</v>
      </c>
      <c r="H460" s="26">
        <v>0</v>
      </c>
      <c r="I460" s="26">
        <v>0</v>
      </c>
      <c r="J460" s="26">
        <v>0</v>
      </c>
      <c r="K460" s="26">
        <v>0</v>
      </c>
      <c r="L460" s="26">
        <v>0</v>
      </c>
      <c r="M460" s="26">
        <v>0</v>
      </c>
      <c r="N460" s="13">
        <f t="shared" si="74"/>
        <v>0</v>
      </c>
      <c r="O460"/>
    </row>
    <row r="461" spans="1:15">
      <c r="A461" s="14" t="s">
        <v>172</v>
      </c>
      <c r="B461" s="26">
        <v>0</v>
      </c>
      <c r="C461" s="26">
        <v>0</v>
      </c>
      <c r="D461" s="26">
        <v>0</v>
      </c>
      <c r="E461" s="26">
        <v>0</v>
      </c>
      <c r="F461" s="26">
        <v>0</v>
      </c>
      <c r="G461" s="26">
        <v>0</v>
      </c>
      <c r="H461" s="26">
        <v>0</v>
      </c>
      <c r="I461" s="26">
        <v>0</v>
      </c>
      <c r="J461" s="26">
        <v>0</v>
      </c>
      <c r="K461" s="26">
        <v>0</v>
      </c>
      <c r="L461" s="26">
        <v>0</v>
      </c>
      <c r="M461" s="26">
        <v>0</v>
      </c>
      <c r="N461" s="13">
        <f t="shared" si="74"/>
        <v>0</v>
      </c>
      <c r="O461"/>
    </row>
    <row r="462" spans="1:15">
      <c r="A462" s="14" t="s">
        <v>65</v>
      </c>
      <c r="B462" s="26">
        <f t="shared" ref="B462:M462" si="75">SUM(B453:B461)</f>
        <v>0</v>
      </c>
      <c r="C462" s="26">
        <f t="shared" si="75"/>
        <v>0</v>
      </c>
      <c r="D462" s="26">
        <f t="shared" si="75"/>
        <v>0</v>
      </c>
      <c r="E462" s="26">
        <f t="shared" si="75"/>
        <v>0</v>
      </c>
      <c r="F462" s="26">
        <f t="shared" si="75"/>
        <v>0</v>
      </c>
      <c r="G462" s="26">
        <f t="shared" si="75"/>
        <v>0</v>
      </c>
      <c r="H462" s="26">
        <f t="shared" si="75"/>
        <v>0</v>
      </c>
      <c r="I462" s="26">
        <f t="shared" si="75"/>
        <v>0</v>
      </c>
      <c r="J462" s="26">
        <f t="shared" si="75"/>
        <v>0</v>
      </c>
      <c r="K462" s="26">
        <f t="shared" si="75"/>
        <v>0</v>
      </c>
      <c r="L462" s="26">
        <f t="shared" si="75"/>
        <v>0</v>
      </c>
      <c r="M462" s="26">
        <f t="shared" si="75"/>
        <v>0</v>
      </c>
      <c r="N462" s="13">
        <f t="shared" si="74"/>
        <v>0</v>
      </c>
    </row>
    <row r="463" spans="1:15">
      <c r="A463" s="14"/>
      <c r="N463" s="13"/>
    </row>
    <row r="464" spans="1:15">
      <c r="A464" s="20" t="s">
        <v>66</v>
      </c>
      <c r="N464" s="13"/>
    </row>
    <row r="465" spans="1:15">
      <c r="A465" s="14" t="s">
        <v>164</v>
      </c>
      <c r="B465" s="26">
        <v>0</v>
      </c>
      <c r="C465" s="26">
        <v>0</v>
      </c>
      <c r="D465" s="26">
        <v>0</v>
      </c>
      <c r="E465" s="26">
        <v>0</v>
      </c>
      <c r="F465" s="26">
        <v>0</v>
      </c>
      <c r="G465" s="26">
        <v>0</v>
      </c>
      <c r="H465" s="26">
        <v>0</v>
      </c>
      <c r="I465" s="26">
        <v>0</v>
      </c>
      <c r="J465" s="26">
        <v>0</v>
      </c>
      <c r="K465" s="26">
        <v>0</v>
      </c>
      <c r="L465" s="26">
        <v>0</v>
      </c>
      <c r="M465" s="26">
        <v>0</v>
      </c>
      <c r="N465" s="13">
        <f t="shared" ref="N465:N471" si="76">SUM(B465:M465)</f>
        <v>0</v>
      </c>
      <c r="O465"/>
    </row>
    <row r="466" spans="1:15">
      <c r="A466" s="14" t="s">
        <v>165</v>
      </c>
      <c r="B466" s="26">
        <v>0</v>
      </c>
      <c r="C466" s="26">
        <v>0</v>
      </c>
      <c r="D466" s="26">
        <v>0</v>
      </c>
      <c r="E466" s="26">
        <v>0</v>
      </c>
      <c r="F466" s="26">
        <v>0</v>
      </c>
      <c r="G466" s="26">
        <v>0</v>
      </c>
      <c r="H466" s="26">
        <v>0</v>
      </c>
      <c r="I466" s="26">
        <v>0</v>
      </c>
      <c r="J466" s="26">
        <v>0</v>
      </c>
      <c r="K466" s="26">
        <v>0</v>
      </c>
      <c r="L466" s="26">
        <v>0</v>
      </c>
      <c r="M466" s="26">
        <v>0</v>
      </c>
      <c r="N466" s="13">
        <f t="shared" si="76"/>
        <v>0</v>
      </c>
      <c r="O466"/>
    </row>
    <row r="467" spans="1:15">
      <c r="A467" s="14" t="s">
        <v>166</v>
      </c>
      <c r="B467" s="26">
        <v>0</v>
      </c>
      <c r="C467" s="26">
        <v>0</v>
      </c>
      <c r="D467" s="26">
        <v>0</v>
      </c>
      <c r="E467" s="26">
        <v>0</v>
      </c>
      <c r="F467" s="26">
        <v>0</v>
      </c>
      <c r="G467" s="26">
        <v>0</v>
      </c>
      <c r="H467" s="26">
        <v>0</v>
      </c>
      <c r="I467" s="26">
        <v>0</v>
      </c>
      <c r="J467" s="26">
        <v>0</v>
      </c>
      <c r="K467" s="26">
        <v>0</v>
      </c>
      <c r="L467" s="26">
        <v>0</v>
      </c>
      <c r="M467" s="26">
        <v>0</v>
      </c>
      <c r="N467" s="13">
        <f t="shared" si="76"/>
        <v>0</v>
      </c>
      <c r="O467"/>
    </row>
    <row r="468" spans="1:15">
      <c r="A468" s="14" t="s">
        <v>167</v>
      </c>
      <c r="B468" s="26">
        <v>0</v>
      </c>
      <c r="C468" s="26">
        <v>0</v>
      </c>
      <c r="D468" s="26">
        <v>0</v>
      </c>
      <c r="E468" s="26">
        <v>0</v>
      </c>
      <c r="F468" s="26">
        <v>0</v>
      </c>
      <c r="G468" s="26">
        <v>0</v>
      </c>
      <c r="H468" s="26">
        <v>0</v>
      </c>
      <c r="I468" s="26">
        <v>0</v>
      </c>
      <c r="J468" s="26">
        <v>0</v>
      </c>
      <c r="K468" s="26">
        <v>0</v>
      </c>
      <c r="L468" s="26">
        <v>0</v>
      </c>
      <c r="M468" s="26">
        <v>0</v>
      </c>
      <c r="N468" s="13">
        <f t="shared" si="76"/>
        <v>0</v>
      </c>
      <c r="O468"/>
    </row>
    <row r="469" spans="1:15">
      <c r="A469" s="14" t="s">
        <v>168</v>
      </c>
      <c r="B469" s="26">
        <v>0</v>
      </c>
      <c r="C469" s="26">
        <v>0</v>
      </c>
      <c r="D469" s="26">
        <v>0</v>
      </c>
      <c r="E469" s="26">
        <v>0</v>
      </c>
      <c r="F469" s="26">
        <v>0</v>
      </c>
      <c r="G469" s="26">
        <v>0</v>
      </c>
      <c r="H469" s="26">
        <v>0</v>
      </c>
      <c r="I469" s="26">
        <v>0</v>
      </c>
      <c r="J469" s="26">
        <v>0</v>
      </c>
      <c r="K469" s="26">
        <v>0</v>
      </c>
      <c r="L469" s="26">
        <v>0</v>
      </c>
      <c r="M469" s="26">
        <v>0</v>
      </c>
      <c r="N469" s="13">
        <f t="shared" si="76"/>
        <v>0</v>
      </c>
      <c r="O469"/>
    </row>
    <row r="470" spans="1:15">
      <c r="A470" s="14" t="s">
        <v>169</v>
      </c>
      <c r="B470" s="26">
        <v>0</v>
      </c>
      <c r="C470" s="26">
        <v>0</v>
      </c>
      <c r="D470" s="26">
        <v>0</v>
      </c>
      <c r="E470" s="26">
        <v>0</v>
      </c>
      <c r="F470" s="26">
        <v>0</v>
      </c>
      <c r="G470" s="26">
        <v>0</v>
      </c>
      <c r="H470" s="26">
        <v>0</v>
      </c>
      <c r="I470" s="26">
        <v>0</v>
      </c>
      <c r="J470" s="26">
        <v>0</v>
      </c>
      <c r="K470" s="26">
        <v>0</v>
      </c>
      <c r="L470" s="26">
        <v>0</v>
      </c>
      <c r="M470" s="26">
        <v>0</v>
      </c>
      <c r="N470" s="13">
        <f t="shared" si="76"/>
        <v>0</v>
      </c>
      <c r="O470"/>
    </row>
    <row r="471" spans="1:15">
      <c r="A471" s="14" t="s">
        <v>170</v>
      </c>
      <c r="B471" s="26">
        <v>0</v>
      </c>
      <c r="C471" s="26">
        <v>0</v>
      </c>
      <c r="D471" s="26">
        <v>0</v>
      </c>
      <c r="E471" s="26">
        <v>0</v>
      </c>
      <c r="F471" s="26">
        <v>0</v>
      </c>
      <c r="G471" s="26">
        <v>0</v>
      </c>
      <c r="H471" s="26">
        <v>0</v>
      </c>
      <c r="I471" s="26">
        <v>0</v>
      </c>
      <c r="J471" s="26">
        <v>0</v>
      </c>
      <c r="K471" s="26">
        <v>0</v>
      </c>
      <c r="L471" s="26">
        <v>0</v>
      </c>
      <c r="M471" s="26">
        <v>0</v>
      </c>
      <c r="N471" s="13">
        <f t="shared" si="76"/>
        <v>0</v>
      </c>
      <c r="O471"/>
    </row>
    <row r="472" spans="1:15">
      <c r="A472" s="14" t="s">
        <v>171</v>
      </c>
      <c r="B472" s="26">
        <v>0</v>
      </c>
      <c r="C472" s="26">
        <v>0</v>
      </c>
      <c r="D472" s="26">
        <v>0</v>
      </c>
      <c r="E472" s="26">
        <v>0</v>
      </c>
      <c r="F472" s="26">
        <v>0</v>
      </c>
      <c r="G472" s="26">
        <v>0</v>
      </c>
      <c r="H472" s="26">
        <v>0</v>
      </c>
      <c r="I472" s="26">
        <v>0</v>
      </c>
      <c r="J472" s="26">
        <v>0</v>
      </c>
      <c r="K472" s="26">
        <v>0</v>
      </c>
      <c r="L472" s="26">
        <v>0</v>
      </c>
      <c r="M472" s="26">
        <v>0</v>
      </c>
      <c r="N472" s="13">
        <f>SUM(B472:M472)</f>
        <v>0</v>
      </c>
      <c r="O472"/>
    </row>
    <row r="473" spans="1:15">
      <c r="A473" s="14" t="s">
        <v>172</v>
      </c>
      <c r="B473" s="26">
        <v>0</v>
      </c>
      <c r="C473" s="26">
        <v>0</v>
      </c>
      <c r="D473" s="26">
        <v>0</v>
      </c>
      <c r="E473" s="26">
        <v>0</v>
      </c>
      <c r="F473" s="26">
        <v>0</v>
      </c>
      <c r="G473" s="26">
        <v>0</v>
      </c>
      <c r="H473" s="26">
        <v>0</v>
      </c>
      <c r="I473" s="26">
        <v>0</v>
      </c>
      <c r="J473" s="26">
        <v>0</v>
      </c>
      <c r="K473" s="26">
        <v>0</v>
      </c>
      <c r="L473" s="26">
        <v>0</v>
      </c>
      <c r="M473" s="26">
        <v>0</v>
      </c>
      <c r="N473" s="13">
        <f>SUM(B473:M473)</f>
        <v>0</v>
      </c>
      <c r="O473"/>
    </row>
    <row r="474" spans="1:15">
      <c r="A474" s="14" t="s">
        <v>65</v>
      </c>
      <c r="B474" s="26">
        <f>SUM(B465:B473)</f>
        <v>0</v>
      </c>
      <c r="C474" s="26">
        <f t="shared" ref="C474:M474" si="77">SUM(C465:C473)</f>
        <v>0</v>
      </c>
      <c r="D474" s="26">
        <f t="shared" si="77"/>
        <v>0</v>
      </c>
      <c r="E474" s="26">
        <f t="shared" si="77"/>
        <v>0</v>
      </c>
      <c r="F474" s="26">
        <f t="shared" si="77"/>
        <v>0</v>
      </c>
      <c r="G474" s="26">
        <f t="shared" si="77"/>
        <v>0</v>
      </c>
      <c r="H474" s="26">
        <f t="shared" si="77"/>
        <v>0</v>
      </c>
      <c r="I474" s="26">
        <f t="shared" si="77"/>
        <v>0</v>
      </c>
      <c r="J474" s="26">
        <f t="shared" si="77"/>
        <v>0</v>
      </c>
      <c r="K474" s="26">
        <f t="shared" si="77"/>
        <v>0</v>
      </c>
      <c r="L474" s="26">
        <f t="shared" si="77"/>
        <v>0</v>
      </c>
      <c r="M474" s="26">
        <f t="shared" si="77"/>
        <v>0</v>
      </c>
      <c r="N474" s="13">
        <f>SUM(B474:M474)</f>
        <v>0</v>
      </c>
    </row>
    <row r="475" spans="1:15">
      <c r="A475" s="14"/>
      <c r="N475" s="13"/>
    </row>
    <row r="476" spans="1:15" ht="16.5" thickBot="1">
      <c r="A476" s="17" t="s">
        <v>28</v>
      </c>
      <c r="B476" s="29">
        <f>+B474+B462+B449</f>
        <v>0</v>
      </c>
      <c r="C476" s="29">
        <f t="shared" ref="C476:M476" si="78">+C474+C462+C449</f>
        <v>0</v>
      </c>
      <c r="D476" s="29">
        <f t="shared" si="78"/>
        <v>0</v>
      </c>
      <c r="E476" s="29">
        <f t="shared" si="78"/>
        <v>0</v>
      </c>
      <c r="F476" s="29">
        <f t="shared" si="78"/>
        <v>0</v>
      </c>
      <c r="G476" s="29">
        <f t="shared" si="78"/>
        <v>0</v>
      </c>
      <c r="H476" s="29">
        <f t="shared" si="78"/>
        <v>0</v>
      </c>
      <c r="I476" s="29">
        <f t="shared" si="78"/>
        <v>0</v>
      </c>
      <c r="J476" s="29">
        <f t="shared" si="78"/>
        <v>0</v>
      </c>
      <c r="K476" s="29">
        <f t="shared" si="78"/>
        <v>0</v>
      </c>
      <c r="L476" s="29">
        <f t="shared" si="78"/>
        <v>0</v>
      </c>
      <c r="M476" s="29">
        <f t="shared" si="78"/>
        <v>0</v>
      </c>
      <c r="N476" s="18">
        <f>+N474+N450+N462+N449</f>
        <v>0</v>
      </c>
    </row>
    <row r="477" spans="1:15" ht="13.5" thickBot="1"/>
    <row r="478" spans="1:15">
      <c r="A478" s="5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7" t="s">
        <v>3</v>
      </c>
    </row>
    <row r="479" spans="1:15" ht="13.5" thickBot="1">
      <c r="A479" s="19" t="s">
        <v>173</v>
      </c>
      <c r="B479" s="28" t="s">
        <v>5</v>
      </c>
      <c r="C479" s="28" t="s">
        <v>6</v>
      </c>
      <c r="D479" s="28" t="s">
        <v>7</v>
      </c>
      <c r="E479" s="28" t="s">
        <v>8</v>
      </c>
      <c r="F479" s="28" t="s">
        <v>9</v>
      </c>
      <c r="G479" s="28" t="s">
        <v>10</v>
      </c>
      <c r="H479" s="28" t="s">
        <v>11</v>
      </c>
      <c r="I479" s="28" t="s">
        <v>12</v>
      </c>
      <c r="J479" s="28" t="s">
        <v>13</v>
      </c>
      <c r="K479" s="28" t="s">
        <v>14</v>
      </c>
      <c r="L479" s="28" t="s">
        <v>15</v>
      </c>
      <c r="M479" s="28" t="s">
        <v>16</v>
      </c>
      <c r="N479" s="10" t="s">
        <v>17</v>
      </c>
    </row>
    <row r="480" spans="1:15">
      <c r="A480" s="14" t="s">
        <v>3</v>
      </c>
      <c r="N480" s="13"/>
    </row>
    <row r="481" spans="1:15">
      <c r="A481" s="20" t="s">
        <v>32</v>
      </c>
      <c r="B481" s="26">
        <f>0-B496</f>
        <v>0</v>
      </c>
      <c r="C481" s="26">
        <f t="shared" ref="C481:M481" si="79">0-C496</f>
        <v>0</v>
      </c>
      <c r="D481" s="26">
        <f t="shared" si="79"/>
        <v>0</v>
      </c>
      <c r="E481" s="26">
        <f t="shared" si="79"/>
        <v>0</v>
      </c>
      <c r="F481" s="26">
        <f t="shared" si="79"/>
        <v>0</v>
      </c>
      <c r="G481" s="26">
        <f t="shared" si="79"/>
        <v>0</v>
      </c>
      <c r="H481" s="26">
        <f t="shared" si="79"/>
        <v>0</v>
      </c>
      <c r="I481" s="26">
        <f t="shared" si="79"/>
        <v>0</v>
      </c>
      <c r="J481" s="26">
        <f t="shared" si="79"/>
        <v>0</v>
      </c>
      <c r="K481" s="26">
        <f t="shared" si="79"/>
        <v>0</v>
      </c>
      <c r="L481" s="26">
        <f t="shared" si="79"/>
        <v>0</v>
      </c>
      <c r="M481" s="26">
        <f t="shared" si="79"/>
        <v>0</v>
      </c>
      <c r="N481" s="13">
        <f>SUM(B481:M481)</f>
        <v>0</v>
      </c>
    </row>
    <row r="482" spans="1:15">
      <c r="A482" s="14" t="s">
        <v>3</v>
      </c>
      <c r="N482" s="13"/>
    </row>
    <row r="483" spans="1:15">
      <c r="A483" s="20" t="s">
        <v>34</v>
      </c>
      <c r="N483" s="13">
        <f t="shared" ref="N483:N496" si="80">SUM(B483:M483)</f>
        <v>0</v>
      </c>
    </row>
    <row r="484" spans="1:15">
      <c r="A484" s="14" t="s">
        <v>164</v>
      </c>
      <c r="B484" s="26">
        <v>0</v>
      </c>
      <c r="C484" s="26">
        <v>0</v>
      </c>
      <c r="D484" s="26">
        <v>0</v>
      </c>
      <c r="E484" s="26">
        <v>0</v>
      </c>
      <c r="F484" s="26">
        <v>0</v>
      </c>
      <c r="G484" s="26">
        <v>0</v>
      </c>
      <c r="H484" s="26">
        <v>0</v>
      </c>
      <c r="I484" s="26">
        <v>0</v>
      </c>
      <c r="J484" s="26">
        <v>0</v>
      </c>
      <c r="K484" s="26">
        <v>0</v>
      </c>
      <c r="L484" s="26">
        <v>0</v>
      </c>
      <c r="M484" s="26">
        <v>0</v>
      </c>
      <c r="N484" s="13">
        <f t="shared" si="80"/>
        <v>0</v>
      </c>
      <c r="O484" s="106"/>
    </row>
    <row r="485" spans="1:15">
      <c r="A485" s="14" t="s">
        <v>174</v>
      </c>
      <c r="B485" s="26">
        <v>0</v>
      </c>
      <c r="C485" s="26">
        <v>0</v>
      </c>
      <c r="D485" s="26">
        <v>0</v>
      </c>
      <c r="E485" s="26">
        <v>0</v>
      </c>
      <c r="F485" s="26">
        <v>0</v>
      </c>
      <c r="G485" s="26">
        <v>0</v>
      </c>
      <c r="H485" s="26">
        <v>0</v>
      </c>
      <c r="I485" s="26">
        <v>0</v>
      </c>
      <c r="J485" s="26">
        <v>0</v>
      </c>
      <c r="K485" s="26">
        <v>0</v>
      </c>
      <c r="L485" s="26">
        <v>0</v>
      </c>
      <c r="M485" s="26">
        <v>0</v>
      </c>
      <c r="N485" s="13">
        <f t="shared" ref="N485:N490" si="81">SUM(B485:M485)</f>
        <v>0</v>
      </c>
      <c r="O485" s="106"/>
    </row>
    <row r="486" spans="1:15">
      <c r="A486" s="14" t="s">
        <v>175</v>
      </c>
      <c r="B486" s="26">
        <v>0</v>
      </c>
      <c r="C486" s="26">
        <v>0</v>
      </c>
      <c r="D486" s="26">
        <v>0</v>
      </c>
      <c r="E486" s="26">
        <v>0</v>
      </c>
      <c r="F486" s="26">
        <v>0</v>
      </c>
      <c r="G486" s="26">
        <v>0</v>
      </c>
      <c r="H486" s="26">
        <v>0</v>
      </c>
      <c r="I486" s="26">
        <v>0</v>
      </c>
      <c r="J486" s="26">
        <v>0</v>
      </c>
      <c r="K486" s="26">
        <v>0</v>
      </c>
      <c r="L486" s="26">
        <v>0</v>
      </c>
      <c r="M486" s="26">
        <v>0</v>
      </c>
      <c r="N486" s="13">
        <f t="shared" si="81"/>
        <v>0</v>
      </c>
      <c r="O486" s="106"/>
    </row>
    <row r="487" spans="1:15">
      <c r="A487" s="14" t="s">
        <v>167</v>
      </c>
      <c r="B487" s="26">
        <v>0</v>
      </c>
      <c r="C487" s="26">
        <v>0</v>
      </c>
      <c r="D487" s="26">
        <v>0</v>
      </c>
      <c r="E487" s="26">
        <v>0</v>
      </c>
      <c r="F487" s="26">
        <v>0</v>
      </c>
      <c r="G487" s="26">
        <v>0</v>
      </c>
      <c r="H487" s="26">
        <v>0</v>
      </c>
      <c r="I487" s="26">
        <v>0</v>
      </c>
      <c r="J487" s="26">
        <v>0</v>
      </c>
      <c r="K487" s="26">
        <v>0</v>
      </c>
      <c r="L487" s="26">
        <v>0</v>
      </c>
      <c r="M487" s="26">
        <v>0</v>
      </c>
      <c r="N487" s="13">
        <f t="shared" si="81"/>
        <v>0</v>
      </c>
      <c r="O487" s="106"/>
    </row>
    <row r="488" spans="1:15">
      <c r="A488" s="14" t="s">
        <v>176</v>
      </c>
      <c r="B488" s="26">
        <v>0</v>
      </c>
      <c r="C488" s="26">
        <v>0</v>
      </c>
      <c r="D488" s="26">
        <v>0</v>
      </c>
      <c r="E488" s="26">
        <v>0</v>
      </c>
      <c r="F488" s="26">
        <v>0</v>
      </c>
      <c r="G488" s="26">
        <v>0</v>
      </c>
      <c r="H488" s="26">
        <v>0</v>
      </c>
      <c r="I488" s="26">
        <v>0</v>
      </c>
      <c r="J488" s="26">
        <v>0</v>
      </c>
      <c r="K488" s="26">
        <v>0</v>
      </c>
      <c r="L488" s="26">
        <v>0</v>
      </c>
      <c r="M488" s="26">
        <v>0</v>
      </c>
      <c r="N488" s="13">
        <f t="shared" si="81"/>
        <v>0</v>
      </c>
      <c r="O488" s="106"/>
    </row>
    <row r="489" spans="1:15">
      <c r="A489" s="14" t="s">
        <v>177</v>
      </c>
      <c r="B489" s="26">
        <v>0</v>
      </c>
      <c r="C489" s="26">
        <v>0</v>
      </c>
      <c r="D489" s="26">
        <v>0</v>
      </c>
      <c r="E489" s="26">
        <v>0</v>
      </c>
      <c r="F489" s="26">
        <v>0</v>
      </c>
      <c r="G489" s="26">
        <v>0</v>
      </c>
      <c r="H489" s="26">
        <v>0</v>
      </c>
      <c r="I489" s="26">
        <v>0</v>
      </c>
      <c r="J489" s="26">
        <v>0</v>
      </c>
      <c r="K489" s="26">
        <v>0</v>
      </c>
      <c r="L489" s="26">
        <v>0</v>
      </c>
      <c r="M489" s="26">
        <v>0</v>
      </c>
      <c r="N489" s="13">
        <f t="shared" si="81"/>
        <v>0</v>
      </c>
      <c r="O489" s="106"/>
    </row>
    <row r="490" spans="1:15">
      <c r="A490" s="14" t="s">
        <v>178</v>
      </c>
      <c r="B490" s="26">
        <v>0</v>
      </c>
      <c r="C490" s="26">
        <v>0</v>
      </c>
      <c r="D490" s="26">
        <v>0</v>
      </c>
      <c r="E490" s="26">
        <v>0</v>
      </c>
      <c r="F490" s="26">
        <v>0</v>
      </c>
      <c r="G490" s="26">
        <v>0</v>
      </c>
      <c r="H490" s="26">
        <v>0</v>
      </c>
      <c r="I490" s="26">
        <v>0</v>
      </c>
      <c r="J490" s="26">
        <v>0</v>
      </c>
      <c r="K490" s="26">
        <v>0</v>
      </c>
      <c r="L490" s="26">
        <v>0</v>
      </c>
      <c r="M490" s="26">
        <v>0</v>
      </c>
      <c r="N490" s="13">
        <f t="shared" si="81"/>
        <v>0</v>
      </c>
      <c r="O490" s="106"/>
    </row>
    <row r="491" spans="1:15">
      <c r="A491" s="14" t="s">
        <v>179</v>
      </c>
      <c r="B491" s="26">
        <v>0</v>
      </c>
      <c r="C491" s="26">
        <v>0</v>
      </c>
      <c r="D491" s="26">
        <v>0</v>
      </c>
      <c r="E491" s="26">
        <v>0</v>
      </c>
      <c r="F491" s="26">
        <v>0</v>
      </c>
      <c r="G491" s="26">
        <v>0</v>
      </c>
      <c r="H491" s="26">
        <v>0</v>
      </c>
      <c r="I491" s="26">
        <v>0</v>
      </c>
      <c r="J491" s="26">
        <v>0</v>
      </c>
      <c r="K491" s="26">
        <v>0</v>
      </c>
      <c r="L491" s="26">
        <v>0</v>
      </c>
      <c r="M491" s="26">
        <v>0</v>
      </c>
      <c r="N491" s="13">
        <f t="shared" si="80"/>
        <v>0</v>
      </c>
      <c r="O491" s="106"/>
    </row>
    <row r="492" spans="1:15">
      <c r="A492" s="14" t="s">
        <v>180</v>
      </c>
      <c r="B492" s="26">
        <v>0</v>
      </c>
      <c r="C492" s="26">
        <v>0</v>
      </c>
      <c r="D492" s="26">
        <v>0</v>
      </c>
      <c r="E492" s="26">
        <v>0</v>
      </c>
      <c r="F492" s="26">
        <v>0</v>
      </c>
      <c r="G492" s="26">
        <v>0</v>
      </c>
      <c r="H492" s="26">
        <v>0</v>
      </c>
      <c r="I492" s="26">
        <v>0</v>
      </c>
      <c r="J492" s="26">
        <v>0</v>
      </c>
      <c r="K492" s="26">
        <v>0</v>
      </c>
      <c r="L492" s="26">
        <v>0</v>
      </c>
      <c r="M492" s="26">
        <v>0</v>
      </c>
      <c r="N492" s="13">
        <f t="shared" si="80"/>
        <v>0</v>
      </c>
      <c r="O492" s="106"/>
    </row>
    <row r="493" spans="1:15">
      <c r="A493" s="14" t="s">
        <v>181</v>
      </c>
      <c r="B493" s="26">
        <v>0</v>
      </c>
      <c r="C493" s="26">
        <v>0</v>
      </c>
      <c r="D493" s="26">
        <v>0</v>
      </c>
      <c r="E493" s="26">
        <v>0</v>
      </c>
      <c r="F493" s="26">
        <v>0</v>
      </c>
      <c r="G493" s="26">
        <v>0</v>
      </c>
      <c r="H493" s="26">
        <v>0</v>
      </c>
      <c r="I493" s="26">
        <v>0</v>
      </c>
      <c r="J493" s="26">
        <v>0</v>
      </c>
      <c r="K493" s="26">
        <v>0</v>
      </c>
      <c r="L493" s="26">
        <v>0</v>
      </c>
      <c r="M493" s="26">
        <v>0</v>
      </c>
      <c r="N493" s="13">
        <f t="shared" si="80"/>
        <v>0</v>
      </c>
      <c r="O493" s="106"/>
    </row>
    <row r="494" spans="1:15">
      <c r="A494" s="14" t="s">
        <v>182</v>
      </c>
      <c r="B494" s="26">
        <v>0</v>
      </c>
      <c r="C494" s="26">
        <v>0</v>
      </c>
      <c r="D494" s="26">
        <v>0</v>
      </c>
      <c r="E494" s="26">
        <v>0</v>
      </c>
      <c r="F494" s="26">
        <v>0</v>
      </c>
      <c r="G494" s="26">
        <v>0</v>
      </c>
      <c r="H494" s="26">
        <v>0</v>
      </c>
      <c r="I494" s="26">
        <v>0</v>
      </c>
      <c r="J494" s="26">
        <v>0</v>
      </c>
      <c r="K494" s="26">
        <v>0</v>
      </c>
      <c r="L494" s="26">
        <v>0</v>
      </c>
      <c r="M494" s="26">
        <v>0</v>
      </c>
      <c r="N494" s="13">
        <f t="shared" si="80"/>
        <v>0</v>
      </c>
      <c r="O494" s="106"/>
    </row>
    <row r="495" spans="1:15">
      <c r="A495" s="14" t="s">
        <v>183</v>
      </c>
      <c r="B495" s="26">
        <v>0</v>
      </c>
      <c r="C495" s="26">
        <v>0</v>
      </c>
      <c r="D495" s="26">
        <v>0</v>
      </c>
      <c r="E495" s="26">
        <v>0</v>
      </c>
      <c r="F495" s="26">
        <v>0</v>
      </c>
      <c r="G495" s="26">
        <v>0</v>
      </c>
      <c r="H495" s="26">
        <v>0</v>
      </c>
      <c r="I495" s="26">
        <v>0</v>
      </c>
      <c r="J495" s="26">
        <v>0</v>
      </c>
      <c r="K495" s="26">
        <v>0</v>
      </c>
      <c r="L495" s="26">
        <v>0</v>
      </c>
      <c r="M495" s="26">
        <v>0</v>
      </c>
      <c r="N495" s="13">
        <f t="shared" si="80"/>
        <v>0</v>
      </c>
      <c r="O495" s="106"/>
    </row>
    <row r="496" spans="1:15">
      <c r="A496" s="14" t="s">
        <v>65</v>
      </c>
      <c r="B496" s="26">
        <f t="shared" ref="B496:M496" si="82">SUM(B484:B495)</f>
        <v>0</v>
      </c>
      <c r="C496" s="26">
        <f t="shared" si="82"/>
        <v>0</v>
      </c>
      <c r="D496" s="26">
        <f t="shared" si="82"/>
        <v>0</v>
      </c>
      <c r="E496" s="26">
        <f t="shared" si="82"/>
        <v>0</v>
      </c>
      <c r="F496" s="26">
        <f t="shared" si="82"/>
        <v>0</v>
      </c>
      <c r="G496" s="26">
        <f t="shared" si="82"/>
        <v>0</v>
      </c>
      <c r="H496" s="26">
        <f t="shared" si="82"/>
        <v>0</v>
      </c>
      <c r="I496" s="26">
        <f t="shared" si="82"/>
        <v>0</v>
      </c>
      <c r="J496" s="26">
        <f t="shared" si="82"/>
        <v>0</v>
      </c>
      <c r="K496" s="26">
        <f t="shared" si="82"/>
        <v>0</v>
      </c>
      <c r="L496" s="26">
        <f t="shared" si="82"/>
        <v>0</v>
      </c>
      <c r="M496" s="26">
        <f t="shared" si="82"/>
        <v>0</v>
      </c>
      <c r="N496" s="13">
        <f t="shared" si="80"/>
        <v>0</v>
      </c>
    </row>
    <row r="497" spans="1:15">
      <c r="A497" s="14"/>
      <c r="N497" s="13"/>
    </row>
    <row r="498" spans="1:15">
      <c r="A498" s="14" t="s">
        <v>66</v>
      </c>
      <c r="N498" s="13"/>
    </row>
    <row r="499" spans="1:15">
      <c r="A499" s="14" t="s">
        <v>164</v>
      </c>
      <c r="B499" s="26">
        <v>0</v>
      </c>
      <c r="C499" s="26">
        <v>0</v>
      </c>
      <c r="D499" s="26">
        <v>0</v>
      </c>
      <c r="E499" s="26">
        <v>0</v>
      </c>
      <c r="F499" s="26">
        <v>0</v>
      </c>
      <c r="G499" s="26">
        <v>0</v>
      </c>
      <c r="H499" s="26">
        <v>0</v>
      </c>
      <c r="I499" s="26">
        <v>0</v>
      </c>
      <c r="J499" s="26">
        <v>0</v>
      </c>
      <c r="K499" s="26">
        <v>0</v>
      </c>
      <c r="L499" s="26">
        <v>0</v>
      </c>
      <c r="M499" s="26">
        <v>0</v>
      </c>
      <c r="N499" s="13">
        <f t="shared" ref="N499:N511" si="83">SUM(B499:M499)</f>
        <v>0</v>
      </c>
      <c r="O499" s="106"/>
    </row>
    <row r="500" spans="1:15">
      <c r="A500" s="14" t="s">
        <v>174</v>
      </c>
      <c r="B500" s="26">
        <v>0</v>
      </c>
      <c r="C500" s="26">
        <v>0</v>
      </c>
      <c r="D500" s="26">
        <v>0</v>
      </c>
      <c r="E500" s="26">
        <v>0</v>
      </c>
      <c r="F500" s="26">
        <v>0</v>
      </c>
      <c r="G500" s="26">
        <v>0</v>
      </c>
      <c r="H500" s="26">
        <v>0</v>
      </c>
      <c r="I500" s="26">
        <v>0</v>
      </c>
      <c r="J500" s="26">
        <v>0</v>
      </c>
      <c r="K500" s="26">
        <v>0</v>
      </c>
      <c r="L500" s="26">
        <v>0</v>
      </c>
      <c r="M500" s="26">
        <v>0</v>
      </c>
      <c r="N500" s="13">
        <f t="shared" si="83"/>
        <v>0</v>
      </c>
      <c r="O500" s="106"/>
    </row>
    <row r="501" spans="1:15">
      <c r="A501" s="14" t="s">
        <v>175</v>
      </c>
      <c r="B501" s="26">
        <v>0</v>
      </c>
      <c r="C501" s="26">
        <v>0</v>
      </c>
      <c r="D501" s="26">
        <v>0</v>
      </c>
      <c r="E501" s="26">
        <v>0</v>
      </c>
      <c r="F501" s="26">
        <v>0</v>
      </c>
      <c r="G501" s="26">
        <v>0</v>
      </c>
      <c r="H501" s="26">
        <v>0</v>
      </c>
      <c r="I501" s="26">
        <v>0</v>
      </c>
      <c r="J501" s="26">
        <v>0</v>
      </c>
      <c r="K501" s="26">
        <v>0</v>
      </c>
      <c r="L501" s="26">
        <v>0</v>
      </c>
      <c r="M501" s="26">
        <v>0</v>
      </c>
      <c r="N501" s="13">
        <f t="shared" si="83"/>
        <v>0</v>
      </c>
      <c r="O501" s="106"/>
    </row>
    <row r="502" spans="1:15">
      <c r="A502" s="14" t="s">
        <v>167</v>
      </c>
      <c r="B502" s="26">
        <v>0</v>
      </c>
      <c r="C502" s="26">
        <v>0</v>
      </c>
      <c r="D502" s="26">
        <v>0</v>
      </c>
      <c r="E502" s="26">
        <v>0</v>
      </c>
      <c r="F502" s="26">
        <v>0</v>
      </c>
      <c r="G502" s="26">
        <v>0</v>
      </c>
      <c r="H502" s="26">
        <v>0</v>
      </c>
      <c r="I502" s="26">
        <v>0</v>
      </c>
      <c r="J502" s="26">
        <v>0</v>
      </c>
      <c r="K502" s="26">
        <v>0</v>
      </c>
      <c r="L502" s="26">
        <v>0</v>
      </c>
      <c r="M502" s="26">
        <v>0</v>
      </c>
      <c r="N502" s="13">
        <f>SUM(B502:M502)</f>
        <v>0</v>
      </c>
      <c r="O502" s="106"/>
    </row>
    <row r="503" spans="1:15">
      <c r="A503" s="14" t="s">
        <v>176</v>
      </c>
      <c r="B503" s="26">
        <v>0</v>
      </c>
      <c r="C503" s="26">
        <v>0</v>
      </c>
      <c r="D503" s="26">
        <v>0</v>
      </c>
      <c r="E503" s="26">
        <v>0</v>
      </c>
      <c r="F503" s="26">
        <v>0</v>
      </c>
      <c r="G503" s="26">
        <v>0</v>
      </c>
      <c r="H503" s="26">
        <v>0</v>
      </c>
      <c r="I503" s="26">
        <v>0</v>
      </c>
      <c r="J503" s="26">
        <v>0</v>
      </c>
      <c r="K503" s="26">
        <v>0</v>
      </c>
      <c r="L503" s="26">
        <v>0</v>
      </c>
      <c r="M503" s="26">
        <v>0</v>
      </c>
      <c r="N503" s="13">
        <f>SUM(B503:M503)</f>
        <v>0</v>
      </c>
      <c r="O503" s="106"/>
    </row>
    <row r="504" spans="1:15">
      <c r="A504" s="14" t="s">
        <v>177</v>
      </c>
      <c r="B504" s="26">
        <v>0</v>
      </c>
      <c r="C504" s="26">
        <v>0</v>
      </c>
      <c r="D504" s="26">
        <v>0</v>
      </c>
      <c r="E504" s="26">
        <v>0</v>
      </c>
      <c r="F504" s="26">
        <v>0</v>
      </c>
      <c r="G504" s="26">
        <v>0</v>
      </c>
      <c r="H504" s="26">
        <v>0</v>
      </c>
      <c r="I504" s="26">
        <v>0</v>
      </c>
      <c r="J504" s="26">
        <v>0</v>
      </c>
      <c r="K504" s="26">
        <v>0</v>
      </c>
      <c r="L504" s="26">
        <v>0</v>
      </c>
      <c r="M504" s="26">
        <v>0</v>
      </c>
      <c r="N504" s="13">
        <f>SUM(B504:M504)</f>
        <v>0</v>
      </c>
      <c r="O504" s="106"/>
    </row>
    <row r="505" spans="1:15">
      <c r="A505" s="14" t="s">
        <v>178</v>
      </c>
      <c r="B505" s="26">
        <v>0</v>
      </c>
      <c r="C505" s="26">
        <v>0</v>
      </c>
      <c r="D505" s="26">
        <v>0</v>
      </c>
      <c r="E505" s="26">
        <v>0</v>
      </c>
      <c r="F505" s="26">
        <v>0</v>
      </c>
      <c r="G505" s="26">
        <v>0</v>
      </c>
      <c r="H505" s="26">
        <v>0</v>
      </c>
      <c r="I505" s="26">
        <v>0</v>
      </c>
      <c r="J505" s="26">
        <v>0</v>
      </c>
      <c r="K505" s="26">
        <v>0</v>
      </c>
      <c r="L505" s="26">
        <v>0</v>
      </c>
      <c r="M505" s="26">
        <v>0</v>
      </c>
      <c r="N505" s="13">
        <f t="shared" si="83"/>
        <v>0</v>
      </c>
      <c r="O505" s="106"/>
    </row>
    <row r="506" spans="1:15">
      <c r="A506" s="14" t="s">
        <v>179</v>
      </c>
      <c r="B506" s="26">
        <v>0</v>
      </c>
      <c r="C506" s="26">
        <v>0</v>
      </c>
      <c r="D506" s="26">
        <v>0</v>
      </c>
      <c r="E506" s="26">
        <v>0</v>
      </c>
      <c r="F506" s="26">
        <v>0</v>
      </c>
      <c r="G506" s="26">
        <v>0</v>
      </c>
      <c r="H506" s="26">
        <v>0</v>
      </c>
      <c r="I506" s="26">
        <v>0</v>
      </c>
      <c r="J506" s="26">
        <v>0</v>
      </c>
      <c r="K506" s="26">
        <v>0</v>
      </c>
      <c r="L506" s="26">
        <v>0</v>
      </c>
      <c r="M506" s="26">
        <v>0</v>
      </c>
      <c r="N506" s="13">
        <f t="shared" si="83"/>
        <v>0</v>
      </c>
      <c r="O506" s="106"/>
    </row>
    <row r="507" spans="1:15">
      <c r="A507" s="14" t="s">
        <v>180</v>
      </c>
      <c r="B507" s="26">
        <v>0</v>
      </c>
      <c r="C507" s="26">
        <v>0</v>
      </c>
      <c r="D507" s="26">
        <v>0</v>
      </c>
      <c r="E507" s="26">
        <v>0</v>
      </c>
      <c r="F507" s="26">
        <v>0</v>
      </c>
      <c r="G507" s="26">
        <v>0</v>
      </c>
      <c r="H507" s="26">
        <v>0</v>
      </c>
      <c r="I507" s="26">
        <v>0</v>
      </c>
      <c r="J507" s="26">
        <v>0</v>
      </c>
      <c r="K507" s="26">
        <v>0</v>
      </c>
      <c r="L507" s="26">
        <v>0</v>
      </c>
      <c r="M507" s="26">
        <v>0</v>
      </c>
      <c r="N507" s="13">
        <f t="shared" si="83"/>
        <v>0</v>
      </c>
      <c r="O507" s="106"/>
    </row>
    <row r="508" spans="1:15">
      <c r="A508" s="14" t="s">
        <v>181</v>
      </c>
      <c r="B508" s="26">
        <v>0</v>
      </c>
      <c r="C508" s="26">
        <v>0</v>
      </c>
      <c r="D508" s="26">
        <v>0</v>
      </c>
      <c r="E508" s="26">
        <v>0</v>
      </c>
      <c r="F508" s="26">
        <v>0</v>
      </c>
      <c r="G508" s="26">
        <v>0</v>
      </c>
      <c r="H508" s="26">
        <v>0</v>
      </c>
      <c r="I508" s="26">
        <v>0</v>
      </c>
      <c r="J508" s="26">
        <v>0</v>
      </c>
      <c r="K508" s="26">
        <v>0</v>
      </c>
      <c r="L508" s="26">
        <v>0</v>
      </c>
      <c r="M508" s="26">
        <v>0</v>
      </c>
      <c r="N508" s="13">
        <f t="shared" si="83"/>
        <v>0</v>
      </c>
      <c r="O508" s="106"/>
    </row>
    <row r="509" spans="1:15">
      <c r="A509" s="14" t="s">
        <v>182</v>
      </c>
      <c r="B509" s="26">
        <v>0</v>
      </c>
      <c r="C509" s="26">
        <v>0</v>
      </c>
      <c r="D509" s="26">
        <v>0</v>
      </c>
      <c r="E509" s="26">
        <v>0</v>
      </c>
      <c r="F509" s="26">
        <v>0</v>
      </c>
      <c r="G509" s="26">
        <v>0</v>
      </c>
      <c r="H509" s="26">
        <v>0</v>
      </c>
      <c r="I509" s="26">
        <v>0</v>
      </c>
      <c r="J509" s="26">
        <v>0</v>
      </c>
      <c r="K509" s="26">
        <v>0</v>
      </c>
      <c r="L509" s="26">
        <v>0</v>
      </c>
      <c r="M509" s="26">
        <v>0</v>
      </c>
      <c r="N509" s="13">
        <f t="shared" si="83"/>
        <v>0</v>
      </c>
      <c r="O509" s="106"/>
    </row>
    <row r="510" spans="1:15">
      <c r="A510" s="14" t="s">
        <v>183</v>
      </c>
      <c r="B510" s="26">
        <v>0</v>
      </c>
      <c r="C510" s="26">
        <v>0</v>
      </c>
      <c r="D510" s="26">
        <v>0</v>
      </c>
      <c r="E510" s="26">
        <v>0</v>
      </c>
      <c r="F510" s="26">
        <v>0</v>
      </c>
      <c r="G510" s="26">
        <v>0</v>
      </c>
      <c r="H510" s="26">
        <v>0</v>
      </c>
      <c r="I510" s="26">
        <v>0</v>
      </c>
      <c r="J510" s="26">
        <v>0</v>
      </c>
      <c r="K510" s="26">
        <v>0</v>
      </c>
      <c r="L510" s="26">
        <v>0</v>
      </c>
      <c r="M510" s="26">
        <v>0</v>
      </c>
      <c r="N510" s="13">
        <f t="shared" si="83"/>
        <v>0</v>
      </c>
      <c r="O510" s="106"/>
    </row>
    <row r="511" spans="1:15">
      <c r="A511" s="14" t="s">
        <v>65</v>
      </c>
      <c r="B511" s="26">
        <f t="shared" ref="B511:M511" si="84">SUM(B499:B510)</f>
        <v>0</v>
      </c>
      <c r="C511" s="26">
        <f t="shared" si="84"/>
        <v>0</v>
      </c>
      <c r="D511" s="26">
        <f t="shared" si="84"/>
        <v>0</v>
      </c>
      <c r="E511" s="26">
        <f t="shared" si="84"/>
        <v>0</v>
      </c>
      <c r="F511" s="26">
        <f t="shared" si="84"/>
        <v>0</v>
      </c>
      <c r="G511" s="26">
        <f t="shared" si="84"/>
        <v>0</v>
      </c>
      <c r="H511" s="26">
        <f t="shared" si="84"/>
        <v>0</v>
      </c>
      <c r="I511" s="26">
        <f t="shared" si="84"/>
        <v>0</v>
      </c>
      <c r="J511" s="26">
        <f t="shared" si="84"/>
        <v>0</v>
      </c>
      <c r="K511" s="26">
        <f t="shared" si="84"/>
        <v>0</v>
      </c>
      <c r="L511" s="26">
        <f t="shared" si="84"/>
        <v>0</v>
      </c>
      <c r="M511" s="26">
        <f t="shared" si="84"/>
        <v>0</v>
      </c>
      <c r="N511" s="13">
        <f t="shared" si="83"/>
        <v>0</v>
      </c>
    </row>
    <row r="512" spans="1:15">
      <c r="A512" s="14"/>
      <c r="N512" s="13"/>
    </row>
    <row r="513" spans="1:14" ht="16.5" thickBot="1">
      <c r="A513" s="17" t="s">
        <v>28</v>
      </c>
      <c r="B513" s="29">
        <f>+B511+B496+B481</f>
        <v>0</v>
      </c>
      <c r="C513" s="29">
        <f t="shared" ref="C513:M513" si="85">+C511+C496+C481</f>
        <v>0</v>
      </c>
      <c r="D513" s="29">
        <f t="shared" si="85"/>
        <v>0</v>
      </c>
      <c r="E513" s="29">
        <f t="shared" si="85"/>
        <v>0</v>
      </c>
      <c r="F513" s="29">
        <f t="shared" si="85"/>
        <v>0</v>
      </c>
      <c r="G513" s="29">
        <f t="shared" si="85"/>
        <v>0</v>
      </c>
      <c r="H513" s="29">
        <f t="shared" si="85"/>
        <v>0</v>
      </c>
      <c r="I513" s="29">
        <f t="shared" si="85"/>
        <v>0</v>
      </c>
      <c r="J513" s="29">
        <f t="shared" si="85"/>
        <v>0</v>
      </c>
      <c r="K513" s="29">
        <f t="shared" si="85"/>
        <v>0</v>
      </c>
      <c r="L513" s="29">
        <f t="shared" si="85"/>
        <v>0</v>
      </c>
      <c r="M513" s="29">
        <f t="shared" si="85"/>
        <v>0</v>
      </c>
      <c r="N513" s="18">
        <f>+N511+N496+N481</f>
        <v>0</v>
      </c>
    </row>
    <row r="514" spans="1:14">
      <c r="A514" s="2" t="s">
        <v>184</v>
      </c>
    </row>
    <row r="515" spans="1:14">
      <c r="A515" s="2" t="s">
        <v>185</v>
      </c>
    </row>
    <row r="516" spans="1:14">
      <c r="A516" s="2" t="s">
        <v>186</v>
      </c>
    </row>
    <row r="517" spans="1:14">
      <c r="A517" s="2" t="s">
        <v>187</v>
      </c>
    </row>
    <row r="518" spans="1:14">
      <c r="A518" s="2" t="s">
        <v>188</v>
      </c>
    </row>
  </sheetData>
  <phoneticPr fontId="0" type="noConversion"/>
  <pageMargins left="0" right="0" top="1" bottom="1" header="0.5" footer="0.5"/>
  <pageSetup scale="65" fitToHeight="2" orientation="landscape" verticalDpi="300" r:id="rId1"/>
  <headerFooter alignWithMargins="0"/>
  <rowBreaks count="1" manualBreakCount="1">
    <brk id="47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Q213"/>
  <sheetViews>
    <sheetView zoomScaleNormal="100" workbookViewId="0">
      <pane xSplit="1" ySplit="7" topLeftCell="B8" activePane="bottomRight" state="frozen"/>
      <selection pane="bottomRight" activeCell="K29" sqref="K29"/>
      <selection pane="bottomLeft" activeCell="A8" sqref="A8"/>
      <selection pane="topRight" activeCell="B1" sqref="B1"/>
    </sheetView>
  </sheetViews>
  <sheetFormatPr defaultColWidth="9.140625" defaultRowHeight="12.75"/>
  <cols>
    <col min="1" max="1" width="36.85546875" style="2" bestFit="1" customWidth="1"/>
    <col min="2" max="2" width="15.5703125" style="26" bestFit="1" customWidth="1"/>
    <col min="3" max="3" width="12.85546875" style="26" bestFit="1" customWidth="1"/>
    <col min="4" max="5" width="15.5703125" style="26" customWidth="1"/>
    <col min="6" max="6" width="14.5703125" style="26" customWidth="1"/>
    <col min="7" max="10" width="15.5703125" style="26" customWidth="1"/>
    <col min="11" max="13" width="14.5703125" style="26" customWidth="1"/>
    <col min="14" max="14" width="16.5703125" style="26" bestFit="1" customWidth="1"/>
    <col min="15" max="16" width="14.5703125" style="2" bestFit="1" customWidth="1"/>
    <col min="17" max="17" width="13.5703125" style="2" bestFit="1" customWidth="1"/>
    <col min="18" max="16384" width="9.140625" style="2"/>
  </cols>
  <sheetData>
    <row r="1" spans="1:14" ht="15.75" customHeight="1">
      <c r="A1" s="1" t="s">
        <v>189</v>
      </c>
    </row>
    <row r="2" spans="1:14" ht="15.75" customHeight="1">
      <c r="A2" s="3" t="s">
        <v>190</v>
      </c>
    </row>
    <row r="3" spans="1:14" ht="15.75" customHeight="1">
      <c r="A3" s="1" t="str">
        <f>'Table G-1'!A3</f>
        <v>Calendar Year 2021</v>
      </c>
    </row>
    <row r="4" spans="1:14" ht="15.75" customHeight="1">
      <c r="A4" s="4"/>
    </row>
    <row r="5" spans="1:14" ht="16.5" customHeight="1" thickBot="1">
      <c r="A5" s="4"/>
    </row>
    <row r="6" spans="1:14" ht="12.75" customHeight="1">
      <c r="A6" s="5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30" t="s">
        <v>3</v>
      </c>
    </row>
    <row r="7" spans="1:14" ht="16.5" thickBot="1">
      <c r="A7" s="8" t="s">
        <v>3</v>
      </c>
      <c r="B7" s="28" t="s">
        <v>5</v>
      </c>
      <c r="C7" s="28" t="s">
        <v>6</v>
      </c>
      <c r="D7" s="28" t="s">
        <v>7</v>
      </c>
      <c r="E7" s="28" t="s">
        <v>8</v>
      </c>
      <c r="F7" s="28" t="s">
        <v>9</v>
      </c>
      <c r="G7" s="28" t="s">
        <v>10</v>
      </c>
      <c r="H7" s="28" t="s">
        <v>11</v>
      </c>
      <c r="I7" s="28" t="s">
        <v>12</v>
      </c>
      <c r="J7" s="28" t="s">
        <v>191</v>
      </c>
      <c r="K7" s="43" t="s">
        <v>192</v>
      </c>
      <c r="L7" s="28" t="s">
        <v>193</v>
      </c>
      <c r="M7" s="28" t="s">
        <v>194</v>
      </c>
      <c r="N7" s="31" t="s">
        <v>17</v>
      </c>
    </row>
    <row r="8" spans="1:14" ht="15.75">
      <c r="A8" s="11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9"/>
    </row>
    <row r="9" spans="1:14" ht="14.25">
      <c r="A9" s="22" t="s">
        <v>195</v>
      </c>
      <c r="B9" s="107"/>
      <c r="N9" s="32"/>
    </row>
    <row r="10" spans="1:14">
      <c r="A10" s="14" t="s">
        <v>196</v>
      </c>
      <c r="B10" s="107">
        <v>-53534817.439999998</v>
      </c>
      <c r="C10" s="107">
        <f t="shared" ref="C10:K10" si="0">B24</f>
        <v>4917564.9023548001</v>
      </c>
      <c r="D10" s="107">
        <f t="shared" si="0"/>
        <v>-20624814.14864504</v>
      </c>
      <c r="E10" s="107">
        <f t="shared" si="0"/>
        <v>-18845806.76764505</v>
      </c>
      <c r="F10" s="107">
        <f t="shared" si="0"/>
        <v>-7761194.3276450448</v>
      </c>
      <c r="G10" s="107">
        <f t="shared" si="0"/>
        <v>-7563987.1191978976</v>
      </c>
      <c r="H10" s="107">
        <f t="shared" si="0"/>
        <v>-4668503.1483429465</v>
      </c>
      <c r="I10" s="107">
        <f t="shared" si="0"/>
        <v>-15358218.778342951</v>
      </c>
      <c r="J10" s="107">
        <f t="shared" si="0"/>
        <v>-15048203.248342948</v>
      </c>
      <c r="K10" s="107">
        <f t="shared" si="0"/>
        <v>-62641459.101697892</v>
      </c>
      <c r="L10" s="107">
        <v>0</v>
      </c>
      <c r="M10" s="107">
        <f t="shared" ref="M10" si="1">L24</f>
        <v>0</v>
      </c>
      <c r="N10" s="32" t="s">
        <v>197</v>
      </c>
    </row>
    <row r="11" spans="1:14">
      <c r="A11" s="14" t="s">
        <v>198</v>
      </c>
      <c r="B11" s="35"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107">
        <v>0</v>
      </c>
      <c r="M11" s="35">
        <v>0</v>
      </c>
      <c r="N11" s="32">
        <f>SUM(B11:M11)</f>
        <v>0</v>
      </c>
    </row>
    <row r="12" spans="1:14">
      <c r="A12" s="61" t="s">
        <v>199</v>
      </c>
      <c r="B12" s="35">
        <f>'Table G-1'!B20</f>
        <v>11515777.909999998</v>
      </c>
      <c r="C12" s="35">
        <f>'Table G-1'!C20</f>
        <v>12493012.639999999</v>
      </c>
      <c r="D12" s="35">
        <f>'Table G-1'!D20</f>
        <v>11146965.440000001</v>
      </c>
      <c r="E12" s="35">
        <f>'Table G-1'!E20</f>
        <v>9514513.3300000001</v>
      </c>
      <c r="F12" s="35">
        <f>'Table G-1'!F20</f>
        <v>7957352.7906979024</v>
      </c>
      <c r="G12" s="35">
        <f>'Table G-1'!G20</f>
        <v>7477226.3000000007</v>
      </c>
      <c r="H12" s="35">
        <f>'Table G-1'!H20</f>
        <v>6595394.6200000001</v>
      </c>
      <c r="I12" s="35">
        <f>'Table G-1'!I20</f>
        <v>6157661.8399999999</v>
      </c>
      <c r="J12" s="35">
        <f>'Table G-1'!J20</f>
        <v>6811694.8700000001</v>
      </c>
      <c r="K12" s="35">
        <f>'Table G-1'!K20</f>
        <v>7688316.6100000003</v>
      </c>
      <c r="L12" s="35">
        <f>'Table G-1'!L20</f>
        <v>0</v>
      </c>
      <c r="M12" s="35">
        <f>'Table G-1'!M20</f>
        <v>0</v>
      </c>
      <c r="N12" s="108">
        <f>SUM(B12:M12)</f>
        <v>87357916.35069789</v>
      </c>
    </row>
    <row r="13" spans="1:14">
      <c r="A13" s="25" t="s">
        <v>200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108">
        <f t="shared" ref="N13:N23" si="2">SUM(B13:M13)</f>
        <v>0</v>
      </c>
    </row>
    <row r="14" spans="1:14">
      <c r="A14" s="14" t="s">
        <v>201</v>
      </c>
      <c r="B14" s="35">
        <f>'Table G-4'!B21+'Table G-4'!B39</f>
        <v>-21743038</v>
      </c>
      <c r="C14" s="35">
        <f>'Table G-4'!C21+'Table G-4'!C39</f>
        <v>0</v>
      </c>
      <c r="D14" s="35">
        <f>'Table G-4'!D21+'Table G-4'!D39</f>
        <v>0</v>
      </c>
      <c r="E14" s="35">
        <f>'Table G-4'!E21+'Table G-4'!E39+'Table G-4'!E11</f>
        <v>-35155756</v>
      </c>
      <c r="F14" s="35">
        <f>'Table G-4'!F21+'Table G-4'!F39+'Table G-4'!F11</f>
        <v>0</v>
      </c>
      <c r="G14" s="35">
        <f>'Table G-4'!G21+'Table G-4'!G39+'Table G-4'!G11</f>
        <v>0</v>
      </c>
      <c r="H14" s="35">
        <f>'Table G-4'!H21+'Table G-4'!H39+'Table G-4'!H11</f>
        <v>-24949092</v>
      </c>
      <c r="I14" s="35">
        <f>'Table G-4'!I21+'Table G-4'!I39+'Table G-4'!I11</f>
        <v>0</v>
      </c>
      <c r="J14" s="35">
        <f>'Table G-4'!J21+'Table G-4'!J39+'Table G-4'!J11</f>
        <v>0</v>
      </c>
      <c r="K14" s="35">
        <f>'Table G-4'!K21+'Table G-4'!K39+'Table G-4'!K11</f>
        <v>-19564752</v>
      </c>
      <c r="L14" s="35">
        <f>'Table G-4'!L21+'Table G-4'!L39+'Table G-4'!L11</f>
        <v>0</v>
      </c>
      <c r="M14" s="35">
        <f>'Table G-4'!M21+'Table G-4'!M39+'Table G-4'!M11</f>
        <v>0</v>
      </c>
      <c r="N14" s="108">
        <f t="shared" si="2"/>
        <v>-101412638</v>
      </c>
    </row>
    <row r="15" spans="1:14">
      <c r="A15" s="61" t="s">
        <v>202</v>
      </c>
      <c r="B15" s="35">
        <v>-5327</v>
      </c>
      <c r="C15" s="35">
        <v>-4578</v>
      </c>
      <c r="D15" s="35">
        <v>-4311</v>
      </c>
      <c r="E15" s="35">
        <v>-3902</v>
      </c>
      <c r="F15" s="35">
        <v>-2631</v>
      </c>
      <c r="G15" s="35">
        <v>-2017</v>
      </c>
      <c r="H15" s="35">
        <v>-2273</v>
      </c>
      <c r="I15" s="102">
        <v>-2983</v>
      </c>
      <c r="J15" s="35">
        <v>-3495</v>
      </c>
      <c r="K15" s="35">
        <v>-3586</v>
      </c>
      <c r="L15" s="35">
        <v>0</v>
      </c>
      <c r="M15" s="35">
        <v>0</v>
      </c>
      <c r="N15" s="108">
        <f t="shared" si="2"/>
        <v>-35103</v>
      </c>
    </row>
    <row r="16" spans="1:14">
      <c r="A16" s="14" t="s">
        <v>203</v>
      </c>
      <c r="B16" s="67">
        <f>'Table G-2'!B85+'Table G-2'!B154+'Table G-2'!B228+'Table G-2'!B285+'Table G-2'!B345+'Table G-2'!B394+'Table G-2'!B445+'Table G-2'!B476+'Table G-2'!B513</f>
        <v>-1510614.5799999996</v>
      </c>
      <c r="C16" s="67">
        <f>'Table G-2'!C85+'Table G-2'!C154+'Table G-2'!C228+'Table G-2'!C285+'Table G-2'!C345+'Table G-2'!C394+'Table G-2'!C445+'Table G-2'!C476+'Table G-2'!C513</f>
        <v>7565913</v>
      </c>
      <c r="D16" s="67">
        <f>'Table G-2'!D85+'Table G-2'!D154+'Table G-2'!D228+'Table G-2'!D285+'Table G-2'!D345+'Table G-2'!D394+'Table G-2'!D445+'Table G-2'!D476+'Table G-2'!D513+'Table G-5'!D13</f>
        <v>11914568</v>
      </c>
      <c r="E16" s="67">
        <f>'Table G-2'!E85+'Table G-2'!E154+'Table G-2'!E228+'Table G-2'!E285+'Table G-2'!E345+'Table G-2'!E394+'Table G-2'!E445+'Table G-2'!E476+'Table G-2'!E513+'Table G-5'!E13</f>
        <v>7599971.8100000015</v>
      </c>
      <c r="F16" s="67">
        <f>'Table G-2'!F85+'Table G-2'!F154+'Table G-2'!F228+'Table G-2'!F285+'Table G-2'!F345+'Table G-2'!F394+'Table G-2'!F445+'Table G-2'!F476+'Table G-2'!F513+'Table G-5'!F13</f>
        <v>8294759.4400000004</v>
      </c>
      <c r="G16" s="67">
        <f>'Table G-2'!G85+'Table G-2'!G154+'Table G-2'!G228+'Table G-2'!G285+'Table G-2'!G345+'Table G-2'!G394+'Table G-2'!G445+'Table G-2'!G476+'Table G-2'!G513+'Table G-5'!G13</f>
        <v>10556692.840000002</v>
      </c>
      <c r="H16" s="67">
        <f>'Table G-2'!H85+'Table G-2'!H154+'Table G-2'!H228+'Table G-2'!H285+'Table G-2'!H345+'Table G-2'!H394+'Table G-2'!H445+'Table G-2'!H476+'Table G-2'!H513+'Table G-5'!H13</f>
        <v>6493420.2299999986</v>
      </c>
      <c r="I16" s="67">
        <f>'Table G-2'!I85+'Table G-2'!I154+'Table G-2'!I228+'Table G-2'!I285+'Table G-2'!I345+'Table G-2'!I394+'Table G-2'!I445+'Table G-2'!I476+'Table G-2'!I513+'Table G-5'!I13</f>
        <v>6259563.3300000001</v>
      </c>
      <c r="J16" s="67">
        <f>'Table G-2'!J85+'Table G-2'!J154+'Table G-2'!J228+'Table G-2'!J285+'Table G-2'!J345+'Table G-2'!J394+'Table G-2'!J445+'Table G-2'!J476+'Table G-2'!J513+'Table G-5'!J13</f>
        <v>11180318.279999999</v>
      </c>
      <c r="K16" s="67">
        <f>'Table G-2'!K85+'Table G-2'!K154+'Table G-2'!K228+'Table G-2'!K285+'Table G-2'!K345+'Table G-2'!K394+'Table G-2'!K445+'Table G-2'!K476+'Table G-2'!K513+'Table G-5'!K13</f>
        <v>5059753.6899999995</v>
      </c>
      <c r="L16" s="67">
        <f>'Table G-2'!L85+'Table G-2'!L154+'Table G-2'!L228+'Table G-2'!L285+'Table G-2'!L345+'Table G-2'!L394+'Table G-2'!L445+'Table G-2'!L476+'Table G-2'!L513+'Table G-5'!L13</f>
        <v>0</v>
      </c>
      <c r="M16" s="67">
        <f>'Table G-2'!M85+'Table G-2'!M154+'Table G-2'!M228+'Table G-2'!M285+'Table G-2'!M345+'Table G-2'!M394+'Table G-2'!M445+'Table G-2'!M476+'Table G-2'!M513+'Table G-5'!M13</f>
        <v>0</v>
      </c>
      <c r="N16" s="108">
        <f t="shared" si="2"/>
        <v>73414346.039999992</v>
      </c>
    </row>
    <row r="17" spans="1:17">
      <c r="A17" s="61" t="s">
        <v>204</v>
      </c>
      <c r="B17" s="35">
        <f>'Table G-4'!B19+'Table G-4'!B28</f>
        <v>0</v>
      </c>
      <c r="C17" s="35">
        <f>'Table G-4'!C19+'Table G-4'!C28</f>
        <v>15293054</v>
      </c>
      <c r="D17" s="35">
        <f>'Table G-4'!D19+'Table G-4'!D28</f>
        <v>0</v>
      </c>
      <c r="E17" s="35">
        <f>'Table G-4'!E19+'Table G-4'!E28+'Table G-4'!E9</f>
        <v>21743038</v>
      </c>
      <c r="F17" s="35">
        <f>'Table G-4'!F19+'Table G-4'!F28+'Table G-4'!F9</f>
        <v>0</v>
      </c>
      <c r="G17" s="35">
        <f>'Table G-4'!G19+'Table G-4'!G28+'Table G-4'!G9</f>
        <v>0</v>
      </c>
      <c r="H17" s="35">
        <f>'Table G-4'!H19+'Table G-4'!H28+'Table G-4'!H9</f>
        <v>35155756</v>
      </c>
      <c r="I17" s="35">
        <f>'Table G-4'!I19+'Table G-4'!I28+'Table G-4'!I9</f>
        <v>0</v>
      </c>
      <c r="J17" s="35">
        <f>'Table G-4'!J19+'Table G-4'!J28+'Table G-4'!J9</f>
        <v>24949092</v>
      </c>
      <c r="K17" s="35">
        <f>'Table G-4'!K19+'Table G-4'!K28+'Table G-4'!K9</f>
        <v>0</v>
      </c>
      <c r="L17" s="35">
        <f>'Table G-4'!L19+'Table G-4'!L28+'Table G-4'!L9</f>
        <v>0</v>
      </c>
      <c r="M17" s="35">
        <f>'Table G-4'!M19+'Table G-4'!M28+'Table G-4'!M9</f>
        <v>0</v>
      </c>
      <c r="N17" s="108">
        <f t="shared" si="2"/>
        <v>97140940</v>
      </c>
      <c r="O17" s="69"/>
      <c r="P17"/>
    </row>
    <row r="18" spans="1:17" ht="14.25">
      <c r="A18" s="59" t="s">
        <v>205</v>
      </c>
      <c r="B18" s="67">
        <v>2727834.75</v>
      </c>
      <c r="C18" s="35">
        <v>133865</v>
      </c>
      <c r="D18" s="35">
        <f>'Table G-4'!D20+'Table G-4'!D29</f>
        <v>0</v>
      </c>
      <c r="E18" s="35">
        <f>'Table G-4'!E20+'Table G-4'!E29</f>
        <v>0</v>
      </c>
      <c r="F18" s="35">
        <v>-818</v>
      </c>
      <c r="G18" s="35">
        <f>'Table G-4'!G20+'Table G-4'!G29</f>
        <v>0</v>
      </c>
      <c r="H18" s="35">
        <f>'Table G-4'!H20+'Table G-4'!H29</f>
        <v>0</v>
      </c>
      <c r="I18" s="102">
        <v>808</v>
      </c>
      <c r="J18" s="35">
        <v>3287241</v>
      </c>
      <c r="K18" s="35">
        <v>375</v>
      </c>
      <c r="L18" s="35">
        <f>'Table G-4'!L20+'Table G-4'!L29</f>
        <v>0</v>
      </c>
      <c r="M18" s="35">
        <f>'Table G-4'!M20+'Table G-4'!M29</f>
        <v>0</v>
      </c>
      <c r="N18" s="32">
        <f t="shared" ref="N18:N20" si="3">SUM(B18:M18)</f>
        <v>6149305.75</v>
      </c>
      <c r="P18" s="68"/>
    </row>
    <row r="19" spans="1:17" ht="14.25">
      <c r="A19" s="59" t="s">
        <v>206</v>
      </c>
      <c r="B19" s="35">
        <v>14221686.140000008</v>
      </c>
      <c r="C19" s="35">
        <v>-1796030.2600000054</v>
      </c>
      <c r="D19" s="35">
        <v>306618.99000000209</v>
      </c>
      <c r="E19" s="35">
        <v>1774651.7599999979</v>
      </c>
      <c r="F19" s="35">
        <v>-928271.42999999784</v>
      </c>
      <c r="G19" s="35">
        <v>159818.75999999978</v>
      </c>
      <c r="H19" s="35">
        <v>-564968.58000000194</v>
      </c>
      <c r="I19" s="102">
        <v>-101554.45999999903</v>
      </c>
      <c r="J19" s="35">
        <v>-4862935.1100000031</v>
      </c>
      <c r="K19" s="35">
        <v>-27239.939999999478</v>
      </c>
      <c r="L19" s="35">
        <f>'Table G-4'!L21+'Table G-4'!L30</f>
        <v>0</v>
      </c>
      <c r="M19" s="35">
        <f>'Table G-4'!M21+'Table G-4'!M30</f>
        <v>0</v>
      </c>
      <c r="N19" s="32">
        <f t="shared" ref="N19" si="4">SUM(B19:M19)</f>
        <v>8181775.870000001</v>
      </c>
      <c r="P19" s="68"/>
    </row>
    <row r="20" spans="1:17" ht="14.25">
      <c r="A20" s="59" t="s">
        <v>207</v>
      </c>
      <c r="B20" s="35">
        <v>4513827.5024999948</v>
      </c>
      <c r="C20" s="35">
        <v>2357817.2699999949</v>
      </c>
      <c r="D20" s="35">
        <v>207511.45999999996</v>
      </c>
      <c r="E20" s="35">
        <v>-210000</v>
      </c>
      <c r="F20" s="35">
        <v>-23166.479999999516</v>
      </c>
      <c r="G20" s="35">
        <v>-44376.300000000745</v>
      </c>
      <c r="H20" s="35">
        <v>-326379.39999999944</v>
      </c>
      <c r="I20" s="102">
        <v>-43155.320000000298</v>
      </c>
      <c r="J20" s="35">
        <v>-6076673.6424999898</v>
      </c>
      <c r="K20" s="35">
        <v>83402.500000000116</v>
      </c>
      <c r="L20" s="35">
        <f>'Table G-4'!L22+'Table G-4'!L31</f>
        <v>0</v>
      </c>
      <c r="M20" s="35">
        <f>'Table G-4'!M22+'Table G-4'!M31</f>
        <v>0</v>
      </c>
      <c r="N20" s="32">
        <f t="shared" si="3"/>
        <v>438807.58999999997</v>
      </c>
      <c r="O20" s="44"/>
      <c r="P20" s="68"/>
    </row>
    <row r="21" spans="1:17" ht="14.25">
      <c r="A21" s="59" t="s">
        <v>208</v>
      </c>
      <c r="B21" s="35">
        <v>5048478.8999999948</v>
      </c>
      <c r="C21" s="35">
        <v>2949259.8500000183</v>
      </c>
      <c r="D21" s="35">
        <v>-21028.870000001043</v>
      </c>
      <c r="E21" s="35">
        <v>10843</v>
      </c>
      <c r="F21" s="35">
        <v>-29660.039999999106</v>
      </c>
      <c r="G21" s="35">
        <v>-22158.240000000224</v>
      </c>
      <c r="H21" s="35">
        <v>-48776.320000000298</v>
      </c>
      <c r="I21" s="102">
        <v>8921.8100000005215</v>
      </c>
      <c r="J21" s="35">
        <v>-6656828.8400000129</v>
      </c>
      <c r="K21" s="35">
        <v>249649.29999999981</v>
      </c>
      <c r="L21" s="35">
        <f>'Table G-4'!L23+'Table G-4'!L32</f>
        <v>0</v>
      </c>
      <c r="M21" s="35">
        <f>'Table G-4'!M23+'Table G-4'!M32</f>
        <v>0</v>
      </c>
      <c r="N21" s="32">
        <f t="shared" ref="N21" si="5">SUM(B21:M21)</f>
        <v>1488700.5499999998</v>
      </c>
      <c r="P21" s="68"/>
    </row>
    <row r="22" spans="1:17" ht="14.25">
      <c r="A22" s="59" t="s">
        <v>209</v>
      </c>
      <c r="B22" s="35">
        <v>33126921.0808548</v>
      </c>
      <c r="C22" s="35">
        <v>-10815370.529999848</v>
      </c>
      <c r="D22" s="35">
        <v>-233800.94999999925</v>
      </c>
      <c r="E22" s="35">
        <v>-199662.03999999911</v>
      </c>
      <c r="F22" s="35">
        <v>-114401.96085495129</v>
      </c>
      <c r="G22" s="35">
        <v>-137589.26914504915</v>
      </c>
      <c r="H22" s="35">
        <v>-52424.840000003576</v>
      </c>
      <c r="I22" s="102">
        <v>254252.36000000313</v>
      </c>
      <c r="J22" s="35">
        <v>-15509830.620854951</v>
      </c>
      <c r="K22" s="35">
        <v>6147030.7599999979</v>
      </c>
      <c r="L22" s="35">
        <f>'Table G-4'!L24+'Table G-4'!L33</f>
        <v>0</v>
      </c>
      <c r="M22" s="35">
        <f>'Table G-4'!M24+'Table G-4'!M33</f>
        <v>0</v>
      </c>
      <c r="N22" s="32">
        <f t="shared" si="2"/>
        <v>12465123.989999998</v>
      </c>
      <c r="P22" s="68"/>
    </row>
    <row r="23" spans="1:17" ht="15" thickBot="1">
      <c r="A23" s="59" t="s">
        <v>210</v>
      </c>
      <c r="B23" s="36">
        <v>4324001.5990000004</v>
      </c>
      <c r="C23" s="36">
        <v>56780.998999995179</v>
      </c>
      <c r="D23" s="36">
        <v>1042005.3109999904</v>
      </c>
      <c r="E23" s="36">
        <f>'Table G-4'!E25+'Table G-4'!E34</f>
        <v>0</v>
      </c>
      <c r="F23" s="36">
        <f>'Table G-4'!F25+'Table G-4'!F34</f>
        <v>0</v>
      </c>
      <c r="G23" s="36">
        <f>'Table G-4'!G25+'Table G-4'!G34</f>
        <v>0</v>
      </c>
      <c r="H23" s="36">
        <f>'Table G-4'!H25+'Table G-4'!H34</f>
        <v>0</v>
      </c>
      <c r="I23" s="36">
        <f>'Table G-4'!I25+'Table G-4'!I34</f>
        <v>0</v>
      </c>
      <c r="J23" s="36">
        <v>-5422788</v>
      </c>
      <c r="K23" s="36">
        <v>1338789.1100000003</v>
      </c>
      <c r="L23" s="36">
        <f>'Table G-4'!L25+'Table G-4'!L34</f>
        <v>0</v>
      </c>
      <c r="M23" s="36">
        <f>'Table G-4'!M25+'Table G-4'!M34</f>
        <v>0</v>
      </c>
      <c r="N23" s="108">
        <f t="shared" si="2"/>
        <v>1338789.0189999864</v>
      </c>
      <c r="P23" s="68"/>
    </row>
    <row r="24" spans="1:17">
      <c r="A24" s="5" t="s">
        <v>211</v>
      </c>
      <c r="B24" s="35">
        <f>B10+B16-(B12+B14+B17)+B15+B18+B20+B21+B22+B23</f>
        <v>4917564.9023548001</v>
      </c>
      <c r="C24" s="35">
        <f>C10+C16-(C12+C14+C17)+C15+C18+C20+C21+C22+C23</f>
        <v>-20624814.14864504</v>
      </c>
      <c r="D24" s="35">
        <f t="shared" ref="D24:M24" si="6">D10+D16-(D12+D14+D17)+D15+D20+D22+D23</f>
        <v>-18845806.76764505</v>
      </c>
      <c r="E24" s="35">
        <f t="shared" si="6"/>
        <v>-7761194.3276450448</v>
      </c>
      <c r="F24" s="35">
        <f t="shared" si="6"/>
        <v>-7563987.1191978976</v>
      </c>
      <c r="G24" s="35">
        <f>G10+G11+G16-(G12+G14+G17)+G15+G20+G22+G23</f>
        <v>-4668503.1483429465</v>
      </c>
      <c r="H24" s="35">
        <f t="shared" si="6"/>
        <v>-15358218.778342951</v>
      </c>
      <c r="I24" s="35">
        <f t="shared" si="6"/>
        <v>-15048203.248342948</v>
      </c>
      <c r="J24" s="35">
        <f t="shared" si="6"/>
        <v>-62641459.101697892</v>
      </c>
      <c r="K24" s="35">
        <f t="shared" si="6"/>
        <v>-38139633.651697896</v>
      </c>
      <c r="L24" s="35">
        <f t="shared" si="6"/>
        <v>0</v>
      </c>
      <c r="M24" s="35">
        <f t="shared" si="6"/>
        <v>0</v>
      </c>
      <c r="N24" s="56" t="s">
        <v>197</v>
      </c>
    </row>
    <row r="25" spans="1:17" ht="13.5" thickBot="1">
      <c r="A25" s="57"/>
      <c r="B25" s="58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42"/>
    </row>
    <row r="26" spans="1:17">
      <c r="A26" s="1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1:17">
      <c r="A27" s="109" t="s">
        <v>212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1:17">
      <c r="A28" s="62" t="s">
        <v>213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7">
      <c r="A29" s="62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1:17">
      <c r="A30" s="6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1:17">
      <c r="A31" s="2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7" customFormat="1">
      <c r="A32" s="109"/>
      <c r="B32" s="35"/>
      <c r="C32" s="35"/>
      <c r="D32" s="35"/>
      <c r="E32" s="44"/>
      <c r="F32" s="37"/>
      <c r="G32" s="37"/>
      <c r="H32" s="37"/>
      <c r="I32" s="37"/>
      <c r="J32" s="37"/>
      <c r="K32" s="37"/>
      <c r="L32" s="37"/>
      <c r="M32" s="37"/>
      <c r="N32" s="37"/>
      <c r="Q32" s="2"/>
    </row>
    <row r="33" spans="1:14">
      <c r="A33" s="52"/>
      <c r="B33" s="47"/>
      <c r="C33" s="47"/>
      <c r="D33" s="48"/>
      <c r="E33" s="48"/>
      <c r="F33" s="48"/>
      <c r="G33" s="35"/>
      <c r="H33" s="35"/>
      <c r="I33" s="35"/>
      <c r="J33" s="35"/>
      <c r="K33" s="35"/>
      <c r="L33" s="35"/>
      <c r="M33" s="35"/>
      <c r="N33" s="35"/>
    </row>
    <row r="34" spans="1:14">
      <c r="A34" s="49"/>
      <c r="B34" s="47"/>
      <c r="C34" s="47"/>
      <c r="D34" s="48"/>
      <c r="E34" s="50"/>
      <c r="F34" s="51"/>
      <c r="G34" s="35"/>
      <c r="H34" s="35"/>
      <c r="I34" s="35"/>
      <c r="J34" s="35"/>
      <c r="K34" s="35"/>
      <c r="L34" s="35"/>
      <c r="M34" s="35"/>
      <c r="N34" s="35"/>
    </row>
    <row r="35" spans="1:14" ht="12.75" customHeight="1">
      <c r="A35" s="49"/>
      <c r="B35" s="47"/>
      <c r="C35" s="47"/>
      <c r="D35" s="48"/>
      <c r="E35" s="65"/>
      <c r="F35" s="66"/>
      <c r="G35" s="15"/>
      <c r="H35" s="35"/>
      <c r="I35" s="35"/>
      <c r="J35" s="35"/>
      <c r="K35" s="35"/>
      <c r="L35" s="35"/>
      <c r="M35" s="35"/>
      <c r="N35" s="35"/>
    </row>
    <row r="36" spans="1:14" ht="12.75" customHeight="1">
      <c r="A36" s="49"/>
      <c r="B36" s="47"/>
      <c r="C36" s="47"/>
      <c r="D36" s="48"/>
      <c r="E36" s="50"/>
      <c r="F36" s="51"/>
      <c r="G36" s="35"/>
      <c r="H36" s="35"/>
      <c r="I36" s="35"/>
      <c r="J36" s="35"/>
      <c r="K36" s="35"/>
      <c r="L36" s="35"/>
      <c r="M36" s="35"/>
      <c r="N36" s="35"/>
    </row>
    <row r="37" spans="1:14" ht="12.75" customHeight="1">
      <c r="A37" s="49"/>
      <c r="B37" s="47"/>
      <c r="C37" s="47"/>
      <c r="D37" s="48"/>
      <c r="E37" s="50"/>
      <c r="F37" s="51"/>
      <c r="G37" s="35"/>
      <c r="H37" s="35"/>
      <c r="I37" s="35"/>
      <c r="J37" s="35"/>
      <c r="K37" s="35"/>
      <c r="L37" s="35"/>
      <c r="M37" s="35"/>
      <c r="N37" s="35"/>
    </row>
    <row r="38" spans="1:14" ht="12.75" customHeight="1">
      <c r="A38" s="49"/>
      <c r="B38" s="47"/>
      <c r="C38" s="47"/>
      <c r="D38" s="48"/>
      <c r="E38" s="50"/>
      <c r="F38" s="51"/>
      <c r="G38" s="35"/>
      <c r="H38" s="35"/>
      <c r="I38" s="35"/>
      <c r="J38" s="35"/>
      <c r="K38" s="35"/>
      <c r="L38" s="35"/>
      <c r="M38" s="35"/>
      <c r="N38" s="35"/>
    </row>
    <row r="39" spans="1:14" ht="12.75" customHeight="1">
      <c r="A39" s="49"/>
      <c r="B39" s="47"/>
      <c r="C39" s="47"/>
      <c r="D39" s="48"/>
      <c r="E39" s="50"/>
      <c r="F39" s="51"/>
      <c r="G39" s="35"/>
      <c r="H39" s="35"/>
      <c r="I39" s="35"/>
      <c r="J39" s="35"/>
      <c r="K39" s="35"/>
      <c r="L39" s="35"/>
      <c r="M39" s="35"/>
      <c r="N39" s="35"/>
    </row>
    <row r="40" spans="1:14" ht="12.75" customHeight="1">
      <c r="A40" s="49"/>
      <c r="B40" s="47"/>
      <c r="C40" s="47"/>
      <c r="D40" s="48"/>
      <c r="E40" s="50"/>
      <c r="F40" s="51"/>
      <c r="G40" s="35"/>
      <c r="H40" s="35"/>
      <c r="I40" s="35"/>
      <c r="J40" s="35"/>
      <c r="K40" s="35"/>
      <c r="L40" s="35"/>
      <c r="M40" s="35"/>
      <c r="N40" s="35"/>
    </row>
    <row r="41" spans="1:14" ht="12.75" customHeight="1">
      <c r="A41" s="1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1:14" ht="12.75" customHeight="1">
      <c r="A42" s="1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ht="12.75" customHeight="1">
      <c r="A43" s="1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1:14" ht="12.75" customHeight="1">
      <c r="A44" s="1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</row>
    <row r="45" spans="1:14" ht="12.75" customHeight="1">
      <c r="A45" s="1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</row>
    <row r="46" spans="1:14" ht="12.75" customHeight="1">
      <c r="A46" s="1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1:14" ht="12.75" customHeight="1">
      <c r="A47" s="1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</row>
    <row r="48" spans="1:14" ht="12.75" customHeight="1">
      <c r="A48" s="1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1:14" ht="12.75" customHeight="1">
      <c r="A49" s="1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1:14" ht="12.75" customHeight="1">
      <c r="A50" s="1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</row>
    <row r="51" spans="1:14" ht="12.75" customHeight="1">
      <c r="A51" s="1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ht="12.75" customHeight="1">
      <c r="A52" s="1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</row>
    <row r="53" spans="1:14" ht="12.75" customHeight="1">
      <c r="A53" s="1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</row>
    <row r="54" spans="1:14" ht="12.75" customHeight="1">
      <c r="A54" s="1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</row>
    <row r="55" spans="1:14" ht="12.75" customHeight="1">
      <c r="A55" s="1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</row>
    <row r="56" spans="1:14" ht="12.75" customHeight="1">
      <c r="A56" s="1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</row>
    <row r="57" spans="1:14" ht="12.75" customHeight="1">
      <c r="A57" s="1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1:14" ht="12.75" customHeight="1">
      <c r="A58" s="1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spans="1:14" ht="12.75" customHeight="1">
      <c r="A59" s="1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</row>
    <row r="60" spans="1:14" ht="12.75" customHeight="1">
      <c r="A60" s="1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</row>
    <row r="61" spans="1:14" ht="12.75" customHeight="1">
      <c r="A61" s="1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</row>
    <row r="62" spans="1:14" ht="12.75" customHeight="1">
      <c r="A62" s="1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</row>
    <row r="63" spans="1:14" ht="12.75" customHeight="1">
      <c r="A63" s="1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</row>
    <row r="64" spans="1:1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</sheetData>
  <phoneticPr fontId="0" type="noConversion"/>
  <pageMargins left="0.75" right="0.75" top="1" bottom="1" header="0.5" footer="0.5"/>
  <pageSetup scale="49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pageSetUpPr fitToPage="1"/>
  </sheetPr>
  <dimension ref="A1:N41"/>
  <sheetViews>
    <sheetView workbookViewId="0">
      <pane xSplit="1" ySplit="17" topLeftCell="D18" activePane="bottomRight" state="frozen"/>
      <selection pane="bottomRight" activeCell="K11" sqref="K11"/>
      <selection pane="bottomLeft" activeCell="A8" sqref="A8"/>
      <selection pane="topRight" activeCell="B1" sqref="B1"/>
    </sheetView>
  </sheetViews>
  <sheetFormatPr defaultColWidth="9.140625" defaultRowHeight="12.75"/>
  <cols>
    <col min="1" max="1" width="28.42578125" style="2" customWidth="1"/>
    <col min="2" max="2" width="14" style="26" bestFit="1" customWidth="1"/>
    <col min="3" max="3" width="11.42578125" style="26" bestFit="1" customWidth="1"/>
    <col min="4" max="4" width="11.85546875" style="26" bestFit="1" customWidth="1"/>
    <col min="5" max="5" width="14.42578125" style="26" bestFit="1" customWidth="1"/>
    <col min="6" max="8" width="11.85546875" style="26" bestFit="1" customWidth="1"/>
    <col min="9" max="9" width="10.85546875" style="26" bestFit="1" customWidth="1"/>
    <col min="10" max="10" width="11.42578125" style="26" bestFit="1" customWidth="1"/>
    <col min="11" max="12" width="11.85546875" style="26" bestFit="1" customWidth="1"/>
    <col min="13" max="13" width="11.42578125" style="26" bestFit="1" customWidth="1"/>
    <col min="14" max="14" width="12.42578125" style="26" bestFit="1" customWidth="1"/>
    <col min="15" max="15" width="9.140625" style="2"/>
    <col min="16" max="16" width="14" style="2" bestFit="1" customWidth="1"/>
    <col min="17" max="16384" width="9.140625" style="2"/>
  </cols>
  <sheetData>
    <row r="1" spans="1:14" ht="15.75">
      <c r="A1" s="1" t="s">
        <v>214</v>
      </c>
    </row>
    <row r="2" spans="1:14" ht="15.75">
      <c r="A2" s="3" t="s">
        <v>215</v>
      </c>
    </row>
    <row r="3" spans="1:14" ht="15.75">
      <c r="A3" s="1" t="str">
        <f>'Table G-1'!A3</f>
        <v>Calendar Year 2021</v>
      </c>
    </row>
    <row r="4" spans="1:14" ht="15.75">
      <c r="A4" s="4"/>
    </row>
    <row r="5" spans="1:14" ht="16.5" thickBot="1">
      <c r="A5" s="4"/>
    </row>
    <row r="6" spans="1:14">
      <c r="A6" s="5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30" t="s">
        <v>3</v>
      </c>
    </row>
    <row r="7" spans="1:14">
      <c r="A7" s="22" t="s">
        <v>216</v>
      </c>
      <c r="B7" s="34" t="s">
        <v>5</v>
      </c>
      <c r="C7" s="34" t="s">
        <v>6</v>
      </c>
      <c r="D7" s="34" t="s">
        <v>7</v>
      </c>
      <c r="E7" s="34" t="s">
        <v>8</v>
      </c>
      <c r="F7" s="34" t="s">
        <v>9</v>
      </c>
      <c r="G7" s="34" t="s">
        <v>10</v>
      </c>
      <c r="H7" s="34" t="s">
        <v>11</v>
      </c>
      <c r="I7" s="34" t="s">
        <v>12</v>
      </c>
      <c r="J7" s="34" t="s">
        <v>13</v>
      </c>
      <c r="K7" s="34" t="s">
        <v>14</v>
      </c>
      <c r="L7" s="34" t="s">
        <v>15</v>
      </c>
      <c r="M7" s="34" t="s">
        <v>16</v>
      </c>
      <c r="N7" s="39" t="s">
        <v>17</v>
      </c>
    </row>
    <row r="8" spans="1:14">
      <c r="A8" s="14" t="s">
        <v>3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2"/>
    </row>
    <row r="9" spans="1:14">
      <c r="A9" s="12" t="s">
        <v>217</v>
      </c>
      <c r="B9" s="35">
        <v>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35155756</v>
      </c>
      <c r="I9" s="35">
        <v>0</v>
      </c>
      <c r="J9" s="35">
        <v>24949092</v>
      </c>
      <c r="K9" s="35">
        <v>0</v>
      </c>
      <c r="L9" s="35">
        <v>0</v>
      </c>
      <c r="M9" s="35">
        <v>0</v>
      </c>
      <c r="N9" s="32">
        <f>SUM(B9:M9)</f>
        <v>60104848</v>
      </c>
    </row>
    <row r="10" spans="1:14">
      <c r="A10" s="14" t="s">
        <v>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2"/>
    </row>
    <row r="11" spans="1:14">
      <c r="A11" s="12" t="s">
        <v>218</v>
      </c>
      <c r="B11" s="35">
        <v>0</v>
      </c>
      <c r="C11" s="35">
        <v>0</v>
      </c>
      <c r="D11" s="35">
        <v>0</v>
      </c>
      <c r="E11" s="35">
        <v>-35155756</v>
      </c>
      <c r="F11" s="35">
        <v>0</v>
      </c>
      <c r="G11" s="35">
        <v>0</v>
      </c>
      <c r="H11" s="35">
        <v>-24949092</v>
      </c>
      <c r="I11" s="35">
        <v>0</v>
      </c>
      <c r="J11" s="35">
        <v>0</v>
      </c>
      <c r="K11" s="35">
        <v>-19564752</v>
      </c>
      <c r="L11" s="35">
        <v>0</v>
      </c>
      <c r="M11" s="35">
        <v>0</v>
      </c>
      <c r="N11" s="32">
        <f>SUM(B11:M11)</f>
        <v>-79669600</v>
      </c>
    </row>
    <row r="12" spans="1:14">
      <c r="A12" s="1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2"/>
    </row>
    <row r="13" spans="1:14" ht="13.5" thickBot="1">
      <c r="A13" s="21" t="s">
        <v>219</v>
      </c>
      <c r="B13" s="38">
        <f>SUM(B9:B11)</f>
        <v>0</v>
      </c>
      <c r="C13" s="38">
        <f>SUM(C9:C11)</f>
        <v>0</v>
      </c>
      <c r="D13" s="38">
        <f>SUM(D10:D11)</f>
        <v>0</v>
      </c>
      <c r="E13" s="38">
        <f t="shared" ref="E13:M13" si="0">SUM(E9:E11)</f>
        <v>-35155756</v>
      </c>
      <c r="F13" s="38">
        <f t="shared" si="0"/>
        <v>0</v>
      </c>
      <c r="G13" s="38">
        <f t="shared" si="0"/>
        <v>0</v>
      </c>
      <c r="H13" s="38">
        <f t="shared" si="0"/>
        <v>10206664</v>
      </c>
      <c r="I13" s="38">
        <f t="shared" si="0"/>
        <v>0</v>
      </c>
      <c r="J13" s="38">
        <f t="shared" si="0"/>
        <v>24949092</v>
      </c>
      <c r="K13" s="38">
        <f t="shared" si="0"/>
        <v>-19564752</v>
      </c>
      <c r="L13" s="38">
        <f t="shared" si="0"/>
        <v>0</v>
      </c>
      <c r="M13" s="38">
        <f t="shared" si="0"/>
        <v>0</v>
      </c>
      <c r="N13" s="40">
        <f>SUM(B13:M13)</f>
        <v>-19564752</v>
      </c>
    </row>
    <row r="14" spans="1:14" ht="15.75">
      <c r="A14" s="4"/>
    </row>
    <row r="15" spans="1:14" ht="16.5" thickBot="1">
      <c r="A15" s="4"/>
    </row>
    <row r="16" spans="1:14">
      <c r="A16" s="5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30" t="s">
        <v>3</v>
      </c>
    </row>
    <row r="17" spans="1:14">
      <c r="A17" s="22" t="s">
        <v>220</v>
      </c>
      <c r="B17" s="34" t="s">
        <v>5</v>
      </c>
      <c r="C17" s="34" t="s">
        <v>6</v>
      </c>
      <c r="D17" s="34" t="s">
        <v>7</v>
      </c>
      <c r="E17" s="34" t="s">
        <v>8</v>
      </c>
      <c r="F17" s="34" t="s">
        <v>9</v>
      </c>
      <c r="G17" s="34" t="s">
        <v>10</v>
      </c>
      <c r="H17" s="34" t="s">
        <v>11</v>
      </c>
      <c r="I17" s="34" t="s">
        <v>12</v>
      </c>
      <c r="J17" s="34" t="s">
        <v>13</v>
      </c>
      <c r="K17" s="34" t="s">
        <v>14</v>
      </c>
      <c r="L17" s="34" t="s">
        <v>15</v>
      </c>
      <c r="M17" s="34" t="s">
        <v>16</v>
      </c>
      <c r="N17" s="39" t="s">
        <v>17</v>
      </c>
    </row>
    <row r="18" spans="1:14">
      <c r="A18" s="14" t="s">
        <v>3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2"/>
    </row>
    <row r="19" spans="1:14">
      <c r="A19" s="12" t="s">
        <v>217</v>
      </c>
      <c r="B19" s="35">
        <v>0</v>
      </c>
      <c r="C19" s="35">
        <v>15293054</v>
      </c>
      <c r="D19" s="35">
        <v>0</v>
      </c>
      <c r="E19" s="35">
        <v>21743038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2">
        <f>SUM(B19:M19)</f>
        <v>37036092</v>
      </c>
    </row>
    <row r="20" spans="1:14">
      <c r="A20" s="14" t="s">
        <v>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2"/>
    </row>
    <row r="21" spans="1:14">
      <c r="A21" s="12" t="s">
        <v>218</v>
      </c>
      <c r="B21" s="35">
        <v>-21743038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2">
        <f>SUM(B21:M21)</f>
        <v>-21743038</v>
      </c>
    </row>
    <row r="22" spans="1:14">
      <c r="A22" s="1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2"/>
    </row>
    <row r="23" spans="1:14" ht="13.5" thickBot="1">
      <c r="A23" s="21" t="s">
        <v>219</v>
      </c>
      <c r="B23" s="38">
        <f>SUM(B19:B21)</f>
        <v>-21743038</v>
      </c>
      <c r="C23" s="38">
        <f>SUM(C19:C21)</f>
        <v>15293054</v>
      </c>
      <c r="D23" s="38">
        <f>SUM(D20:D21)</f>
        <v>0</v>
      </c>
      <c r="E23" s="38">
        <f t="shared" ref="E23:M23" si="1">SUM(E19:E21)</f>
        <v>21743038</v>
      </c>
      <c r="F23" s="38">
        <f t="shared" si="1"/>
        <v>0</v>
      </c>
      <c r="G23" s="38">
        <f t="shared" si="1"/>
        <v>0</v>
      </c>
      <c r="H23" s="38">
        <f t="shared" si="1"/>
        <v>0</v>
      </c>
      <c r="I23" s="38">
        <f t="shared" si="1"/>
        <v>0</v>
      </c>
      <c r="J23" s="38">
        <f t="shared" si="1"/>
        <v>0</v>
      </c>
      <c r="K23" s="38">
        <f t="shared" si="1"/>
        <v>0</v>
      </c>
      <c r="L23" s="38">
        <f t="shared" si="1"/>
        <v>0</v>
      </c>
      <c r="M23" s="38">
        <f t="shared" si="1"/>
        <v>0</v>
      </c>
      <c r="N23" s="40">
        <f>SUM(B23:M23)</f>
        <v>15293054</v>
      </c>
    </row>
    <row r="24" spans="1:14" ht="16.5" thickBot="1">
      <c r="A24" s="4"/>
    </row>
    <row r="25" spans="1:14">
      <c r="A25" s="5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30" t="s">
        <v>3</v>
      </c>
    </row>
    <row r="26" spans="1:14">
      <c r="A26" s="22" t="s">
        <v>221</v>
      </c>
      <c r="B26" s="34" t="s">
        <v>5</v>
      </c>
      <c r="C26" s="34" t="s">
        <v>6</v>
      </c>
      <c r="D26" s="34" t="s">
        <v>7</v>
      </c>
      <c r="E26" s="34" t="s">
        <v>8</v>
      </c>
      <c r="F26" s="34" t="s">
        <v>9</v>
      </c>
      <c r="G26" s="34" t="s">
        <v>10</v>
      </c>
      <c r="H26" s="34" t="s">
        <v>11</v>
      </c>
      <c r="I26" s="34" t="s">
        <v>12</v>
      </c>
      <c r="J26" s="34" t="s">
        <v>13</v>
      </c>
      <c r="K26" s="34" t="s">
        <v>14</v>
      </c>
      <c r="L26" s="34" t="s">
        <v>15</v>
      </c>
      <c r="M26" s="34" t="s">
        <v>16</v>
      </c>
      <c r="N26" s="39" t="s">
        <v>17</v>
      </c>
    </row>
    <row r="27" spans="1:14">
      <c r="A27" s="14" t="s">
        <v>3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2"/>
    </row>
    <row r="28" spans="1:14">
      <c r="A28" s="12" t="s">
        <v>217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2">
        <f>SUM(B28:M28)</f>
        <v>0</v>
      </c>
    </row>
    <row r="29" spans="1:14">
      <c r="A29" s="14" t="s">
        <v>3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2"/>
    </row>
    <row r="30" spans="1:14">
      <c r="A30" s="12" t="s">
        <v>218</v>
      </c>
      <c r="B30" s="35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2">
        <f>SUM(B30:M30)</f>
        <v>0</v>
      </c>
    </row>
    <row r="31" spans="1:14">
      <c r="A31" s="1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2"/>
    </row>
    <row r="32" spans="1:14" ht="13.5" thickBot="1">
      <c r="A32" s="21" t="s">
        <v>219</v>
      </c>
      <c r="B32" s="38">
        <f>SUM(B28:B30)</f>
        <v>0</v>
      </c>
      <c r="C32" s="38">
        <f>SUM(C28:C30)</f>
        <v>0</v>
      </c>
      <c r="D32" s="38">
        <f>SUM(D29:D30)</f>
        <v>0</v>
      </c>
      <c r="E32" s="38">
        <f t="shared" ref="E32:M32" si="2">SUM(E28:E30)</f>
        <v>0</v>
      </c>
      <c r="F32" s="38">
        <f t="shared" si="2"/>
        <v>0</v>
      </c>
      <c r="G32" s="38">
        <f t="shared" si="2"/>
        <v>0</v>
      </c>
      <c r="H32" s="38">
        <f t="shared" si="2"/>
        <v>0</v>
      </c>
      <c r="I32" s="38">
        <f t="shared" si="2"/>
        <v>0</v>
      </c>
      <c r="J32" s="38">
        <f t="shared" si="2"/>
        <v>0</v>
      </c>
      <c r="K32" s="38">
        <f t="shared" si="2"/>
        <v>0</v>
      </c>
      <c r="L32" s="38">
        <f t="shared" si="2"/>
        <v>0</v>
      </c>
      <c r="M32" s="38">
        <f t="shared" si="2"/>
        <v>0</v>
      </c>
      <c r="N32" s="40">
        <f>SUM(B32:M32)</f>
        <v>0</v>
      </c>
    </row>
    <row r="33" spans="1:14" ht="13.5" thickBot="1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5"/>
    </row>
    <row r="34" spans="1:14">
      <c r="A34" s="5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30" t="s">
        <v>3</v>
      </c>
    </row>
    <row r="35" spans="1:14">
      <c r="A35" s="22" t="s">
        <v>222</v>
      </c>
      <c r="B35" s="34" t="s">
        <v>5</v>
      </c>
      <c r="C35" s="34" t="s">
        <v>6</v>
      </c>
      <c r="D35" s="34" t="s">
        <v>7</v>
      </c>
      <c r="E35" s="34" t="s">
        <v>8</v>
      </c>
      <c r="F35" s="34" t="s">
        <v>9</v>
      </c>
      <c r="G35" s="34" t="s">
        <v>10</v>
      </c>
      <c r="H35" s="34" t="s">
        <v>11</v>
      </c>
      <c r="I35" s="34" t="s">
        <v>12</v>
      </c>
      <c r="J35" s="34" t="s">
        <v>13</v>
      </c>
      <c r="K35" s="34" t="s">
        <v>14</v>
      </c>
      <c r="L35" s="34" t="s">
        <v>15</v>
      </c>
      <c r="M35" s="34" t="s">
        <v>16</v>
      </c>
      <c r="N35" s="39" t="s">
        <v>17</v>
      </c>
    </row>
    <row r="36" spans="1:14">
      <c r="A36" s="14" t="s">
        <v>3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2"/>
    </row>
    <row r="37" spans="1:14">
      <c r="A37" s="12" t="s">
        <v>217</v>
      </c>
      <c r="B37" s="35">
        <v>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2">
        <f>SUM(B37:M37)</f>
        <v>0</v>
      </c>
    </row>
    <row r="38" spans="1:14">
      <c r="A38" s="14" t="s">
        <v>3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2"/>
    </row>
    <row r="39" spans="1:14">
      <c r="A39" s="12" t="s">
        <v>218</v>
      </c>
      <c r="B39" s="35">
        <v>0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2">
        <f>SUM(B39:M39)</f>
        <v>0</v>
      </c>
    </row>
    <row r="40" spans="1:14">
      <c r="A40" s="1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2"/>
    </row>
    <row r="41" spans="1:14" ht="13.5" thickBot="1">
      <c r="A41" s="21" t="s">
        <v>219</v>
      </c>
      <c r="B41" s="38">
        <f>SUM(B37:B39)</f>
        <v>0</v>
      </c>
      <c r="C41" s="38">
        <f t="shared" ref="C41:M41" si="3">SUM(C37:C39)</f>
        <v>0</v>
      </c>
      <c r="D41" s="38">
        <f>SUM(D38:D39)</f>
        <v>0</v>
      </c>
      <c r="E41" s="38">
        <f t="shared" si="3"/>
        <v>0</v>
      </c>
      <c r="F41" s="38">
        <f t="shared" si="3"/>
        <v>0</v>
      </c>
      <c r="G41" s="38">
        <f t="shared" si="3"/>
        <v>0</v>
      </c>
      <c r="H41" s="38">
        <f t="shared" si="3"/>
        <v>0</v>
      </c>
      <c r="I41" s="38">
        <f t="shared" si="3"/>
        <v>0</v>
      </c>
      <c r="J41" s="38">
        <f t="shared" si="3"/>
        <v>0</v>
      </c>
      <c r="K41" s="38">
        <f t="shared" si="3"/>
        <v>0</v>
      </c>
      <c r="L41" s="38">
        <f t="shared" si="3"/>
        <v>0</v>
      </c>
      <c r="M41" s="38">
        <f t="shared" si="3"/>
        <v>0</v>
      </c>
      <c r="N41" s="40">
        <f>SUM(B41:M41)</f>
        <v>0</v>
      </c>
    </row>
  </sheetData>
  <phoneticPr fontId="0" type="noConversion"/>
  <pageMargins left="0.75" right="0.75" top="1" bottom="1" header="0.5" footer="0.5"/>
  <pageSetup scale="76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D090C-C889-44D9-8B3A-CC6F3D276BF2}">
  <dimension ref="A1:N20"/>
  <sheetViews>
    <sheetView workbookViewId="0">
      <pane xSplit="1" ySplit="7" topLeftCell="I8" activePane="bottomRight" state="frozen"/>
      <selection pane="bottomRight" activeCell="N15" sqref="N15"/>
      <selection pane="bottomLeft" activeCell="A8" sqref="A8"/>
      <selection pane="topRight" activeCell="B1" sqref="B1"/>
    </sheetView>
  </sheetViews>
  <sheetFormatPr defaultColWidth="9.140625" defaultRowHeight="14.25"/>
  <cols>
    <col min="1" max="1" width="41" style="72" bestFit="1" customWidth="1"/>
    <col min="2" max="2" width="13.42578125" style="71" customWidth="1"/>
    <col min="3" max="3" width="13.42578125" style="72" customWidth="1"/>
    <col min="4" max="4" width="13.42578125" style="71" customWidth="1"/>
    <col min="5" max="13" width="13.42578125" style="72" customWidth="1"/>
    <col min="14" max="14" width="13.42578125" style="71" customWidth="1"/>
    <col min="15" max="16384" width="9.140625" style="72"/>
  </cols>
  <sheetData>
    <row r="1" spans="1:14" ht="15">
      <c r="A1" s="70" t="s">
        <v>223</v>
      </c>
    </row>
    <row r="2" spans="1:14" ht="15">
      <c r="A2" s="70" t="s">
        <v>224</v>
      </c>
      <c r="C2" s="71"/>
      <c r="E2" s="73"/>
      <c r="F2" s="74"/>
    </row>
    <row r="3" spans="1:14" ht="15">
      <c r="A3" s="70" t="s">
        <v>2</v>
      </c>
      <c r="C3" s="71"/>
      <c r="E3" s="73"/>
      <c r="J3" s="75"/>
    </row>
    <row r="4" spans="1:14" ht="15.75">
      <c r="A4" s="76"/>
      <c r="C4" s="71"/>
      <c r="E4" s="77"/>
    </row>
    <row r="5" spans="1:14" ht="16.5" thickBot="1">
      <c r="A5" s="76"/>
      <c r="N5" s="78"/>
    </row>
    <row r="6" spans="1:14">
      <c r="A6" s="79"/>
      <c r="B6" s="80"/>
      <c r="C6" s="81"/>
      <c r="D6" s="80"/>
      <c r="E6" s="81"/>
      <c r="F6" s="81"/>
      <c r="G6" s="81"/>
      <c r="H6" s="81"/>
      <c r="I6" s="81"/>
      <c r="J6" s="81"/>
      <c r="K6" s="81"/>
      <c r="L6" s="81"/>
      <c r="M6" s="81"/>
      <c r="N6" s="82" t="s">
        <v>3</v>
      </c>
    </row>
    <row r="7" spans="1:14" ht="16.5" thickBot="1">
      <c r="A7" s="83" t="s">
        <v>3</v>
      </c>
      <c r="B7" s="84" t="s">
        <v>5</v>
      </c>
      <c r="C7" s="85" t="s">
        <v>6</v>
      </c>
      <c r="D7" s="84" t="s">
        <v>7</v>
      </c>
      <c r="E7" s="85" t="s">
        <v>8</v>
      </c>
      <c r="F7" s="85" t="s">
        <v>9</v>
      </c>
      <c r="G7" s="85" t="s">
        <v>10</v>
      </c>
      <c r="H7" s="85" t="s">
        <v>11</v>
      </c>
      <c r="I7" s="85" t="s">
        <v>12</v>
      </c>
      <c r="J7" s="85" t="s">
        <v>13</v>
      </c>
      <c r="K7" s="85" t="s">
        <v>14</v>
      </c>
      <c r="L7" s="85" t="s">
        <v>15</v>
      </c>
      <c r="M7" s="85" t="s">
        <v>16</v>
      </c>
      <c r="N7" s="86" t="s">
        <v>17</v>
      </c>
    </row>
    <row r="8" spans="1:14" ht="15.75">
      <c r="A8" s="87"/>
      <c r="B8" s="88"/>
      <c r="C8" s="89"/>
      <c r="D8" s="88"/>
      <c r="E8" s="89"/>
      <c r="F8" s="89"/>
      <c r="G8" s="89"/>
      <c r="H8" s="89"/>
      <c r="I8" s="89"/>
      <c r="J8" s="89"/>
      <c r="K8" s="89"/>
      <c r="L8" s="89"/>
      <c r="M8" s="89"/>
      <c r="N8" s="90"/>
    </row>
    <row r="9" spans="1:14" ht="12.75">
      <c r="A9" s="91" t="s">
        <v>225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3"/>
    </row>
    <row r="10" spans="1:14" ht="12.75">
      <c r="A10" s="94" t="s">
        <v>196</v>
      </c>
      <c r="B10" s="95">
        <v>0</v>
      </c>
      <c r="C10" s="95">
        <v>0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J10" s="95">
        <v>0</v>
      </c>
      <c r="K10" s="95">
        <v>0</v>
      </c>
      <c r="L10" s="95">
        <v>0</v>
      </c>
      <c r="M10" s="95">
        <v>0</v>
      </c>
      <c r="N10" s="96">
        <f>B10</f>
        <v>0</v>
      </c>
    </row>
    <row r="11" spans="1:14" ht="12.75">
      <c r="A11" s="94" t="s">
        <v>226</v>
      </c>
      <c r="B11" s="95">
        <v>0</v>
      </c>
      <c r="C11" s="95">
        <v>0</v>
      </c>
      <c r="D11" s="95">
        <v>0</v>
      </c>
      <c r="E11" s="95">
        <v>0</v>
      </c>
      <c r="F11" s="95">
        <v>0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95">
        <v>0</v>
      </c>
      <c r="N11" s="96">
        <f>SUM(B11:M11)</f>
        <v>0</v>
      </c>
    </row>
    <row r="12" spans="1:14" ht="12.75">
      <c r="A12" s="94" t="s">
        <v>227</v>
      </c>
      <c r="B12" s="95">
        <v>0</v>
      </c>
      <c r="C12" s="95">
        <v>0</v>
      </c>
      <c r="D12" s="95">
        <v>-1250000</v>
      </c>
      <c r="E12" s="95">
        <v>0</v>
      </c>
      <c r="F12" s="95">
        <v>0</v>
      </c>
      <c r="G12" s="95">
        <v>-1250000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6">
        <f>SUM(B12:M12)</f>
        <v>-2500000</v>
      </c>
    </row>
    <row r="13" spans="1:14" ht="12.75">
      <c r="A13" s="94" t="s">
        <v>228</v>
      </c>
      <c r="B13" s="95">
        <v>0</v>
      </c>
      <c r="C13" s="95">
        <v>0</v>
      </c>
      <c r="D13" s="95">
        <v>1250000</v>
      </c>
      <c r="E13" s="95">
        <v>0</v>
      </c>
      <c r="F13" s="95">
        <v>0</v>
      </c>
      <c r="G13" s="95">
        <v>1250000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6">
        <f>SUM(B13:M13)</f>
        <v>2500000</v>
      </c>
    </row>
    <row r="14" spans="1:14" ht="12.75">
      <c r="A14" s="94" t="s">
        <v>229</v>
      </c>
      <c r="B14" s="95">
        <v>0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6">
        <f>SUM(B14:M14)</f>
        <v>0</v>
      </c>
    </row>
    <row r="15" spans="1:14" ht="12.75">
      <c r="A15" s="94" t="s">
        <v>230</v>
      </c>
      <c r="B15" s="95">
        <f t="shared" ref="B15:C15" si="0">SUM(B10:B14)</f>
        <v>0</v>
      </c>
      <c r="C15" s="95">
        <f t="shared" si="0"/>
        <v>0</v>
      </c>
      <c r="D15" s="95">
        <f>SUM(D10:D14)</f>
        <v>0</v>
      </c>
      <c r="E15" s="95">
        <f t="shared" ref="E15:M15" si="1">SUM(E10:E14)</f>
        <v>0</v>
      </c>
      <c r="F15" s="95">
        <f t="shared" si="1"/>
        <v>0</v>
      </c>
      <c r="G15" s="95">
        <f t="shared" si="1"/>
        <v>0</v>
      </c>
      <c r="H15" s="95">
        <f t="shared" si="1"/>
        <v>0</v>
      </c>
      <c r="I15" s="95">
        <f t="shared" si="1"/>
        <v>0</v>
      </c>
      <c r="J15" s="95">
        <f t="shared" si="1"/>
        <v>0</v>
      </c>
      <c r="K15" s="95">
        <f t="shared" si="1"/>
        <v>0</v>
      </c>
      <c r="L15" s="95">
        <f t="shared" si="1"/>
        <v>0</v>
      </c>
      <c r="M15" s="95">
        <f t="shared" si="1"/>
        <v>0</v>
      </c>
      <c r="N15" s="96">
        <f>SUM(B15:M15)</f>
        <v>0</v>
      </c>
    </row>
    <row r="16" spans="1:14" ht="12.75">
      <c r="A16" s="97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9"/>
    </row>
    <row r="17" spans="1:14" ht="12.75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</row>
    <row r="18" spans="1:14" ht="12.75">
      <c r="A18" s="103" t="s">
        <v>231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</row>
    <row r="19" spans="1:14" ht="12.75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</row>
    <row r="20" spans="1:14">
      <c r="A20" s="101"/>
    </row>
  </sheetData>
  <mergeCells count="1">
    <mergeCell ref="A18:N1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DAF9F80FDE0E459E1A4ABBAD4741F7" ma:contentTypeVersion="8" ma:contentTypeDescription="Create a new document." ma:contentTypeScope="" ma:versionID="18155b359942468c403debf2716da125">
  <xsd:schema xmlns:xsd="http://www.w3.org/2001/XMLSchema" xmlns:xs="http://www.w3.org/2001/XMLSchema" xmlns:p="http://schemas.microsoft.com/office/2006/metadata/properties" xmlns:ns2="1f515989-4afe-4bfb-8869-4f44a11afb39" xmlns:ns3="e5e22d63-cd76-4ad0-9cc0-8f2b2146ce9f" targetNamespace="http://schemas.microsoft.com/office/2006/metadata/properties" ma:root="true" ma:fieldsID="ea49855f8b1acab49bac8032573291ea" ns2:_="" ns3:_="">
    <xsd:import namespace="1f515989-4afe-4bfb-8869-4f44a11afb39"/>
    <xsd:import namespace="e5e22d63-cd76-4ad0-9cc0-8f2b2146ce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15989-4afe-4bfb-8869-4f44a11afb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e22d63-cd76-4ad0-9cc0-8f2b2146ce9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D2A2F8-8C9C-4EF7-A649-9B5ED40C1EA1}"/>
</file>

<file path=customXml/itemProps2.xml><?xml version="1.0" encoding="utf-8"?>
<ds:datastoreItem xmlns:ds="http://schemas.openxmlformats.org/officeDocument/2006/customXml" ds:itemID="{F7A2E961-EBEA-4AAE-B622-597ABF12D9AD}"/>
</file>

<file path=customXml/itemProps3.xml><?xml version="1.0" encoding="utf-8"?>
<ds:datastoreItem xmlns:ds="http://schemas.openxmlformats.org/officeDocument/2006/customXml" ds:itemID="{F9004FFF-1188-4423-844C-9C7A77AF3B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Sempra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Sempra Energy</dc:creator>
  <cp:keywords/>
  <dc:description/>
  <cp:lastModifiedBy>Mosley, Juralynne B.</cp:lastModifiedBy>
  <cp:revision/>
  <dcterms:created xsi:type="dcterms:W3CDTF">2002-02-21T22:40:26Z</dcterms:created>
  <dcterms:modified xsi:type="dcterms:W3CDTF">2021-12-02T04:49:15Z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0x0101006EDAF9F80FDE0E459E1A4ABBAD4741F7</vt:lpwstr>
  </property>
</Properties>
</file>