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d.docs.live.net/9ddeb1f6f6a9e891/Documents/Work/Busbar/"/>
    </mc:Choice>
  </mc:AlternateContent>
  <xr:revisionPtr revIDLastSave="0" documentId="8_{637A59FA-9EB5-48DF-814B-3612E0E790C1}" xr6:coauthVersionLast="45" xr6:coauthVersionMax="45" xr10:uidLastSave="{00000000-0000-0000-0000-000000000000}"/>
  <bookViews>
    <workbookView xWindow="9585" yWindow="-15480" windowWidth="19440" windowHeight="15000" tabRatio="785" xr2:uid="{00000000-000D-0000-FFFF-FFFF00000000}"/>
  </bookViews>
  <sheets>
    <sheet name="README" sheetId="7" r:id="rId1"/>
    <sheet name="Method" sheetId="5" r:id="rId2"/>
    <sheet name="RESULTS_Summary" sheetId="27" r:id="rId3"/>
    <sheet name="RESULTS_busbarMapping" sheetId="23" r:id="rId4"/>
    <sheet name="1_HighConfidence" sheetId="26" r:id="rId5"/>
    <sheet name="2_ModerateConfidence" sheetId="25" r:id="rId6"/>
    <sheet name="3_LCRAreaSolutions" sheetId="17" r:id="rId7"/>
    <sheet name="MMA" sheetId="11" r:id="rId8"/>
    <sheet name="queueWZonesAndLCR_standaloneHyb" sheetId="3" r:id="rId9"/>
    <sheet name="Substation-Zone_lookupTable" sheetId="12" r:id="rId10"/>
  </sheets>
  <externalReferences>
    <externalReference r:id="rId11"/>
  </externalReferences>
  <definedNames>
    <definedName name="_xlnm._FilterDatabase" localSheetId="8" hidden="1">queueWZonesAndLCR_standaloneHyb!$A$1:$AK$197</definedName>
    <definedName name="mainzone">[1]Lists!$C$2</definedName>
  </definedNames>
  <calcPr calcId="191029"/>
  <pivotCaches>
    <pivotCache cacheId="0"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27" l="1"/>
  <c r="H15" i="27"/>
  <c r="G17" i="27"/>
  <c r="H17" i="27"/>
  <c r="G7" i="27"/>
  <c r="H7" i="27"/>
  <c r="G9" i="27"/>
  <c r="H9" i="27"/>
  <c r="G51" i="23" l="1"/>
  <c r="B5" i="17"/>
  <c r="E25" i="27"/>
  <c r="D26" i="27"/>
  <c r="C26" i="27"/>
  <c r="E28" i="27"/>
  <c r="D28" i="27"/>
  <c r="C28" i="27"/>
  <c r="B5" i="25"/>
  <c r="C27" i="27"/>
  <c r="D27" i="27"/>
  <c r="H8" i="27" l="1"/>
  <c r="H16" i="27"/>
  <c r="G16" i="27"/>
  <c r="G8" i="27"/>
  <c r="C29" i="27"/>
  <c r="D29" i="27"/>
  <c r="E29" i="27"/>
  <c r="G52" i="23"/>
  <c r="G53" i="23"/>
  <c r="G54" i="23"/>
  <c r="G55" i="23"/>
  <c r="G56" i="23"/>
  <c r="G57" i="23"/>
  <c r="G58" i="23"/>
  <c r="G59" i="23"/>
  <c r="G60" i="23"/>
  <c r="G61" i="23"/>
  <c r="G62" i="23"/>
  <c r="G63" i="23"/>
  <c r="G64" i="23"/>
  <c r="G65" i="23"/>
  <c r="G66" i="23"/>
  <c r="G67" i="23"/>
  <c r="G68" i="23"/>
  <c r="G69" i="23"/>
  <c r="G70" i="23"/>
  <c r="G71" i="23"/>
  <c r="G72" i="23"/>
  <c r="G73" i="23"/>
  <c r="G74" i="23"/>
  <c r="G75" i="23"/>
  <c r="G76" i="23"/>
  <c r="G37" i="23"/>
  <c r="G36" i="23"/>
  <c r="G35" i="23"/>
  <c r="G34" i="23"/>
  <c r="G33" i="23"/>
  <c r="G32" i="23"/>
  <c r="G31" i="23"/>
  <c r="G30" i="23"/>
  <c r="G29" i="23"/>
  <c r="G28" i="23"/>
  <c r="G27" i="23"/>
  <c r="G26" i="23"/>
  <c r="G25" i="23"/>
  <c r="G24" i="23"/>
  <c r="G23" i="23"/>
  <c r="G22" i="23"/>
  <c r="G21" i="23"/>
  <c r="G20" i="23"/>
  <c r="G19" i="23"/>
  <c r="G18" i="23"/>
  <c r="G17" i="23"/>
  <c r="G16" i="23"/>
  <c r="C10" i="23"/>
  <c r="C9" i="23"/>
  <c r="C30" i="27" l="1"/>
  <c r="E9" i="23"/>
  <c r="E10" i="23"/>
  <c r="G38" i="23"/>
  <c r="H23" i="23" s="1"/>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72" i="3"/>
  <c r="P173" i="3"/>
  <c r="P174" i="3"/>
  <c r="P175" i="3"/>
  <c r="P176" i="3"/>
  <c r="P177" i="3"/>
  <c r="P178" i="3"/>
  <c r="P179" i="3"/>
  <c r="P180" i="3"/>
  <c r="P181" i="3"/>
  <c r="P182" i="3"/>
  <c r="P183" i="3"/>
  <c r="P184" i="3"/>
  <c r="P185" i="3"/>
  <c r="P186" i="3"/>
  <c r="P187" i="3"/>
  <c r="P188" i="3"/>
  <c r="P189" i="3"/>
  <c r="P190" i="3"/>
  <c r="P191" i="3"/>
  <c r="P192" i="3"/>
  <c r="P193" i="3"/>
  <c r="P194" i="3"/>
  <c r="P195" i="3"/>
  <c r="P196" i="3"/>
  <c r="P197" i="3"/>
  <c r="P172" i="3"/>
  <c r="B2" i="26"/>
  <c r="C15" i="27" l="1"/>
  <c r="C7" i="27"/>
  <c r="C6" i="27"/>
  <c r="C14" i="27"/>
  <c r="B10" i="7"/>
  <c r="H24" i="23"/>
  <c r="H34" i="23"/>
  <c r="H18" i="23"/>
  <c r="H31" i="23"/>
  <c r="H32" i="23"/>
  <c r="H37" i="23"/>
  <c r="H30" i="23"/>
  <c r="H16" i="23"/>
  <c r="H22" i="23"/>
  <c r="H35" i="23"/>
  <c r="H33" i="23"/>
  <c r="H29" i="23"/>
  <c r="H21" i="23"/>
  <c r="H26" i="23"/>
  <c r="H27" i="23"/>
  <c r="H25" i="23"/>
  <c r="H36" i="23"/>
  <c r="H28" i="23"/>
  <c r="H19" i="23"/>
  <c r="H17" i="23"/>
  <c r="H20" i="23"/>
  <c r="G79" i="23" l="1"/>
  <c r="G80" i="23"/>
  <c r="G81" i="23"/>
  <c r="G82" i="23"/>
  <c r="G83" i="23"/>
  <c r="G84" i="23"/>
  <c r="G85" i="23"/>
  <c r="G86" i="23"/>
  <c r="G87" i="23"/>
  <c r="G88" i="23"/>
  <c r="G89" i="23"/>
  <c r="G90" i="23"/>
  <c r="G91" i="23"/>
  <c r="G92" i="23"/>
  <c r="G93" i="23"/>
  <c r="G94" i="23"/>
  <c r="G95" i="23"/>
  <c r="G96" i="23"/>
  <c r="G97" i="23"/>
  <c r="G98" i="23"/>
  <c r="G99" i="23"/>
  <c r="G100" i="23"/>
  <c r="G101" i="23"/>
  <c r="G102" i="23"/>
  <c r="G103" i="23"/>
  <c r="G104" i="23"/>
  <c r="G105" i="23"/>
  <c r="G106" i="23"/>
  <c r="G49" i="23"/>
  <c r="G48" i="23"/>
  <c r="G47" i="23"/>
  <c r="G46" i="23"/>
  <c r="G45" i="23"/>
  <c r="G44" i="23"/>
  <c r="G43" i="23"/>
  <c r="G42" i="23"/>
  <c r="G41" i="23"/>
  <c r="G40" i="23"/>
  <c r="G39" i="23"/>
  <c r="G50" i="23" l="1"/>
  <c r="H47" i="23" s="1"/>
  <c r="G77" i="23"/>
  <c r="H64" i="23" s="1"/>
  <c r="B17" i="7"/>
  <c r="C11" i="23"/>
  <c r="H70" i="23" l="1"/>
  <c r="H62" i="23"/>
  <c r="H76" i="23"/>
  <c r="H74" i="23"/>
  <c r="H54" i="23"/>
  <c r="H69" i="23"/>
  <c r="H68" i="23"/>
  <c r="H67" i="23"/>
  <c r="H66" i="23"/>
  <c r="H46" i="23"/>
  <c r="H61" i="23"/>
  <c r="H60" i="23"/>
  <c r="H59" i="23"/>
  <c r="H58" i="23"/>
  <c r="H65" i="23"/>
  <c r="H51" i="23"/>
  <c r="H49" i="23"/>
  <c r="H71" i="23"/>
  <c r="H63" i="23"/>
  <c r="H75" i="23"/>
  <c r="H55" i="23"/>
  <c r="H40" i="23"/>
  <c r="H44" i="23"/>
  <c r="H43" i="23"/>
  <c r="H42" i="23"/>
  <c r="H41" i="23"/>
  <c r="H52" i="23"/>
  <c r="H56" i="23"/>
  <c r="H73" i="23"/>
  <c r="H48" i="23"/>
  <c r="H45" i="23"/>
  <c r="H57" i="23"/>
  <c r="H53" i="23"/>
  <c r="H39" i="23"/>
  <c r="H72" i="23"/>
  <c r="Q81" i="3" l="1"/>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Q136" i="3"/>
  <c r="Q137" i="3"/>
  <c r="Q138" i="3"/>
  <c r="Q139" i="3"/>
  <c r="Q140" i="3"/>
  <c r="Q141" i="3"/>
  <c r="Q142" i="3"/>
  <c r="Q143" i="3"/>
  <c r="Q144" i="3"/>
  <c r="Q145" i="3"/>
  <c r="Q146" i="3"/>
  <c r="Q147" i="3"/>
  <c r="Q148" i="3"/>
  <c r="Q149" i="3"/>
  <c r="Q150" i="3"/>
  <c r="Q151" i="3"/>
  <c r="Q152" i="3"/>
  <c r="Q153" i="3"/>
  <c r="Q154" i="3"/>
  <c r="Q155" i="3"/>
  <c r="Q156" i="3"/>
  <c r="Q157" i="3"/>
  <c r="Q158" i="3"/>
  <c r="Q159" i="3"/>
  <c r="Q160" i="3"/>
  <c r="Q161" i="3"/>
  <c r="Q162" i="3"/>
  <c r="Q163" i="3"/>
  <c r="Q164" i="3"/>
  <c r="Q165" i="3"/>
  <c r="Q166" i="3"/>
  <c r="Q167" i="3"/>
  <c r="Q168" i="3"/>
  <c r="Q169" i="3"/>
  <c r="Q170" i="3"/>
  <c r="Q171" i="3"/>
  <c r="Q3" i="3"/>
  <c r="Q4" i="3"/>
  <c r="Q5" i="3"/>
  <c r="Q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2" i="3"/>
  <c r="C12" i="23" l="1"/>
  <c r="B23" i="7"/>
  <c r="AD174" i="3"/>
  <c r="AD177" i="3"/>
  <c r="AD180" i="3"/>
  <c r="AD189" i="3"/>
  <c r="AD190" i="3"/>
  <c r="AD196" i="3"/>
  <c r="Z173" i="3"/>
  <c r="Z174" i="3"/>
  <c r="Z175" i="3"/>
  <c r="Z176" i="3"/>
  <c r="Z177" i="3"/>
  <c r="Z178" i="3"/>
  <c r="Z179" i="3"/>
  <c r="Z180" i="3"/>
  <c r="Z181" i="3"/>
  <c r="Z182" i="3"/>
  <c r="Z183" i="3"/>
  <c r="Z184" i="3"/>
  <c r="Z185" i="3"/>
  <c r="Z186" i="3"/>
  <c r="Z187" i="3"/>
  <c r="Z188" i="3"/>
  <c r="Z189" i="3"/>
  <c r="Z190" i="3"/>
  <c r="Z191" i="3"/>
  <c r="Z192" i="3"/>
  <c r="Z193" i="3"/>
  <c r="Z194" i="3"/>
  <c r="Z195" i="3"/>
  <c r="Z196" i="3"/>
  <c r="Z197" i="3"/>
  <c r="Z172" i="3"/>
  <c r="C9" i="27" l="1"/>
  <c r="C17" i="27"/>
  <c r="E12" i="23"/>
  <c r="C8" i="27"/>
  <c r="C16" i="27"/>
  <c r="C18" i="27" s="1"/>
  <c r="E11" i="23"/>
  <c r="AD182" i="3"/>
  <c r="AD197" i="3"/>
  <c r="AD181" i="3"/>
  <c r="AD173" i="3"/>
  <c r="AD195" i="3"/>
  <c r="AD187" i="3"/>
  <c r="AD179" i="3"/>
  <c r="AD188" i="3"/>
  <c r="AD194" i="3"/>
  <c r="AD186" i="3"/>
  <c r="AD178" i="3"/>
  <c r="AD193" i="3"/>
  <c r="AD185" i="3"/>
  <c r="AD192" i="3"/>
  <c r="AD184" i="3"/>
  <c r="AD176" i="3"/>
  <c r="AD191" i="3"/>
  <c r="AD183" i="3"/>
  <c r="AD175" i="3"/>
  <c r="AD172" i="3"/>
  <c r="C10" i="27" l="1"/>
  <c r="E13" i="23"/>
  <c r="C13" i="23"/>
  <c r="D11" i="23" s="1"/>
  <c r="I60" i="23" l="1"/>
  <c r="I58" i="23"/>
  <c r="I56" i="23"/>
  <c r="I70" i="23"/>
  <c r="I55" i="23"/>
  <c r="I54" i="23"/>
  <c r="I52" i="23"/>
  <c r="I71" i="23"/>
  <c r="I75" i="23"/>
  <c r="I59" i="23"/>
  <c r="I61" i="23"/>
  <c r="I64" i="23"/>
  <c r="I68" i="23"/>
  <c r="I69" i="23"/>
  <c r="I63" i="23"/>
  <c r="I57" i="23"/>
  <c r="I74" i="23"/>
  <c r="I65" i="23"/>
  <c r="I72" i="23"/>
  <c r="I62" i="23"/>
  <c r="I51" i="23"/>
  <c r="I67" i="23"/>
  <c r="I76" i="23"/>
  <c r="I66" i="23"/>
  <c r="I73" i="23"/>
  <c r="I53" i="23"/>
  <c r="D9" i="23"/>
  <c r="D10" i="23"/>
  <c r="D12" i="23"/>
  <c r="I77" i="23" l="1"/>
  <c r="I47" i="23"/>
  <c r="I44" i="23"/>
  <c r="I48" i="23"/>
  <c r="I41" i="23"/>
  <c r="I40" i="23"/>
  <c r="I39" i="23"/>
  <c r="I42" i="23"/>
  <c r="I46" i="23"/>
  <c r="I49" i="23"/>
  <c r="I45" i="23"/>
  <c r="I43" i="23"/>
  <c r="D13" i="23"/>
  <c r="I50" i="23" l="1"/>
  <c r="I23" i="23"/>
  <c r="I32" i="23"/>
  <c r="I36" i="23"/>
  <c r="I28" i="23"/>
  <c r="I30" i="23"/>
  <c r="I22" i="23"/>
  <c r="I31" i="23"/>
  <c r="I24" i="23"/>
  <c r="I27" i="23"/>
  <c r="I26" i="23"/>
  <c r="I33" i="23"/>
  <c r="I29" i="23"/>
  <c r="I34" i="23"/>
  <c r="I37" i="23"/>
  <c r="I35" i="23"/>
  <c r="I25" i="23"/>
  <c r="I19" i="23"/>
  <c r="I21" i="23"/>
  <c r="I20" i="23"/>
  <c r="I16" i="23"/>
  <c r="I17" i="23"/>
  <c r="I18" i="23"/>
  <c r="I38" i="23" l="1"/>
  <c r="G78" i="23"/>
  <c r="G107" i="23" s="1"/>
  <c r="H91" i="23" s="1"/>
  <c r="G108" i="23"/>
  <c r="H106" i="23" l="1"/>
  <c r="I106" i="23" s="1"/>
  <c r="H87" i="23"/>
  <c r="I87" i="23" s="1"/>
  <c r="H96" i="23"/>
  <c r="I96" i="23" s="1"/>
  <c r="H81" i="23"/>
  <c r="I81" i="23" s="1"/>
  <c r="H92" i="23"/>
  <c r="I92" i="23" s="1"/>
  <c r="H95" i="23"/>
  <c r="I95" i="23" s="1"/>
  <c r="H104" i="23"/>
  <c r="I104" i="23" s="1"/>
  <c r="H89" i="23"/>
  <c r="I89" i="23" s="1"/>
  <c r="H79" i="23"/>
  <c r="I79" i="23" s="1"/>
  <c r="H103" i="23"/>
  <c r="I103" i="23" s="1"/>
  <c r="H90" i="23"/>
  <c r="I90" i="23" s="1"/>
  <c r="H98" i="23"/>
  <c r="I98" i="23" s="1"/>
  <c r="H85" i="23"/>
  <c r="I85" i="23" s="1"/>
  <c r="H97" i="23"/>
  <c r="I97" i="23" s="1"/>
  <c r="H86" i="23"/>
  <c r="I86" i="23" s="1"/>
  <c r="H82" i="23"/>
  <c r="I82" i="23" s="1"/>
  <c r="H83" i="23"/>
  <c r="I83" i="23" s="1"/>
  <c r="H102" i="23"/>
  <c r="I102" i="23" s="1"/>
  <c r="H100" i="23"/>
  <c r="I100" i="23" s="1"/>
  <c r="H99" i="23"/>
  <c r="I99" i="23" s="1"/>
  <c r="H101" i="23"/>
  <c r="I101" i="23" s="1"/>
  <c r="H105" i="23"/>
  <c r="I105" i="23" s="1"/>
  <c r="H93" i="23"/>
  <c r="I93" i="23" s="1"/>
  <c r="H88" i="23"/>
  <c r="I88" i="23" s="1"/>
  <c r="H80" i="23"/>
  <c r="I80" i="23" s="1"/>
  <c r="H94" i="23"/>
  <c r="I94" i="23" s="1"/>
  <c r="H84" i="23"/>
  <c r="I84" i="23" s="1"/>
  <c r="I91" i="23"/>
  <c r="H78" i="23"/>
  <c r="I78" i="23" s="1"/>
  <c r="I107" i="23" l="1"/>
  <c r="I108"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tc={F4899C10-271B-44FD-ACB6-5CE417B7A353}</author>
  </authors>
  <commentList>
    <comment ref="AD1" authorId="0" shapeId="0" xr:uid="{F4899C10-271B-44FD-ACB6-5CE417B7A353}">
      <text>
        <t>[Threaded comment]
Your version of Excel allows you to read this threaded comment; however, any edits to it will get removed if the file is opened in a newer version of Excel. Learn more: https://go.microsoft.com/fwlink/?linkid=870924
Comment:
    Updated 2/4/2020 to incorporate CAISO comments</t>
      </text>
    </comment>
  </commentList>
</comments>
</file>

<file path=xl/sharedStrings.xml><?xml version="1.0" encoding="utf-8"?>
<sst xmlns="http://schemas.openxmlformats.org/spreadsheetml/2006/main" count="3921" uniqueCount="743">
  <si>
    <t>OBJECTID</t>
  </si>
  <si>
    <t>Project_Name</t>
  </si>
  <si>
    <t>Queue_Position</t>
  </si>
  <si>
    <t>Interconnection_Request_Receive_Date</t>
  </si>
  <si>
    <t>Queue_Date</t>
  </si>
  <si>
    <t>Application_Status</t>
  </si>
  <si>
    <t>Study_Process</t>
  </si>
  <si>
    <t>Type_1</t>
  </si>
  <si>
    <t>Type_2</t>
  </si>
  <si>
    <t>Fuel_1</t>
  </si>
  <si>
    <t>Fuel_2</t>
  </si>
  <si>
    <t>MW_Total</t>
  </si>
  <si>
    <t>Full_Capacity__Partial_or_Energy_Only__FC_P_EO_</t>
  </si>
  <si>
    <t>County</t>
  </si>
  <si>
    <t>State</t>
  </si>
  <si>
    <t>Utility</t>
  </si>
  <si>
    <t>Station_or_Transmission_Line</t>
  </si>
  <si>
    <t>Simplified_Substation_Name</t>
  </si>
  <si>
    <t>Index_in_GIS_substation_list</t>
  </si>
  <si>
    <t>Tx_Zone</t>
  </si>
  <si>
    <t>Error_flag__ISO_</t>
  </si>
  <si>
    <t>Correct_Tx_Zone__ISO_</t>
  </si>
  <si>
    <t>Index_in_GIS_substation_List__LCR_Area_Intersection_</t>
  </si>
  <si>
    <t>LCR_Area</t>
  </si>
  <si>
    <t>Proposed_On_line_Date__as_filed_with_IR_</t>
  </si>
  <si>
    <t>Current_On_line_Date</t>
  </si>
  <si>
    <t>Feasibility_Study_or_Supplemental_Review</t>
  </si>
  <si>
    <t>System_Impact_Study_or__Phase_I_Cluster_Study</t>
  </si>
  <si>
    <t>Facilities_Study__FAS__or__Phase_II_Cluster_Study</t>
  </si>
  <si>
    <t>Optional_Study__OS_</t>
  </si>
  <si>
    <t>Interconnection_Agreement__Status</t>
  </si>
  <si>
    <t>COLINAS DE ORO</t>
  </si>
  <si>
    <t>ACTIVE</t>
  </si>
  <si>
    <t>C07</t>
  </si>
  <si>
    <t>Storage</t>
  </si>
  <si>
    <t>Battery</t>
  </si>
  <si>
    <t>Full Capacity</t>
  </si>
  <si>
    <t>ALAMEDA</t>
  </si>
  <si>
    <t>CA</t>
  </si>
  <si>
    <t>PGAE</t>
  </si>
  <si>
    <t>Tesla Substation 115kV</t>
  </si>
  <si>
    <t>Tesla</t>
  </si>
  <si>
    <t>GreaterBayArea</t>
  </si>
  <si>
    <t>NA</t>
  </si>
  <si>
    <t>Complete</t>
  </si>
  <si>
    <t>Executed</t>
  </si>
  <si>
    <t>BLACKBRIAR</t>
  </si>
  <si>
    <t>FRESNO</t>
  </si>
  <si>
    <t>Gates Substation 230kV</t>
  </si>
  <si>
    <t>Gates</t>
  </si>
  <si>
    <t>SPGE_Z1_Westlands</t>
  </si>
  <si>
    <t>CHULA VISTA ENERGY CENTER 2</t>
  </si>
  <si>
    <t>Energy Only</t>
  </si>
  <si>
    <t>SAN DIEGO</t>
  </si>
  <si>
    <t>SDGE</t>
  </si>
  <si>
    <t>Otay Substation 69 kV</t>
  </si>
  <si>
    <t>Otay</t>
  </si>
  <si>
    <t>SCADSNV_Z5_SCADSNV</t>
  </si>
  <si>
    <t>In Progress</t>
  </si>
  <si>
    <t>NORTH JOHNSON ENERGY CENTER</t>
  </si>
  <si>
    <t>El Cajon Substation 69kV</t>
  </si>
  <si>
    <t>El Cajon</t>
  </si>
  <si>
    <t>ESCONDIDO ENERGY CENTER 2</t>
  </si>
  <si>
    <t>Escondido Substation 69 kV</t>
  </si>
  <si>
    <t>Escondido</t>
  </si>
  <si>
    <t>GreaterImpOutsideTxConstraintZones</t>
  </si>
  <si>
    <t xml:space="preserve">ARES NEVADA </t>
  </si>
  <si>
    <t>Gravity via Rail</t>
  </si>
  <si>
    <t>NYE</t>
  </si>
  <si>
    <t>NV</t>
  </si>
  <si>
    <t>GWT</t>
  </si>
  <si>
    <t>Gamebird Switchyard 230kV</t>
  </si>
  <si>
    <t>Gamebird</t>
  </si>
  <si>
    <t>Southern NV / Southern CA Desert</t>
  </si>
  <si>
    <t>BEAR CANYON ENERGY STORAGE</t>
  </si>
  <si>
    <t>C08</t>
  </si>
  <si>
    <t>LAKE</t>
  </si>
  <si>
    <t>Geysers #12-Fulton 230kV line</t>
  </si>
  <si>
    <t>Geysers</t>
  </si>
  <si>
    <t>Norcal_Z4_Solano</t>
  </si>
  <si>
    <t>NORTH CENTRAL VALLEY</t>
  </si>
  <si>
    <t>SAN JOAQUIN</t>
  </si>
  <si>
    <t>Belotta Substation 115 kV</t>
  </si>
  <si>
    <t>Belotta</t>
  </si>
  <si>
    <t>SPGE_Z4_CentralValleyAndLosBanos</t>
  </si>
  <si>
    <t>Central Valley</t>
  </si>
  <si>
    <t>BLACK DIAMOND ENERGY STORAGE</t>
  </si>
  <si>
    <t>CONTRA COSTA</t>
  </si>
  <si>
    <t>Pittsburgh Substation 230kV</t>
  </si>
  <si>
    <t>None</t>
  </si>
  <si>
    <t xml:space="preserve">None </t>
  </si>
  <si>
    <t>ULTRAPOWER CHINESE STATION BESS</t>
  </si>
  <si>
    <t>TUOLUMNE</t>
  </si>
  <si>
    <t>Melones-Curtis 115kV line</t>
  </si>
  <si>
    <t>Melones</t>
  </si>
  <si>
    <t>LAKE ALPAUGH BATTERY STORAGE</t>
  </si>
  <si>
    <t>TULARE</t>
  </si>
  <si>
    <t xml:space="preserve">Corcoran-Olive Switching Station 115 kV </t>
  </si>
  <si>
    <t>Corcoran</t>
  </si>
  <si>
    <t>GreaterFresno</t>
  </si>
  <si>
    <t>FALLBROOK ENERGY STORAGE</t>
  </si>
  <si>
    <t>Avocado Substation 69kV</t>
  </si>
  <si>
    <t>Avocado</t>
  </si>
  <si>
    <t>GATEWAY ENERGY STORAGE</t>
  </si>
  <si>
    <t>Otay Mesa Switchyard 230 kV</t>
  </si>
  <si>
    <t>Outside</t>
  </si>
  <si>
    <t xml:space="preserve">Outside </t>
  </si>
  <si>
    <t>LA CONTE ENERGY STORAGE</t>
  </si>
  <si>
    <t>IMPERIAL</t>
  </si>
  <si>
    <t>Imperial Valley Substation 230 kV</t>
  </si>
  <si>
    <t>Imperial Valley</t>
  </si>
  <si>
    <t>SCADSNV_Z3_GreaterImperial</t>
  </si>
  <si>
    <t>Greater Imperial</t>
  </si>
  <si>
    <t>CORBY</t>
  </si>
  <si>
    <t>C09</t>
  </si>
  <si>
    <t>SOLANO</t>
  </si>
  <si>
    <t>Vaca-Dixon Substation 230kV</t>
  </si>
  <si>
    <t>CASCADE ENERGY STORAGE</t>
  </si>
  <si>
    <t xml:space="preserve">Weber Substation 60kV </t>
  </si>
  <si>
    <t>Weber</t>
  </si>
  <si>
    <t>KOLA</t>
  </si>
  <si>
    <t>Tesla Substation 230kV</t>
  </si>
  <si>
    <t>MARVEL</t>
  </si>
  <si>
    <t>RIVERSIDE</t>
  </si>
  <si>
    <t>SCE</t>
  </si>
  <si>
    <t>Devers Substation 230kV</t>
  </si>
  <si>
    <t>Devers</t>
  </si>
  <si>
    <t>LABasin</t>
  </si>
  <si>
    <t>SOL CATCHER BESS</t>
  </si>
  <si>
    <t>Red Bluff 220 kV</t>
  </si>
  <si>
    <t>Red Bluff</t>
  </si>
  <si>
    <t>SCADSNV_Z4_RiversideAndPalmSprings</t>
  </si>
  <si>
    <t>Riverside East</t>
  </si>
  <si>
    <t>CLOVER ENERGY STORAGE PLANT</t>
  </si>
  <si>
    <t>LOS ANGELES</t>
  </si>
  <si>
    <t>Antelope Substation 66kV</t>
  </si>
  <si>
    <t>Antelope</t>
  </si>
  <si>
    <t>Tehachapi</t>
  </si>
  <si>
    <t>WEST FORD FLAT ENERGY STORAGE</t>
  </si>
  <si>
    <t>C10</t>
  </si>
  <si>
    <t>Fulton Substation 230kV</t>
  </si>
  <si>
    <t>Fulton</t>
  </si>
  <si>
    <t>NorthCoastNorthBay</t>
  </si>
  <si>
    <t>WILBUR ENERGY STORAGE</t>
  </si>
  <si>
    <t>Contra Costa Switchyard 230kV</t>
  </si>
  <si>
    <t>Contra Costa</t>
  </si>
  <si>
    <t>ELKHORN ENERGY STORAGE</t>
  </si>
  <si>
    <t>MONTEREY</t>
  </si>
  <si>
    <t>Moss Landing Substation 115kV</t>
  </si>
  <si>
    <t>Moss Landing</t>
  </si>
  <si>
    <t>Filed Unexecuted</t>
  </si>
  <si>
    <t>VICKERS ENERGY STORAGE</t>
  </si>
  <si>
    <t>La Cienega Substation 230kV</t>
  </si>
  <si>
    <t>La Cienega</t>
  </si>
  <si>
    <t>TehachapiOutsideTxConstraintZones</t>
  </si>
  <si>
    <t>MAVERICK</t>
  </si>
  <si>
    <t>Miramar GT 69kV</t>
  </si>
  <si>
    <t>Miramar</t>
  </si>
  <si>
    <t>ROSEBUD</t>
  </si>
  <si>
    <t>Kearny  69kV</t>
  </si>
  <si>
    <t>Kearny</t>
  </si>
  <si>
    <t>TOP GUN ENERGY STORAGE</t>
  </si>
  <si>
    <t>Mirmar GT Substation 69kV</t>
  </si>
  <si>
    <t>AJO POWER BANK</t>
  </si>
  <si>
    <t>C11</t>
  </si>
  <si>
    <t>SANTA CLARA</t>
  </si>
  <si>
    <t>Llagas-Gilroy Foods 115 kV line</t>
  </si>
  <si>
    <t>HUMMINGBIRD ENERGY STORAGE</t>
  </si>
  <si>
    <t>Metcalf 115kV</t>
  </si>
  <si>
    <t>MILPA POWER BANK</t>
  </si>
  <si>
    <t>Los Esteros Substation 115kV</t>
  </si>
  <si>
    <t>Los Esteros</t>
  </si>
  <si>
    <t>PINTO PASS</t>
  </si>
  <si>
    <t>Christie Substation 60kV</t>
  </si>
  <si>
    <t>Christie</t>
  </si>
  <si>
    <t>Norcal_Z4_Solano_subzone</t>
  </si>
  <si>
    <t>CABALLERO STORAGE</t>
  </si>
  <si>
    <t>SAN LUIS OBISPO</t>
  </si>
  <si>
    <t>Mesa Substation 230kV</t>
  </si>
  <si>
    <t>Mesa Substation</t>
  </si>
  <si>
    <t>SPGE_Z3_Carrizo</t>
  </si>
  <si>
    <t>Carrizo</t>
  </si>
  <si>
    <t>DALLAS ENERGY STORAGE</t>
  </si>
  <si>
    <t>Moss Landing Substation 500kV</t>
  </si>
  <si>
    <t>KEY STORAGE 1</t>
  </si>
  <si>
    <t>Gates Sub 500kV</t>
  </si>
  <si>
    <t>WINDCHARGER ESS</t>
  </si>
  <si>
    <t>Birds Landing Substation 230kV</t>
  </si>
  <si>
    <t>Birds Landing</t>
  </si>
  <si>
    <t>PROSPECT ENERGY STORAGE</t>
  </si>
  <si>
    <t>SACRAMENTO</t>
  </si>
  <si>
    <t>Gold Hill Substation 60kV</t>
  </si>
  <si>
    <t>Gold Hill</t>
  </si>
  <si>
    <t>NorCalOutsideTxConstraintZones</t>
  </si>
  <si>
    <t>BATERIA DEL SUR</t>
  </si>
  <si>
    <t>TBD</t>
  </si>
  <si>
    <t>MX</t>
  </si>
  <si>
    <t>Imperial Valley 230kV</t>
  </si>
  <si>
    <t>KUIPER ENERGY STORAGE</t>
  </si>
  <si>
    <t>ISP</t>
  </si>
  <si>
    <t>SONOMA</t>
  </si>
  <si>
    <t>Geysers #3 Cloverdale 115 kV line</t>
  </si>
  <si>
    <t>IRVING STORAGE</t>
  </si>
  <si>
    <t>PLANO STORAGE</t>
  </si>
  <si>
    <t>MARESTE BESS</t>
  </si>
  <si>
    <t>C12</t>
  </si>
  <si>
    <t>NN</t>
  </si>
  <si>
    <t>Grant Eastshore #1 115kV</t>
  </si>
  <si>
    <t>Grant</t>
  </si>
  <si>
    <t>TATTON STORAGE 1</t>
  </si>
  <si>
    <t>MENDOCINO</t>
  </si>
  <si>
    <t>Elk-Gualala 60 kV</t>
  </si>
  <si>
    <t>Elk</t>
  </si>
  <si>
    <t>LORINER STORAGE</t>
  </si>
  <si>
    <t>Morgan Hill Substation 115kV</t>
  </si>
  <si>
    <t>Morgan Hill</t>
  </si>
  <si>
    <t>MIRANDA ESS</t>
  </si>
  <si>
    <t>TANAGER STORAGE</t>
  </si>
  <si>
    <t>Los Esteros Substation 230kV</t>
  </si>
  <si>
    <t>CORMORANT STORAGE</t>
  </si>
  <si>
    <t>SAN FRANCISCO</t>
  </si>
  <si>
    <t>Martin Substation 115kV</t>
  </si>
  <si>
    <t>Martin</t>
  </si>
  <si>
    <t>JEWELFLOWER STORAGE</t>
  </si>
  <si>
    <t>Metcalf Substation  230kV</t>
  </si>
  <si>
    <t>HERCULIS</t>
  </si>
  <si>
    <t>Oakland J-Grant 115kV</t>
  </si>
  <si>
    <t>STEEL CITY ENERGY STORAGE</t>
  </si>
  <si>
    <t>Pittsburg Substation 230kV</t>
  </si>
  <si>
    <t>NOOSA ENERGY STORAGE</t>
  </si>
  <si>
    <t>Ripon Substation 115kV</t>
  </si>
  <si>
    <t>Ripon</t>
  </si>
  <si>
    <t>TRIM BESS</t>
  </si>
  <si>
    <t>Trimble Substation 115kV</t>
  </si>
  <si>
    <t>BIG DUCK STORAGE</t>
  </si>
  <si>
    <t>Panoche Substation 230 kV</t>
  </si>
  <si>
    <t>Panoche</t>
  </si>
  <si>
    <t>JOURNEY STORAGE</t>
  </si>
  <si>
    <t>KINGS</t>
  </si>
  <si>
    <t>Henrietta Substation 230kV</t>
  </si>
  <si>
    <t>Henrietta</t>
  </si>
  <si>
    <t>CAYENNE ENERGY STORAGE</t>
  </si>
  <si>
    <t>Chino Substation 220kV</t>
  </si>
  <si>
    <t>Chino</t>
  </si>
  <si>
    <t>KramerInyoOutsideTxConstraintZones</t>
  </si>
  <si>
    <t>AVOCET STORAGE</t>
  </si>
  <si>
    <t>Hinson Substation 230kV</t>
  </si>
  <si>
    <t>Hinson</t>
  </si>
  <si>
    <t>HINSON BESS</t>
  </si>
  <si>
    <t>Hinson Substation 220kV</t>
  </si>
  <si>
    <t>SUPERBA STORAGE 1</t>
  </si>
  <si>
    <t>ORANGE</t>
  </si>
  <si>
    <t>Johanna Substation 230 kV</t>
  </si>
  <si>
    <t>Johanna</t>
  </si>
  <si>
    <t>COMMERCE ENERGY STORAGE</t>
  </si>
  <si>
    <t>Laguna Bell Substation 230kV</t>
  </si>
  <si>
    <t>Laguna Bell</t>
  </si>
  <si>
    <t>SPEEDWAY ESS</t>
  </si>
  <si>
    <t>Rio Hondo Substation 230kV</t>
  </si>
  <si>
    <t>Rio Hondo</t>
  </si>
  <si>
    <t>TRESTLES ENERGY STORAGE</t>
  </si>
  <si>
    <t>Rio Hondo Substation 220kV</t>
  </si>
  <si>
    <t>KESTREL STORAGE</t>
  </si>
  <si>
    <t>Walnut Substation 220kV</t>
  </si>
  <si>
    <t>Walnut</t>
  </si>
  <si>
    <t>HUMIDOR STORAGE 1</t>
  </si>
  <si>
    <t>Vincent Substation 230 kV</t>
  </si>
  <si>
    <t>Vincent</t>
  </si>
  <si>
    <t>RAMPA</t>
  </si>
  <si>
    <t>SAN BERNARDINO</t>
  </si>
  <si>
    <t>Etiwanda Substation 230kV</t>
  </si>
  <si>
    <t>Etiwanda</t>
  </si>
  <si>
    <t>SAN BERNARDINO BESS</t>
  </si>
  <si>
    <t>San Bernardino Substation 220kV</t>
  </si>
  <si>
    <t>San Bernardino</t>
  </si>
  <si>
    <t>MENIFEE POWER BANK</t>
  </si>
  <si>
    <t>Valley Substation 500kV</t>
  </si>
  <si>
    <t>Valley</t>
  </si>
  <si>
    <t>DOUBLE BUTTE STORAGE</t>
  </si>
  <si>
    <t>Valley Substation 500 kV</t>
  </si>
  <si>
    <t>GYPSY ESS</t>
  </si>
  <si>
    <t>Bay-Boulevard 230kV</t>
  </si>
  <si>
    <t>SANDPIPER STORAGE</t>
  </si>
  <si>
    <t>Capistrano-Pico 138kV</t>
  </si>
  <si>
    <t>Capistrano</t>
  </si>
  <si>
    <t>CARDINAL STORAGE</t>
  </si>
  <si>
    <t>Imperial Valley Substation 230kV</t>
  </si>
  <si>
    <t>VENTASSO ENERGY STORAGE</t>
  </si>
  <si>
    <t>EI Cajon Substation 69kV</t>
  </si>
  <si>
    <t>TERMOELECTRICA DE MEXICALI STORAGE</t>
  </si>
  <si>
    <t>SONORA</t>
  </si>
  <si>
    <t>SUFFOLK STORAGE</t>
  </si>
  <si>
    <t>Mesa Heights Substation 69kV</t>
  </si>
  <si>
    <t>Mesa Heights</t>
  </si>
  <si>
    <t>POME BESS</t>
  </si>
  <si>
    <t>Pomerado Substation 69kV</t>
  </si>
  <si>
    <t>Pomerado</t>
  </si>
  <si>
    <t>PEREGRINE STORAGE</t>
  </si>
  <si>
    <t>Silvergate Substation 230kV</t>
  </si>
  <si>
    <t>Silvergate</t>
  </si>
  <si>
    <t>MARINE DEPOT</t>
  </si>
  <si>
    <t>SAN DEIGO</t>
  </si>
  <si>
    <t>Point Loma Substation 69kV</t>
  </si>
  <si>
    <t>Point Loma</t>
  </si>
  <si>
    <t>NIGHTHAWK STORAGE</t>
  </si>
  <si>
    <t>Sycamore Canyon Substation 138kV</t>
  </si>
  <si>
    <t>Sycamore Canyon</t>
  </si>
  <si>
    <t>RESAVA ENERGY STORAGE</t>
  </si>
  <si>
    <t>Valley Center 69kV</t>
  </si>
  <si>
    <t>Row Labels</t>
  </si>
  <si>
    <t>#N/A</t>
  </si>
  <si>
    <t>Grand Total</t>
  </si>
  <si>
    <t>ANTELOPE SOLAR 2</t>
  </si>
  <si>
    <t>Photovoltaic</t>
  </si>
  <si>
    <t>Solar</t>
  </si>
  <si>
    <t>Antelope Substation 220kV</t>
  </si>
  <si>
    <t>CINCO</t>
  </si>
  <si>
    <t>Five Points Substation 70 kV</t>
  </si>
  <si>
    <t>Five Points</t>
  </si>
  <si>
    <t>MESQUITE SOLAR 5</t>
  </si>
  <si>
    <t>MARICOPA</t>
  </si>
  <si>
    <t>AZ</t>
  </si>
  <si>
    <t>Hassayampa Switchyard 500kV common bus</t>
  </si>
  <si>
    <t>Hassayampa</t>
  </si>
  <si>
    <t>SOLAR STAR 3</t>
  </si>
  <si>
    <t>KERN</t>
  </si>
  <si>
    <t>Whirlwind Substation 230kV</t>
  </si>
  <si>
    <t>Whirlwind</t>
  </si>
  <si>
    <t>BigCreekVentura</t>
  </si>
  <si>
    <t>SOLAR STAR 4</t>
  </si>
  <si>
    <t>VANGUARD SOLAR BESS</t>
  </si>
  <si>
    <t>Mustang Switching Station 230 kV</t>
  </si>
  <si>
    <t>Mustang</t>
  </si>
  <si>
    <t>Westlands</t>
  </si>
  <si>
    <t>ATLAS SOLAR</t>
  </si>
  <si>
    <t>LA PAZ</t>
  </si>
  <si>
    <t>DCRT</t>
  </si>
  <si>
    <t>Delaney-Colorado River 500kV</t>
  </si>
  <si>
    <t>Colorado River</t>
  </si>
  <si>
    <t>BALDY MESA</t>
  </si>
  <si>
    <t>Roadway Substation 115kV bus</t>
  </si>
  <si>
    <t>Roadway</t>
  </si>
  <si>
    <t>GK_Z3_NorthOfVictor</t>
  </si>
  <si>
    <t>WESTSIDE CANAL ENERGY CENTER</t>
  </si>
  <si>
    <t>JANUS</t>
  </si>
  <si>
    <t>COLUSA</t>
  </si>
  <si>
    <t>Cortina Substation 60kV</t>
  </si>
  <si>
    <t>Cortina</t>
  </si>
  <si>
    <t>CHALAN SOLAR</t>
  </si>
  <si>
    <t>Arco Substation 230kV</t>
  </si>
  <si>
    <t>Arco</t>
  </si>
  <si>
    <t>SPGE_Z2_KernAndGreaterCarrizo</t>
  </si>
  <si>
    <t>DESCENDANT RANCH 1</t>
  </si>
  <si>
    <t>Delevan Sub 230kV</t>
  </si>
  <si>
    <t>Delevan</t>
  </si>
  <si>
    <t>Norcal_Z3_SacramentoRiver</t>
  </si>
  <si>
    <t>ARIDA SOLAR FARM</t>
  </si>
  <si>
    <t>CLARK</t>
  </si>
  <si>
    <t>Mohave Substation 500kV</t>
  </si>
  <si>
    <t>Mohave</t>
  </si>
  <si>
    <t>SUNVALE SOLAR FARM</t>
  </si>
  <si>
    <t>Eldorado Substation 500kV</t>
  </si>
  <si>
    <t>Eldorado</t>
  </si>
  <si>
    <t>QUARTZITE SOLAR 11</t>
  </si>
  <si>
    <t>Colorado River Substation 230kV</t>
  </si>
  <si>
    <t>VULCAN</t>
  </si>
  <si>
    <t>Hassayampa Switchyard 500kV Common Bus</t>
  </si>
  <si>
    <t>BRIGHT STAR HYBRID</t>
  </si>
  <si>
    <t>Brighton-Bellota 230kV</t>
  </si>
  <si>
    <t>Brighton</t>
  </si>
  <si>
    <t>SPINDRIFT HYBRID SOLAR</t>
  </si>
  <si>
    <t>SUTTER</t>
  </si>
  <si>
    <t>Rio Oso Substation 115kV</t>
  </si>
  <si>
    <t>Rio</t>
  </si>
  <si>
    <t>HYDASPES</t>
  </si>
  <si>
    <t>STANISLAUS</t>
  </si>
  <si>
    <t>Miller #1 Tap 115 kV</t>
  </si>
  <si>
    <t>TESOSTER</t>
  </si>
  <si>
    <t>SAN JOAQUIN COUNTY</t>
  </si>
  <si>
    <t>Tesla-Weber 230kV</t>
  </si>
  <si>
    <t>PINEBROOK SOLAR HYBRID ENERGY CENTER</t>
  </si>
  <si>
    <t>Los Banos-Gates #1 500 kV</t>
  </si>
  <si>
    <t>Los B</t>
  </si>
  <si>
    <t>WestlandsOutsideTxConstraintZones</t>
  </si>
  <si>
    <t>ARCTURUS</t>
  </si>
  <si>
    <t>KINGSROAD HYBRID SOLAR</t>
  </si>
  <si>
    <t>PELICANS JAW HYBRID SOLAR</t>
  </si>
  <si>
    <t>Gates-Midway 230 kV</t>
  </si>
  <si>
    <t>GRAND LAKE HYBRID SOLAR</t>
  </si>
  <si>
    <t>Gates-Midway 230kV</t>
  </si>
  <si>
    <t>BUTTONBUSH SOLAR HYBRID ENERGY CENTER</t>
  </si>
  <si>
    <t>Midway Substation 500kV</t>
  </si>
  <si>
    <t>Midway</t>
  </si>
  <si>
    <t>Kern and Carrizo</t>
  </si>
  <si>
    <t>Kern</t>
  </si>
  <si>
    <t>RIGAL</t>
  </si>
  <si>
    <t>Inyokern-Randsburg 115 kV</t>
  </si>
  <si>
    <t>Inyokern</t>
  </si>
  <si>
    <t>GK_Z2_InyokernAndNorthOfKramer</t>
  </si>
  <si>
    <t>ARATINA SOLAR FARM</t>
  </si>
  <si>
    <t>Kramer Substation 230kV</t>
  </si>
  <si>
    <t>Kramer</t>
  </si>
  <si>
    <t>SEGS EXPANSION HYBRID</t>
  </si>
  <si>
    <t>DORADUS</t>
  </si>
  <si>
    <t>Magunden-Pastoria 230kV</t>
  </si>
  <si>
    <t>Magunden</t>
  </si>
  <si>
    <t>GOLDBACK SOLAR CENTER</t>
  </si>
  <si>
    <t>VENTURA</t>
  </si>
  <si>
    <t>Moorpark Substation 230 kV</t>
  </si>
  <si>
    <t>Moorpark</t>
  </si>
  <si>
    <t>BARRENSPRING</t>
  </si>
  <si>
    <t>TULARE COUNTY</t>
  </si>
  <si>
    <t>Springville-Rector 220kV line</t>
  </si>
  <si>
    <t>ANGELENO SOLAR FARM</t>
  </si>
  <si>
    <t>Vincent Substation 500kV</t>
  </si>
  <si>
    <t>GLENFELIZ SOLAR FARM</t>
  </si>
  <si>
    <t>Windhub Substation 220kV</t>
  </si>
  <si>
    <t>Windhub</t>
  </si>
  <si>
    <t>SANBORN HYBRID 3</t>
  </si>
  <si>
    <t>Windhub Substation 500kV</t>
  </si>
  <si>
    <t>CALYPSO SOLAR</t>
  </si>
  <si>
    <t>Colorado</t>
  </si>
  <si>
    <t>SOLO</t>
  </si>
  <si>
    <t>Colorado River Substation 500kV</t>
  </si>
  <si>
    <t>OBERON</t>
  </si>
  <si>
    <t>Red Bluff Substation 500kV</t>
  </si>
  <si>
    <t>ANGORA SOLAR FARM</t>
  </si>
  <si>
    <t>BONANZA SOLAR</t>
  </si>
  <si>
    <t>CLARK/NYE</t>
  </si>
  <si>
    <t>Innovation 230kV Sub</t>
  </si>
  <si>
    <t>Innovation</t>
  </si>
  <si>
    <t>SLOAN ENERGY CENTER</t>
  </si>
  <si>
    <t>Sloan Canyon Switching Station 230kV</t>
  </si>
  <si>
    <t>Sloan Canyon</t>
  </si>
  <si>
    <t>BONANZA PEAK SOLAR FARM</t>
  </si>
  <si>
    <t>CLARK AND NYE</t>
  </si>
  <si>
    <t>Trout Canyon Switching Station 230kV</t>
  </si>
  <si>
    <t>Trout Canyon</t>
  </si>
  <si>
    <t>HOODINI</t>
  </si>
  <si>
    <t>YUMA COUNTY</t>
  </si>
  <si>
    <t>Hoodoo Wash Substation 500kV</t>
  </si>
  <si>
    <t>Hoodoo Wash</t>
  </si>
  <si>
    <t>KINGSLEY SOLAR FARM</t>
  </si>
  <si>
    <t>SALTON SOLAR</t>
  </si>
  <si>
    <t>TECATE HYBRID</t>
  </si>
  <si>
    <t>106A</t>
  </si>
  <si>
    <t>Serial LGIP</t>
  </si>
  <si>
    <t>Boulevard East Substation 138kV</t>
  </si>
  <si>
    <t>Boulevard</t>
  </si>
  <si>
    <t>Required</t>
  </si>
  <si>
    <t>ALMASOL</t>
  </si>
  <si>
    <t>TC</t>
  </si>
  <si>
    <t>Red Bluff Substation 230kV</t>
  </si>
  <si>
    <t xml:space="preserve">ORD MOUNTAIN </t>
  </si>
  <si>
    <t>C02</t>
  </si>
  <si>
    <t>Calcite Substation 220kV</t>
  </si>
  <si>
    <t>Calcite</t>
  </si>
  <si>
    <t xml:space="preserve">DESERT HARVEST </t>
  </si>
  <si>
    <t>643AE</t>
  </si>
  <si>
    <t>C03</t>
  </si>
  <si>
    <t>Red Bluff Sub 230kV Bus</t>
  </si>
  <si>
    <t>APPARENT FIRST HYBRID</t>
  </si>
  <si>
    <t>653F</t>
  </si>
  <si>
    <t>SGIP-TC</t>
  </si>
  <si>
    <t>YOLO</t>
  </si>
  <si>
    <t>Woodland-Davis 115 kV</t>
  </si>
  <si>
    <t>Woodland</t>
  </si>
  <si>
    <t>SOUTH LAKE SOLAR</t>
  </si>
  <si>
    <t xml:space="preserve">Schindler-Huron-Gates Tap 70kV </t>
  </si>
  <si>
    <t>Schindler</t>
  </si>
  <si>
    <t>MUSTANG 2</t>
  </si>
  <si>
    <t>Mustang Switchyard 230 kV</t>
  </si>
  <si>
    <t>SCARLET</t>
  </si>
  <si>
    <t>Tranquillity Switching Station 230kV</t>
  </si>
  <si>
    <t>Tranquility</t>
  </si>
  <si>
    <t>SLATE</t>
  </si>
  <si>
    <t>Mustang Switching Station 230kV</t>
  </si>
  <si>
    <t>CRIMSON</t>
  </si>
  <si>
    <t>PEAK VALLEY SOLAR FARM</t>
  </si>
  <si>
    <t>Partial Deliverability</t>
  </si>
  <si>
    <t>HUDSON SOLAR 1</t>
  </si>
  <si>
    <t>Panoche Substation 115 kV</t>
  </si>
  <si>
    <t>PROXIMA SOLAR</t>
  </si>
  <si>
    <t>Quinto-Westley 230 kV line</t>
  </si>
  <si>
    <t>Quinto</t>
  </si>
  <si>
    <t>NORTHERN PINES</t>
  </si>
  <si>
    <t>LASSEN</t>
  </si>
  <si>
    <t>Westwood  60kV</t>
  </si>
  <si>
    <t>Westwood</t>
  </si>
  <si>
    <t>CALCITE SOLAR 1</t>
  </si>
  <si>
    <t>Calcite 230 kV Line</t>
  </si>
  <si>
    <t>GK_Z4_Pisgah</t>
  </si>
  <si>
    <t>Pisgah</t>
  </si>
  <si>
    <t>DAGGETT SOLAR 1</t>
  </si>
  <si>
    <t>Coolwater Substation 115kV</t>
  </si>
  <si>
    <t>Coolwater</t>
  </si>
  <si>
    <t>GK_Z1_GreaterKramer</t>
  </si>
  <si>
    <t>Greater Kramer</t>
  </si>
  <si>
    <t>DAGGETT SOLAR 2</t>
  </si>
  <si>
    <t>DAGGETT SOLAR 3</t>
  </si>
  <si>
    <t>TROPICO SOLAR</t>
  </si>
  <si>
    <t xml:space="preserve">Whirlwind Substation 230 kV </t>
  </si>
  <si>
    <t>ARAMIS POWER PLANT</t>
  </si>
  <si>
    <t>Cayetano Substation 230kV</t>
  </si>
  <si>
    <t>Cayetano</t>
  </si>
  <si>
    <t>HARQUAHALA FLATS</t>
  </si>
  <si>
    <t>Colorado River-Delaney 500kV</t>
  </si>
  <si>
    <t>MESAVILLE SOLAR</t>
  </si>
  <si>
    <t>CAMINO SOLAR</t>
  </si>
  <si>
    <t>DARLINGTON BALLEY SOLAR ENERGY 1</t>
  </si>
  <si>
    <t>Hassayampa Switchyard 500kV</t>
  </si>
  <si>
    <t>VIKTORIA SOLAR</t>
  </si>
  <si>
    <t>YUMA</t>
  </si>
  <si>
    <t>Hoodoo</t>
  </si>
  <si>
    <t>BELLEFIELD SOLAR FARM</t>
  </si>
  <si>
    <t>Windhub Substation 230kV</t>
  </si>
  <si>
    <t>REXFORD SOLAR FARM</t>
  </si>
  <si>
    <t>Vestal Substation 230kV</t>
  </si>
  <si>
    <t>Vestal</t>
  </si>
  <si>
    <t>CENTENNIAL FLATS</t>
  </si>
  <si>
    <t>Delaney-Colorado River 500kV line</t>
  </si>
  <si>
    <t>KETTLE SOLAR ONE</t>
  </si>
  <si>
    <t>New Switchyard with East County-Boulevard East 138 kV line looped-in</t>
  </si>
  <si>
    <t>East County</t>
  </si>
  <si>
    <t>BEAUCHAMP 2 SOLAR</t>
  </si>
  <si>
    <t>Cortina Substation 115kV</t>
  </si>
  <si>
    <t>TYRE</t>
  </si>
  <si>
    <t>Valley Springs #2 60 kV</t>
  </si>
  <si>
    <t>AIR STATION 1</t>
  </si>
  <si>
    <t>Henrietta-Lemoore NAS 70 kV</t>
  </si>
  <si>
    <t>BOYCE SOLAR HYBRID</t>
  </si>
  <si>
    <t>Jayne Substation 70kV</t>
  </si>
  <si>
    <t>Jayne</t>
  </si>
  <si>
    <t>SUGARLOAF HYBRID SOLAR</t>
  </si>
  <si>
    <t>Panoche Substation 230kV</t>
  </si>
  <si>
    <t>CARTHAGE</t>
  </si>
  <si>
    <t>Midway-Tupman-Rio Bravo-Renfro 115 kV</t>
  </si>
  <si>
    <t>OATFIELD HYBRID SOLAR</t>
  </si>
  <si>
    <t>Gates-Templeton 230 kV</t>
  </si>
  <si>
    <t>FAMILIA HYBRID SOLAR</t>
  </si>
  <si>
    <t>Midway-Wheeler Ridge #2 230kV</t>
  </si>
  <si>
    <t>ROCKY HILL SOLAR</t>
  </si>
  <si>
    <t>Rector Substation 230kV</t>
  </si>
  <si>
    <t>Rector</t>
  </si>
  <si>
    <t>YELLOW HAY HYBRID SOLAR</t>
  </si>
  <si>
    <t>Magunden-Springville #1 220 kV</t>
  </si>
  <si>
    <t>SAGEBRUSH 6 HYBRID</t>
  </si>
  <si>
    <t>Vincent Substation 230kV</t>
  </si>
  <si>
    <t>FORT TEJON SOLAR</t>
  </si>
  <si>
    <t>YEAGER HYBRID SOLAR</t>
  </si>
  <si>
    <t>SUNNYNOOK SOLAR CENTER</t>
  </si>
  <si>
    <t>Devers-San Bernardino Line 230 kV</t>
  </si>
  <si>
    <t>LYCAN SOLAR</t>
  </si>
  <si>
    <t>BULLHEAD SOLAR</t>
  </si>
  <si>
    <t>ROUGH HAT HYBRID SOLAR</t>
  </si>
  <si>
    <t>YELLOW PINE 3</t>
  </si>
  <si>
    <t>Trout Canyon Substation 230kV</t>
  </si>
  <si>
    <t>WISTARIA RANCH SOLAR 2</t>
  </si>
  <si>
    <t>Summarized By LCR Area and Substation</t>
  </si>
  <si>
    <t>Interconnection Queue Applications (CAISO Queue Vintage 12/4/2019)</t>
  </si>
  <si>
    <t>https://cecgis-caenergy.opendata.arcgis.com/datasets/7f37f2535d3144e898a53b9385737ee0_0</t>
  </si>
  <si>
    <t>Substation map accessed online at the following URL:</t>
  </si>
  <si>
    <t>This join was performed using an "index" and "match" formula in Excel</t>
  </si>
  <si>
    <t>Queue field: Station_or_Transmission_Line (column S)</t>
  </si>
  <si>
    <t>This sub name was translated to a simplified sub name for the purpose of matching</t>
  </si>
  <si>
    <t>See added column "Simplified_Substation_Name" (column T)</t>
  </si>
  <si>
    <t>The following fields were used to link the substations in the queue to the substations on the map</t>
  </si>
  <si>
    <t>Map (GIS data) attribute field: "Substation Name"</t>
  </si>
  <si>
    <t>Open attribute table, see column "Substation Name"</t>
  </si>
  <si>
    <t>The result of this "join" operation is a version of the interconnection queue which can be displayed on the map, using ArcGIS software.</t>
  </si>
  <si>
    <t>Obtain map of LCR Areas</t>
  </si>
  <si>
    <t>Import image of LCR area map into ArcGIS software</t>
  </si>
  <si>
    <t>Georeference image (use control points to stretch image and lock it in place with respect to the map coordinate system)</t>
  </si>
  <si>
    <t>Manually trace boundaries of LCR area shapes</t>
  </si>
  <si>
    <t>Each LCR area is saved as a polygon in a feature class, with an associated row in the feature class's attribute table</t>
  </si>
  <si>
    <t>Manually enter LCR area names in attribute table</t>
  </si>
  <si>
    <t>Use ArcGIS geoprocessing tool "Intersect"</t>
  </si>
  <si>
    <r>
      <t>a.</t>
    </r>
    <r>
      <rPr>
        <sz val="7"/>
        <color theme="1"/>
        <rFont val="Times New Roman"/>
        <family val="1"/>
      </rPr>
      <t xml:space="preserve">       </t>
    </r>
    <r>
      <rPr>
        <sz val="11"/>
        <color theme="1"/>
        <rFont val="Calibri"/>
        <family val="2"/>
        <scheme val="minor"/>
      </rPr>
      <t>A similar operation was done previously in order to summarize commercial interest by transmission capability zone, for the mapping dashboard</t>
    </r>
  </si>
  <si>
    <t>Inputs: layers to be intersected: 1) substations 2) LCR Areas</t>
  </si>
  <si>
    <t xml:space="preserve">The resulting layer's attribute table is a list of substations, with an additional column specifying the LCR area for that substation. </t>
  </si>
  <si>
    <t>Method: use a "join" operation, and use "substation name" as the basis for the join.</t>
  </si>
  <si>
    <t>Result: queue spreadsheet now has an additional column indicating LCR Area for each application</t>
  </si>
  <si>
    <t>Result: Map layer consisting only of substations (points) which fall within the LCR Area boundaries</t>
  </si>
  <si>
    <t>After we have the table produced in Step 5 (a list of substations with LCR Areas identified), then it becomes possible to "join" this list to the interconnection queue (separate spreadsheet described in Step 2 above).</t>
  </si>
  <si>
    <t>Identify LCR Area for each application in the queue, based on substation name</t>
  </si>
  <si>
    <t>Intersect substations (points) with LCR Areas (polygons)</t>
  </si>
  <si>
    <t>Digitize map of LCR Areas, using ArcGIS software</t>
  </si>
  <si>
    <t>Create link between queue substations and map substations, in order to be able to display queue information on map</t>
  </si>
  <si>
    <t>"Join" substations in interconnection queue (list in spreadsheet) with substations on map (list of points with lat/long coordinates in shapefile format)</t>
  </si>
  <si>
    <t>Export attribute table to .csv file</t>
  </si>
  <si>
    <t>Add column to queue spreadsheet, use "index" and "match" formulae to link the substation names in the two sheets</t>
  </si>
  <si>
    <t>Import map attribute table to queue spreadsheet, as additional sheet</t>
  </si>
  <si>
    <t>Source: CAISO, 2021 Local Capacity Requirements Draft Study Manual, pg 5</t>
  </si>
  <si>
    <t>http://www.caiso.com/Documents/2021LocalCapacityRequirementsDraftStudyManual.pdf</t>
  </si>
  <si>
    <t>Note the queue data had to be cleaned in the following ways to prepare for this step</t>
  </si>
  <si>
    <t>Use ArcMap software "select by attributes" tool to query the data with the following logic:</t>
  </si>
  <si>
    <t>Type_1 = 'Storage' And Fuel_1 &lt;&gt; 'Pumped-Storage hydro' And Type_2 IS NULL</t>
  </si>
  <si>
    <t>Identify standalone storage projects</t>
  </si>
  <si>
    <t>Type_1 = 'Photovoltaic' AND Type_2 = 'Storage'</t>
  </si>
  <si>
    <t>Type_1 = 'Storage' AND Type_2 = 'Photovoltaic'</t>
  </si>
  <si>
    <t xml:space="preserve">Result: See sheet "queueWZonesAndLCR_standaloneHyb" in this spreadsheet.  Note that queue data has been modified such that now, for all hybrid projects, Type_1 = 'Storage'.  </t>
  </si>
  <si>
    <t>Download interconnection queue spreadsheet from CAISO (vintage 12/4/2019)</t>
  </si>
  <si>
    <t xml:space="preserve">https://rimspub.caiso.com/rims5/logon.do </t>
  </si>
  <si>
    <t xml:space="preserve">Source: </t>
  </si>
  <si>
    <t>Import map of LCR Areas (convert from pdf to GIS shapefile)</t>
  </si>
  <si>
    <t>Identify LCR Area for each substation</t>
  </si>
  <si>
    <t>Perform operation "select by attributes" twice</t>
  </si>
  <si>
    <t>For the latter, update the values to match the format of the former</t>
  </si>
  <si>
    <t>Identify hybrid storage projects</t>
  </si>
  <si>
    <t>Summarize storage applications in the queue, by LCR Area</t>
  </si>
  <si>
    <t>Summarize this modified version of the queue, using Excel pivot table.</t>
  </si>
  <si>
    <t>Result 1: Summary of standalone storage projects by LCR Area</t>
  </si>
  <si>
    <t>Result 2: Summary of standalone and hybrid storage projects by LCR Area</t>
  </si>
  <si>
    <t>See worksheet "Method" for steps that were used to assemble these summaries</t>
  </si>
  <si>
    <r>
      <t xml:space="preserve">Projects </t>
    </r>
    <r>
      <rPr>
        <b/>
        <sz val="11"/>
        <color rgb="FFFF0000"/>
        <rFont val="Calibri"/>
        <family val="2"/>
        <scheme val="minor"/>
      </rPr>
      <t xml:space="preserve">Outside of </t>
    </r>
    <r>
      <rPr>
        <b/>
        <sz val="11"/>
        <color theme="1"/>
        <rFont val="Calibri"/>
        <family val="2"/>
        <scheme val="minor"/>
      </rPr>
      <t>LCR Areas Only</t>
    </r>
  </si>
  <si>
    <t>Summarized By Substation</t>
  </si>
  <si>
    <t>MW_Standalone_storage</t>
  </si>
  <si>
    <t>Sum of MW_Standalone_storage</t>
  </si>
  <si>
    <t>MW_Hybrid_Storage</t>
  </si>
  <si>
    <t xml:space="preserve">Standalone and Hybrid Storage </t>
  </si>
  <si>
    <t>Sum of MW_Hybrid_Storage</t>
  </si>
  <si>
    <t>MW_Hybrid_PV</t>
  </si>
  <si>
    <t>Sum of MW_Hybrid_PV</t>
  </si>
  <si>
    <t>(Multiple Items)</t>
  </si>
  <si>
    <t>Zone</t>
  </si>
  <si>
    <t>Not located in an LCR</t>
  </si>
  <si>
    <t>1. Not located in an LCR</t>
  </si>
  <si>
    <t>1. Holds Interconnection Agreement</t>
  </si>
  <si>
    <t>2. Not located in an LCR</t>
  </si>
  <si>
    <t>3. Online before 2024</t>
  </si>
  <si>
    <t>Total:</t>
  </si>
  <si>
    <t>MW</t>
  </si>
  <si>
    <t>Characteristics:</t>
  </si>
  <si>
    <t>Tab 2: Moderate level of confidence</t>
  </si>
  <si>
    <t>Tab 3: LCR Area Solutions</t>
  </si>
  <si>
    <t>Results Tab 1: High level of confidence</t>
  </si>
  <si>
    <t>Stockton</t>
  </si>
  <si>
    <t>Sierra</t>
  </si>
  <si>
    <t>SanDiego-ImperialValley</t>
  </si>
  <si>
    <t xml:space="preserve">Standalone and Hybrid Energy Storage </t>
  </si>
  <si>
    <t>Miller</t>
  </si>
  <si>
    <t>http://www.caiso.com/Documents/MMARequestsReceived-AddStorage-Existing-NewGenerationSites.pdf</t>
  </si>
  <si>
    <t>PG&amp;E</t>
  </si>
  <si>
    <t xml:space="preserve">Arco </t>
  </si>
  <si>
    <t>PTO</t>
  </si>
  <si>
    <t>Point of Interconnection</t>
  </si>
  <si>
    <t>Total MW</t>
  </si>
  <si>
    <t>Existing Site MW</t>
  </si>
  <si>
    <t>Manteca</t>
  </si>
  <si>
    <t>Los Banos</t>
  </si>
  <si>
    <t>Victor</t>
  </si>
  <si>
    <t>Delaney</t>
  </si>
  <si>
    <t>MW_MMA</t>
  </si>
  <si>
    <t>Source: pivot table summarizing sheet "queueWZonesAndLCR_standaloneHyb", columns U and X</t>
  </si>
  <si>
    <t>Substation</t>
  </si>
  <si>
    <t>LCR Area</t>
  </si>
  <si>
    <t>MMA</t>
  </si>
  <si>
    <t>Summarize additional data source: CAISO MMA requests</t>
  </si>
  <si>
    <t>See sheet "MMA"</t>
  </si>
  <si>
    <t>This workbook contains multiple summaries of the CAISO Interconnection Queue, with the data filtered and cleaned and summarized by the following steps:</t>
  </si>
  <si>
    <r>
      <t xml:space="preserve">Projects </t>
    </r>
    <r>
      <rPr>
        <b/>
        <sz val="11"/>
        <color rgb="FFFF0000"/>
        <rFont val="Calibri"/>
        <family val="2"/>
        <scheme val="minor"/>
      </rPr>
      <t>Within</t>
    </r>
    <r>
      <rPr>
        <b/>
        <sz val="11"/>
        <color theme="1"/>
        <rFont val="Calibri"/>
        <family val="2"/>
        <scheme val="minor"/>
      </rPr>
      <t xml:space="preserve"> LCR Areas Only</t>
    </r>
  </si>
  <si>
    <t>This workbook contains multiple summaries of the CAISO Interconnection Queue, summarized to explore commercial interest trends in energy storage.</t>
  </si>
  <si>
    <t>LCR Area solutions</t>
  </si>
  <si>
    <t>Moderate Confidence</t>
  </si>
  <si>
    <t>High Confidence (non-MMA)</t>
  </si>
  <si>
    <t>High Confidence (MMA)</t>
  </si>
  <si>
    <t xml:space="preserve">Total </t>
  </si>
  <si>
    <t>battery energy storage</t>
  </si>
  <si>
    <t xml:space="preserve">Add MMA projects to main list, sheet "queueWZonesAndLCR_standaloneHyb", rows 172-197. </t>
  </si>
  <si>
    <t>Note that transmission zones and LCR areas have been identified for MMA projects, based on substation name, following similar methods to those outlined above.</t>
  </si>
  <si>
    <t>Summarize three tabs "High confidence," Moderate Confidence," and "LCR solutions," through use of Excel pivot tables</t>
  </si>
  <si>
    <t>All pivot tables draw from same source data in sheet "queueWZonesAndLCR_standaloneHyb"</t>
  </si>
  <si>
    <t>Seek review by CAISO staff; update zone assignments</t>
  </si>
  <si>
    <t>MW_Storage_All</t>
  </si>
  <si>
    <t>Bellota</t>
  </si>
  <si>
    <t>Cool Water</t>
  </si>
  <si>
    <t>El Dorado</t>
  </si>
  <si>
    <t>Geysers Unit 3</t>
  </si>
  <si>
    <t>Llagas</t>
  </si>
  <si>
    <t>Mesa</t>
  </si>
  <si>
    <t>Metcalf Energy Cntr.</t>
  </si>
  <si>
    <t>Miramar Gt</t>
  </si>
  <si>
    <t>Oakland J</t>
  </si>
  <si>
    <t>Pittsburg</t>
  </si>
  <si>
    <t>Westley</t>
  </si>
  <si>
    <t>Rio Oso</t>
  </si>
  <si>
    <t>Springville</t>
  </si>
  <si>
    <t>Trimble</t>
  </si>
  <si>
    <t>Vaca-Dixon &amp; Gc Yard</t>
  </si>
  <si>
    <t>Valley Springs</t>
  </si>
  <si>
    <t>MW_MMA_Existing-Add-On</t>
  </si>
  <si>
    <t>Sum of MW_MMA_Existing-Add-On</t>
  </si>
  <si>
    <t>Category</t>
  </si>
  <si>
    <t>High Confidence (MMA) Total</t>
  </si>
  <si>
    <t>High Confidence (non-MMA) Total</t>
  </si>
  <si>
    <t>Percent</t>
  </si>
  <si>
    <t>AND Holds Interconnection Agreement</t>
  </si>
  <si>
    <t>OR CAISO Material Modification Assessment (MMA) MMA Request associated with existing facility</t>
  </si>
  <si>
    <t>This worksheet also containts options for busbar allocation of storage selected by RESOLVE (new RSP portfolio)</t>
  </si>
  <si>
    <t>Moderate Confidence Total</t>
  </si>
  <si>
    <t>LCR Area solutions Total</t>
  </si>
  <si>
    <t>Located in an LCR (including MMA requests in LCR areas)</t>
  </si>
  <si>
    <t>See filter in row 11 (LCR Area = "#N/A")</t>
  </si>
  <si>
    <t>See filter in row 8 (Interconnection Agreement Status)</t>
  </si>
  <si>
    <t>See filter in row 7 (LCR Area = "#N/A")</t>
  </si>
  <si>
    <t>See filter in row 9 (Current Online Date)</t>
  </si>
  <si>
    <t>1. Located in an LCR</t>
  </si>
  <si>
    <t>Full amount of commercial interest</t>
  </si>
  <si>
    <t>Percentage of the portfolio total</t>
  </si>
  <si>
    <t>30 MMT EO2 sensitivity</t>
  </si>
  <si>
    <t>See tab "busbarMapping" for results.</t>
  </si>
  <si>
    <t xml:space="preserve">Option 3 assigns storage (the entire amount selected by RESOLVE) to busbars, using the full amount of "high-confidence" commercial interest, and then assinging the remaining portfolio amount to busbars in proportion to locational distribution of "moderate confidence" and "LCR area" commercial interest. </t>
  </si>
  <si>
    <t>Battery Storage Type</t>
  </si>
  <si>
    <t>Standalone</t>
  </si>
  <si>
    <t xml:space="preserve">MMA </t>
  </si>
  <si>
    <t>Hybrid (co-located with generation facility)</t>
  </si>
  <si>
    <t>Commercial Interest Category Summary</t>
  </si>
  <si>
    <t>2019 RSP</t>
  </si>
  <si>
    <t xml:space="preserve">RESOLVE selected storage </t>
  </si>
  <si>
    <t>Not available</t>
  </si>
  <si>
    <t>Not Available</t>
  </si>
  <si>
    <t>Busbar Mapping Results</t>
  </si>
  <si>
    <t>Commercial Interest (MW)</t>
  </si>
  <si>
    <t>RESOLVE portfolio (MW)</t>
  </si>
  <si>
    <t>Hybrid Commercial Interest (MW)</t>
  </si>
  <si>
    <t>Standalone Commercial Interest (MW)</t>
  </si>
  <si>
    <t>MMA (MW)</t>
  </si>
  <si>
    <t>Sum (MW)</t>
  </si>
  <si>
    <t>Busbar allocation (MW)</t>
  </si>
  <si>
    <t>Battery Allocation Summary</t>
  </si>
  <si>
    <t>RESOLVE Portfolio</t>
  </si>
  <si>
    <t>Method</t>
  </si>
  <si>
    <t>&lt;-- ACTIVE SCENARIO (USER INPUT)</t>
  </si>
  <si>
    <t>% Standalone</t>
  </si>
  <si>
    <t>% Hybrid 
(co-located)</t>
  </si>
  <si>
    <t>% of total commercial interest</t>
  </si>
  <si>
    <t>AND Phase II study complete</t>
  </si>
  <si>
    <t>2. Phase II study complete</t>
  </si>
  <si>
    <t>See filter in row 10 (Phase II cluster study = complete)</t>
  </si>
  <si>
    <t>Copy/paste values from pivot tables into tab "RESULTS_busbarMapping" for further processing</t>
  </si>
  <si>
    <t>See rows 16-108.</t>
  </si>
  <si>
    <t>2019 RSP*</t>
  </si>
  <si>
    <t xml:space="preserve">*The 2019 RSP summary is an example provided for  illustration only, and is not intended to be binding, as final values will be determined pending ISO analysis. Please see the CPUC Staff Report, Section 9, for complete instructions.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</si>
</sst>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u/>
      <sz val="11"/>
      <color theme="10"/>
      <name val="Calibri"/>
      <family val="2"/>
      <scheme val="minor"/>
    </font>
    <font>
      <sz val="7"/>
      <color theme="1"/>
      <name val="Times New Roman"/>
      <family val="1"/>
    </font>
    <font>
      <b/>
      <sz val="11"/>
      <name val="Calibri"/>
      <family val="2"/>
      <scheme val="minor"/>
    </font>
    <font>
      <b/>
      <sz val="16"/>
      <color theme="1"/>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7" tint="0.39997558519241921"/>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applyNumberForma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cellStyleXfs>
  <cellXfs count="104">
    <xf numFmtId="0" fontId="0" fillId="0" borderId="0" xfId="0"/>
    <xf numFmtId="22" fontId="0" fillId="0" borderId="0" xfId="0" applyNumberFormat="1"/>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16" fillId="0" borderId="0" xfId="0" applyFont="1"/>
    <xf numFmtId="0" fontId="19" fillId="0" borderId="0" xfId="42"/>
    <xf numFmtId="0" fontId="0" fillId="0" borderId="0" xfId="0" applyAlignment="1">
      <alignment horizontal="left" vertical="center" indent="9"/>
    </xf>
    <xf numFmtId="0" fontId="0" fillId="0" borderId="0" xfId="0" applyAlignment="1">
      <alignment vertical="center"/>
    </xf>
    <xf numFmtId="0" fontId="19" fillId="0" borderId="0" xfId="42" applyAlignment="1">
      <alignment vertical="center"/>
    </xf>
    <xf numFmtId="0" fontId="0" fillId="0" borderId="10" xfId="0" applyBorder="1" applyAlignment="1">
      <alignment wrapText="1"/>
    </xf>
    <xf numFmtId="0" fontId="0" fillId="0" borderId="11" xfId="0" applyBorder="1" applyAlignment="1">
      <alignment wrapText="1"/>
    </xf>
    <xf numFmtId="0" fontId="21" fillId="0" borderId="0" xfId="0" applyFont="1"/>
    <xf numFmtId="0" fontId="0" fillId="0" borderId="13" xfId="0" applyBorder="1"/>
    <xf numFmtId="164" fontId="16" fillId="0" borderId="0" xfId="43" applyNumberFormat="1" applyFont="1"/>
    <xf numFmtId="0" fontId="0" fillId="0" borderId="0" xfId="0" applyAlignment="1">
      <alignment wrapText="1"/>
    </xf>
    <xf numFmtId="0" fontId="0" fillId="0" borderId="0" xfId="0" applyFill="1"/>
    <xf numFmtId="0" fontId="0" fillId="0" borderId="0" xfId="0" applyFill="1" applyAlignment="1">
      <alignment wrapText="1"/>
    </xf>
    <xf numFmtId="0" fontId="0" fillId="34" borderId="0" xfId="0" applyFill="1"/>
    <xf numFmtId="0" fontId="17" fillId="33" borderId="13" xfId="0" applyFont="1" applyFill="1" applyBorder="1"/>
    <xf numFmtId="49" fontId="0" fillId="34" borderId="0" xfId="0" applyNumberFormat="1" applyFill="1"/>
    <xf numFmtId="14" fontId="0" fillId="34" borderId="0" xfId="0" applyNumberFormat="1" applyFill="1"/>
    <xf numFmtId="0" fontId="0" fillId="34" borderId="13" xfId="0" applyFill="1" applyBorder="1"/>
    <xf numFmtId="0" fontId="0" fillId="35" borderId="13" xfId="0" applyFill="1" applyBorder="1"/>
    <xf numFmtId="0" fontId="16" fillId="34" borderId="13" xfId="0" applyFont="1" applyFill="1" applyBorder="1"/>
    <xf numFmtId="0" fontId="0" fillId="34" borderId="13" xfId="0" applyFill="1" applyBorder="1" applyAlignment="1">
      <alignment horizontal="left" indent="1"/>
    </xf>
    <xf numFmtId="0" fontId="0" fillId="35" borderId="13" xfId="0" applyFill="1" applyBorder="1" applyAlignment="1">
      <alignment horizontal="left" indent="1"/>
    </xf>
    <xf numFmtId="0" fontId="16" fillId="35" borderId="13" xfId="0" applyFont="1" applyFill="1" applyBorder="1"/>
    <xf numFmtId="0" fontId="0" fillId="0" borderId="13" xfId="0" applyFill="1" applyBorder="1"/>
    <xf numFmtId="9" fontId="0" fillId="34" borderId="13" xfId="45" applyFont="1" applyFill="1" applyBorder="1"/>
    <xf numFmtId="9" fontId="0" fillId="35" borderId="13" xfId="45" applyFont="1" applyFill="1" applyBorder="1"/>
    <xf numFmtId="0" fontId="0" fillId="0" borderId="11" xfId="0" applyBorder="1" applyAlignment="1">
      <alignment vertical="top" wrapText="1"/>
    </xf>
    <xf numFmtId="0" fontId="0" fillId="36" borderId="13" xfId="0" applyFill="1" applyBorder="1"/>
    <xf numFmtId="0" fontId="16" fillId="36" borderId="13" xfId="0" applyFont="1" applyFill="1" applyBorder="1"/>
    <xf numFmtId="164" fontId="0" fillId="34" borderId="13" xfId="0" applyNumberFormat="1" applyFill="1" applyBorder="1"/>
    <xf numFmtId="164" fontId="0" fillId="35" borderId="13" xfId="0" applyNumberFormat="1" applyFill="1" applyBorder="1"/>
    <xf numFmtId="0" fontId="0" fillId="36" borderId="13" xfId="0" applyFill="1" applyBorder="1" applyAlignment="1">
      <alignment horizontal="left" indent="1"/>
    </xf>
    <xf numFmtId="9" fontId="0" fillId="36" borderId="13" xfId="45" applyFont="1" applyFill="1" applyBorder="1"/>
    <xf numFmtId="0" fontId="0" fillId="37" borderId="13" xfId="0" applyFill="1" applyBorder="1"/>
    <xf numFmtId="9" fontId="0" fillId="37" borderId="13" xfId="45" applyFont="1" applyFill="1" applyBorder="1"/>
    <xf numFmtId="164" fontId="0" fillId="37" borderId="13" xfId="0" applyNumberFormat="1" applyFill="1" applyBorder="1"/>
    <xf numFmtId="164" fontId="0" fillId="0" borderId="13" xfId="43" applyNumberFormat="1" applyFont="1" applyFill="1" applyBorder="1"/>
    <xf numFmtId="164" fontId="0" fillId="34" borderId="13" xfId="43" applyNumberFormat="1" applyFont="1" applyFill="1" applyBorder="1"/>
    <xf numFmtId="164" fontId="0" fillId="35" borderId="13" xfId="43" applyNumberFormat="1" applyFont="1" applyFill="1" applyBorder="1"/>
    <xf numFmtId="164" fontId="0" fillId="36" borderId="13" xfId="43" applyNumberFormat="1" applyFont="1" applyFill="1" applyBorder="1"/>
    <xf numFmtId="164" fontId="0" fillId="36" borderId="13" xfId="0" applyNumberFormat="1" applyFill="1" applyBorder="1"/>
    <xf numFmtId="164" fontId="0" fillId="37" borderId="13" xfId="43" applyNumberFormat="1" applyFont="1" applyFill="1" applyBorder="1"/>
    <xf numFmtId="164" fontId="0" fillId="0" borderId="0" xfId="0" applyNumberFormat="1"/>
    <xf numFmtId="9" fontId="0" fillId="0" borderId="0" xfId="0" applyNumberFormat="1"/>
    <xf numFmtId="164" fontId="0" fillId="0" borderId="0" xfId="43" applyNumberFormat="1" applyFont="1"/>
    <xf numFmtId="0" fontId="16" fillId="0" borderId="13" xfId="0" applyFont="1" applyBorder="1" applyAlignment="1">
      <alignment horizontal="center" vertical="center"/>
    </xf>
    <xf numFmtId="164" fontId="16" fillId="0" borderId="13" xfId="43" applyNumberFormat="1" applyFont="1" applyBorder="1" applyAlignment="1">
      <alignment horizontal="center" vertical="center" wrapText="1"/>
    </xf>
    <xf numFmtId="164" fontId="16" fillId="0" borderId="13" xfId="43" applyNumberFormat="1" applyFont="1" applyBorder="1" applyAlignment="1">
      <alignment horizontal="center" vertical="center"/>
    </xf>
    <xf numFmtId="0" fontId="16" fillId="0" borderId="13" xfId="0" applyFont="1" applyBorder="1"/>
    <xf numFmtId="0" fontId="16" fillId="0" borderId="13" xfId="0" applyFont="1" applyFill="1" applyBorder="1"/>
    <xf numFmtId="0" fontId="16" fillId="0" borderId="13" xfId="0" applyFont="1" applyBorder="1" applyAlignment="1">
      <alignment wrapText="1"/>
    </xf>
    <xf numFmtId="0" fontId="16" fillId="0" borderId="13" xfId="0" applyFont="1" applyFill="1" applyBorder="1" applyAlignment="1">
      <alignment wrapText="1"/>
    </xf>
    <xf numFmtId="164" fontId="16" fillId="0" borderId="13" xfId="43" applyNumberFormat="1" applyFont="1" applyBorder="1"/>
    <xf numFmtId="164" fontId="16" fillId="0" borderId="13" xfId="43" applyNumberFormat="1" applyFont="1" applyBorder="1" applyAlignment="1">
      <alignment wrapText="1"/>
    </xf>
    <xf numFmtId="9" fontId="16" fillId="0" borderId="13" xfId="0" applyNumberFormat="1" applyFont="1" applyBorder="1"/>
    <xf numFmtId="0" fontId="16" fillId="37" borderId="13" xfId="0" applyFont="1" applyFill="1" applyBorder="1"/>
    <xf numFmtId="164" fontId="16" fillId="0" borderId="13" xfId="43" applyNumberFormat="1" applyFont="1" applyFill="1" applyBorder="1"/>
    <xf numFmtId="0" fontId="22" fillId="0" borderId="0" xfId="0" applyFont="1"/>
    <xf numFmtId="9" fontId="0" fillId="37" borderId="14" xfId="45" applyFont="1" applyFill="1" applyBorder="1" applyAlignment="1"/>
    <xf numFmtId="164" fontId="16" fillId="0" borderId="14" xfId="45" applyNumberFormat="1" applyFont="1" applyFill="1" applyBorder="1" applyAlignment="1"/>
    <xf numFmtId="9" fontId="0" fillId="36" borderId="14" xfId="45" applyFont="1" applyFill="1" applyBorder="1" applyAlignment="1"/>
    <xf numFmtId="9" fontId="0" fillId="34" borderId="14" xfId="45" applyFont="1" applyFill="1" applyBorder="1" applyAlignment="1"/>
    <xf numFmtId="164" fontId="0" fillId="37" borderId="13" xfId="45" applyNumberFormat="1" applyFont="1" applyFill="1" applyBorder="1" applyAlignment="1"/>
    <xf numFmtId="164" fontId="0" fillId="36" borderId="13" xfId="45" applyNumberFormat="1" applyFont="1" applyFill="1" applyBorder="1" applyAlignment="1"/>
    <xf numFmtId="164" fontId="0" fillId="34" borderId="13" xfId="45" applyNumberFormat="1" applyFont="1" applyFill="1" applyBorder="1" applyAlignment="1"/>
    <xf numFmtId="0" fontId="16" fillId="0" borderId="12" xfId="0" applyFont="1" applyFill="1" applyBorder="1"/>
    <xf numFmtId="0" fontId="0" fillId="38" borderId="17" xfId="0" applyFill="1" applyBorder="1"/>
    <xf numFmtId="0" fontId="16" fillId="0" borderId="13" xfId="0" applyFont="1" applyBorder="1" applyAlignment="1">
      <alignment horizontal="center" vertical="center" wrapText="1"/>
    </xf>
    <xf numFmtId="0" fontId="16" fillId="0" borderId="0" xfId="0" applyFont="1" applyBorder="1" applyAlignment="1">
      <alignment wrapText="1"/>
    </xf>
    <xf numFmtId="164" fontId="16" fillId="0" borderId="0" xfId="43" applyNumberFormat="1" applyFont="1" applyBorder="1"/>
    <xf numFmtId="0" fontId="16" fillId="0" borderId="0" xfId="43" applyNumberFormat="1" applyFont="1"/>
    <xf numFmtId="0" fontId="16" fillId="0" borderId="11" xfId="0" applyFont="1" applyBorder="1" applyAlignment="1">
      <alignment wrapText="1"/>
    </xf>
    <xf numFmtId="0" fontId="0" fillId="0" borderId="12" xfId="0" applyBorder="1" applyAlignment="1">
      <alignment wrapText="1"/>
    </xf>
    <xf numFmtId="164" fontId="16" fillId="0" borderId="13" xfId="43" applyNumberFormat="1" applyFont="1" applyBorder="1" applyAlignment="1">
      <alignment horizontal="center" vertical="center" wrapText="1"/>
    </xf>
    <xf numFmtId="37" fontId="16" fillId="0" borderId="14" xfId="43" applyNumberFormat="1" applyFont="1" applyBorder="1" applyAlignment="1">
      <alignment horizontal="center"/>
    </xf>
    <xf numFmtId="37" fontId="16" fillId="0" borderId="15" xfId="43" applyNumberFormat="1" applyFont="1" applyBorder="1" applyAlignment="1">
      <alignment horizontal="center"/>
    </xf>
    <xf numFmtId="37" fontId="16" fillId="0" borderId="16" xfId="43" applyNumberFormat="1" applyFont="1" applyBorder="1" applyAlignment="1">
      <alignment horizontal="center"/>
    </xf>
    <xf numFmtId="0" fontId="0" fillId="34" borderId="13" xfId="0" applyFill="1" applyBorder="1" applyAlignment="1">
      <alignment horizontal="left"/>
    </xf>
    <xf numFmtId="0" fontId="0" fillId="35" borderId="13" xfId="0" applyFill="1" applyBorder="1" applyAlignment="1">
      <alignment horizontal="left"/>
    </xf>
    <xf numFmtId="0" fontId="0" fillId="36" borderId="13" xfId="0" applyFill="1" applyBorder="1" applyAlignment="1">
      <alignment horizontal="left"/>
    </xf>
    <xf numFmtId="0" fontId="0" fillId="37" borderId="13" xfId="0" applyFill="1" applyBorder="1" applyAlignment="1">
      <alignment horizontal="left"/>
    </xf>
    <xf numFmtId="0" fontId="16" fillId="0" borderId="14" xfId="0" applyFont="1" applyFill="1" applyBorder="1" applyAlignment="1">
      <alignment horizontal="center"/>
    </xf>
    <xf numFmtId="0" fontId="16" fillId="0" borderId="15" xfId="0" applyFont="1" applyFill="1" applyBorder="1" applyAlignment="1">
      <alignment horizontal="center"/>
    </xf>
    <xf numFmtId="0" fontId="16" fillId="0" borderId="16" xfId="0" applyFont="1" applyFill="1" applyBorder="1" applyAlignment="1">
      <alignment horizontal="center"/>
    </xf>
    <xf numFmtId="0" fontId="0" fillId="35" borderId="14" xfId="0" applyFill="1" applyBorder="1" applyAlignment="1">
      <alignment horizontal="center"/>
    </xf>
    <xf numFmtId="0" fontId="0" fillId="35" borderId="15" xfId="0" applyFill="1" applyBorder="1" applyAlignment="1">
      <alignment horizontal="center"/>
    </xf>
    <xf numFmtId="0" fontId="0" fillId="35" borderId="16" xfId="0" applyFill="1" applyBorder="1" applyAlignment="1">
      <alignment horizontal="center"/>
    </xf>
    <xf numFmtId="0" fontId="0" fillId="34" borderId="14" xfId="0" applyFill="1" applyBorder="1" applyAlignment="1">
      <alignment horizontal="center"/>
    </xf>
    <xf numFmtId="0" fontId="0" fillId="34" borderId="15" xfId="0" applyFill="1" applyBorder="1" applyAlignment="1">
      <alignment horizontal="center"/>
    </xf>
    <xf numFmtId="0" fontId="0" fillId="34" borderId="16" xfId="0" applyFill="1" applyBorder="1" applyAlignment="1">
      <alignment horizontal="center"/>
    </xf>
    <xf numFmtId="0" fontId="0" fillId="36" borderId="14" xfId="0" applyFill="1" applyBorder="1" applyAlignment="1">
      <alignment horizontal="center"/>
    </xf>
    <xf numFmtId="0" fontId="0" fillId="36" borderId="15" xfId="0" applyFill="1" applyBorder="1" applyAlignment="1">
      <alignment horizontal="center"/>
    </xf>
    <xf numFmtId="0" fontId="0" fillId="36" borderId="16" xfId="0" applyFill="1" applyBorder="1" applyAlignment="1">
      <alignment horizontal="center"/>
    </xf>
    <xf numFmtId="0" fontId="0" fillId="37" borderId="14" xfId="0" applyFill="1" applyBorder="1" applyAlignment="1">
      <alignment horizontal="center"/>
    </xf>
    <xf numFmtId="0" fontId="0" fillId="37" borderId="15" xfId="0" applyFill="1" applyBorder="1" applyAlignment="1">
      <alignment horizontal="center"/>
    </xf>
    <xf numFmtId="0" fontId="0" fillId="37" borderId="16" xfId="0" applyFill="1" applyBorder="1" applyAlignment="1">
      <alignment horizontal="center"/>
    </xf>
    <xf numFmtId="0" fontId="0" fillId="0" borderId="13" xfId="0" applyFill="1" applyBorder="1" applyAlignment="1">
      <alignment horizontal="left"/>
    </xf>
    <xf numFmtId="0" fontId="16" fillId="0" borderId="13" xfId="0" applyFont="1" applyBorder="1" applyAlignment="1">
      <alignment horizontal="left"/>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3" xfId="44" xr:uid="{00000000-0005-0000-0000-000027000000}"/>
    <cellStyle name="Note" xfId="15" builtinId="10" customBuiltin="1"/>
    <cellStyle name="Output" xfId="10" builtinId="21" customBuiltin="1"/>
    <cellStyle name="Percent" xfId="45"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413449</xdr:colOff>
      <xdr:row>1</xdr:row>
      <xdr:rowOff>134937</xdr:rowOff>
    </xdr:from>
    <xdr:to>
      <xdr:col>15</xdr:col>
      <xdr:colOff>27780</xdr:colOff>
      <xdr:row>31</xdr:row>
      <xdr:rowOff>79285</xdr:rowOff>
    </xdr:to>
    <xdr:pic>
      <xdr:nvPicPr>
        <xdr:cNvPr id="2" name="Picture 1">
          <a:extLst>
            <a:ext uri="{FF2B5EF4-FFF2-40B4-BE49-F238E27FC236}">
              <a16:creationId xmlns:a16="http://schemas.microsoft.com/office/drawing/2014/main" id="{12BF00AF-BE47-46FE-82E8-506281119BD7}"/>
            </a:ext>
          </a:extLst>
        </xdr:cNvPr>
        <xdr:cNvPicPr>
          <a:picLocks noChangeAspect="1"/>
        </xdr:cNvPicPr>
      </xdr:nvPicPr>
      <xdr:blipFill>
        <a:blip xmlns:r="http://schemas.openxmlformats.org/officeDocument/2006/relationships" r:embed="rId1"/>
        <a:stretch>
          <a:fillRect/>
        </a:stretch>
      </xdr:blipFill>
      <xdr:spPr>
        <a:xfrm>
          <a:off x="5330730" y="321468"/>
          <a:ext cx="5115019" cy="55402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1a03dafdb1a48b/Documents/EnergyReflections/IRP/30MMT_20200303_2045_2GWPRM_NOOTCEXT_ExpandedEO_XX/RESOLVE_Results_Viewer_2020-02-07_30MMTEO2.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Portfolio Analytics"/>
      <sheetName val="Scenario Comparison"/>
      <sheetName val="Lists"/>
      <sheetName val="raw_annual_curtailment"/>
      <sheetName val="raw_annual_energy"/>
      <sheetName val="raw_annual_load"/>
      <sheetName val="raw_fuel_burn"/>
      <sheetName val="raw_ghg"/>
      <sheetName val="raw_ghg_imports"/>
      <sheetName val="raw_inputs_passthrough"/>
      <sheetName val="raw_local_capacity_resources"/>
      <sheetName val="raw_operational_costs"/>
      <sheetName val="raw_planning_reserve_margin"/>
      <sheetName val="raw_resource_build"/>
      <sheetName val="raw_rps"/>
      <sheetName val="raw_storage_build"/>
      <sheetName val="raw_transmission_costs"/>
      <sheetName val="raw_transmission_flows"/>
      <sheetName val="raw_annual_unbundled_rps_purcha"/>
      <sheetName val="raw_original_inputs_passthrough"/>
      <sheetName val="raw_annual_main_zone_contract_p"/>
      <sheetName val="raw_hurdle_rate_costs"/>
    </sheetNames>
    <sheetDataSet>
      <sheetData sheetId="0" refreshError="1"/>
      <sheetData sheetId="1" refreshError="1"/>
      <sheetData sheetId="2" refreshError="1"/>
      <sheetData sheetId="3">
        <row r="2">
          <cell r="C2" t="str">
            <v>CAISO</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persons/person.xml><?xml version="1.0" encoding="utf-8"?>
<personList xmlns="http://schemas.microsoft.com/office/spreadsheetml/2018/threadedcomments" xmlns:x="http://schemas.openxmlformats.org/spreadsheetml/2006/main">
  <person displayName="Emily Leslie" id="{7FC3A306-EF6D-4A9F-9471-8FA454BF81E8}" userId="ab1a03dafdb1a48b" providerId="Windows Liv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mily Leslie" refreshedDate="43908.86022962963" createdVersion="6" refreshedVersion="6" minRefreshableVersion="3" recordCount="196" xr:uid="{454A18C9-F1D8-4E33-98EA-6352A07CFE75}">
  <cacheSource type="worksheet">
    <worksheetSource ref="A1:AK197" sheet="queueWZonesAndLCR_standaloneHyb"/>
  </cacheSource>
  <cacheFields count="37">
    <cacheField name="OBJECTID" numFmtId="0">
      <sharedItems containsString="0" containsBlank="1" containsNumber="1" containsInteger="1" minValue="5" maxValue="302"/>
    </cacheField>
    <cacheField name="Project_Name" numFmtId="0">
      <sharedItems containsBlank="1"/>
    </cacheField>
    <cacheField name="Queue_Position" numFmtId="0">
      <sharedItems containsBlank="1" containsMixedTypes="1" containsNumber="1" containsInteger="1" minValue="365" maxValue="1675"/>
    </cacheField>
    <cacheField name="Interconnection_Request_Receive_Date" numFmtId="0">
      <sharedItems containsNonDate="0" containsDate="1" containsString="0" containsBlank="1" minDate="2006-05-01T00:00:00" maxDate="2019-04-17T00:00:00"/>
    </cacheField>
    <cacheField name="Queue_Date" numFmtId="0">
      <sharedItems containsNonDate="0" containsDate="1" containsString="0" containsBlank="1" minDate="2006-06-06T00:00:00" maxDate="2019-05-08T00:00:00"/>
    </cacheField>
    <cacheField name="Application_Status" numFmtId="0">
      <sharedItems containsBlank="1"/>
    </cacheField>
    <cacheField name="Study_Process" numFmtId="0">
      <sharedItems containsBlank="1"/>
    </cacheField>
    <cacheField name="Type_1" numFmtId="0">
      <sharedItems containsBlank="1"/>
    </cacheField>
    <cacheField name="Type_2" numFmtId="0">
      <sharedItems containsBlank="1"/>
    </cacheField>
    <cacheField name="Fuel_1" numFmtId="0">
      <sharedItems containsBlank="1"/>
    </cacheField>
    <cacheField name="Fuel_2" numFmtId="0">
      <sharedItems containsBlank="1"/>
    </cacheField>
    <cacheField name="MW_Standalone_storage" numFmtId="0">
      <sharedItems containsString="0" containsBlank="1" containsNumber="1" minValue="3" maxValue="1360.8"/>
    </cacheField>
    <cacheField name="MW_Hybrid_Storage" numFmtId="0">
      <sharedItems containsString="0" containsBlank="1" containsNumber="1" minValue="5" maxValue="1920"/>
    </cacheField>
    <cacheField name="MW_Hybrid_PV" numFmtId="0">
      <sharedItems containsString="0" containsBlank="1" containsNumber="1" minValue="12" maxValue="3200"/>
    </cacheField>
    <cacheField name="MW_MMA" numFmtId="0">
      <sharedItems containsString="0" containsBlank="1" containsNumber="1" containsInteger="1" minValue="0" maxValue="1280"/>
    </cacheField>
    <cacheField name="MW_MMA_Existing-Add-On" numFmtId="0">
      <sharedItems containsString="0" containsBlank="1" containsNumber="1" containsInteger="1" minValue="0" maxValue="506"/>
    </cacheField>
    <cacheField name="MW_Storage_All" numFmtId="0">
      <sharedItems containsString="0" containsBlank="1" containsNumber="1" minValue="3" maxValue="1920"/>
    </cacheField>
    <cacheField name="MW_Total" numFmtId="0">
      <sharedItems containsString="0" containsBlank="1" containsNumber="1" minValue="3" maxValue="3200"/>
    </cacheField>
    <cacheField name="Full_Capacity__Partial_or_Energy_Only__FC_P_EO_" numFmtId="0">
      <sharedItems containsBlank="1"/>
    </cacheField>
    <cacheField name="County" numFmtId="0">
      <sharedItems containsBlank="1"/>
    </cacheField>
    <cacheField name="State" numFmtId="0">
      <sharedItems containsBlank="1"/>
    </cacheField>
    <cacheField name="Utility" numFmtId="0">
      <sharedItems/>
    </cacheField>
    <cacheField name="Station_or_Transmission_Line" numFmtId="0">
      <sharedItems containsBlank="1"/>
    </cacheField>
    <cacheField name="Simplified_Substation_Name" numFmtId="0">
      <sharedItems containsBlank="1" count="122">
        <s v="Antelope"/>
        <s v="Arco"/>
        <s v="Avocado"/>
        <s v="Boulevard"/>
        <s v="Bellota"/>
        <s v="Birds Landing"/>
        <s v="Brighton"/>
        <s v="Calcite"/>
        <s v="Capistrano"/>
        <s v="Cayetano"/>
        <s v="Chino"/>
        <s v="Christie"/>
        <s v="Colorado River"/>
        <s v="Colorado"/>
        <s v="Contra Costa"/>
        <s v="Cool Water"/>
        <s v="Corcoran"/>
        <s v="Cortina"/>
        <s v="Delevan"/>
        <s v="Devers"/>
        <s v="El Cajon"/>
        <s v="El Dorado"/>
        <s v="Elk"/>
        <s v="Escondido"/>
        <s v="Etiwanda"/>
        <s v="Five Points"/>
        <s v="Fulton"/>
        <s v="Gamebird"/>
        <s v="Gates"/>
        <s v="Geysers Unit 3"/>
        <s v="Gold Hill"/>
        <s v="Grant"/>
        <s v="Hassayampa"/>
        <s v="Henrietta"/>
        <m/>
        <s v="Hinson"/>
        <s v="Hoodoo Wash"/>
        <s v="Hoodoo"/>
        <s v="Imperial Valley"/>
        <s v="Innovation"/>
        <s v="Inyokern"/>
        <s v="Jayne"/>
        <s v="Johanna"/>
        <s v="Kearny"/>
        <s v="Kramer"/>
        <s v="La Cienega"/>
        <s v="Laguna Bell"/>
        <s v="Llagas"/>
        <s v="Los Banos"/>
        <s v="Los Esteros"/>
        <s v="Magunden"/>
        <s v="Martin"/>
        <s v="Melones"/>
        <s v="Mesa Heights"/>
        <s v="Mesa"/>
        <s v="Metcalf Energy Cntr."/>
        <s v="Midway"/>
        <s v="Miller"/>
        <s v="Miramar"/>
        <s v="Miramar Gt"/>
        <s v="Mohave"/>
        <s v="Moorpark"/>
        <s v="Morgan Hill"/>
        <s v="Moss Landing"/>
        <s v="Mustang"/>
        <s v="East County"/>
        <s v="Oakland J"/>
        <s v="Otay"/>
        <s v="Panoche"/>
        <s v="Pittsburg"/>
        <s v="Point Loma"/>
        <s v="Pomerado"/>
        <s v="Westley"/>
        <s v="Rector"/>
        <s v="Red Bluff"/>
        <s v="Rio Hondo"/>
        <s v="Rio Oso"/>
        <s v="Ripon"/>
        <s v="Roadway"/>
        <s v="San Bernardino"/>
        <s v="Schindler"/>
        <s v="Silvergate"/>
        <s v="Sloan Canyon"/>
        <s v="Springville"/>
        <s v="Sycamore Canyon"/>
        <s v="Tesla"/>
        <s v="Tranquility"/>
        <s v="Trimble"/>
        <s v="Trout Canyon"/>
        <s v="Vaca-Dixon &amp; Gc Yard"/>
        <s v="Valley"/>
        <s v="Valley Springs"/>
        <s v="Vestal"/>
        <s v="Vincent"/>
        <s v="Walnut"/>
        <s v="Weber"/>
        <s v="Westwood"/>
        <s v="Whirlwind"/>
        <s v="Windhub"/>
        <s v="Woodland"/>
        <s v="Manteca"/>
        <s v="Eldorado"/>
        <s v="Victor"/>
        <s v="Delaney"/>
        <s v="Magun" u="1"/>
        <s v="Mesa Substation" u="1"/>
        <s v="Valle" u="1"/>
        <s v="Quinto" u="1"/>
        <s v="Bay" u="1"/>
        <s v="Los B" u="1"/>
        <s v="Coolwater" u="1"/>
        <s v="Metcalf" u="1"/>
        <s v="Belotta" u="1"/>
        <s v="Springville-Rector" u="1"/>
        <s v="Vaca-Dixon" u="1"/>
        <s v="Pittsburgh" u="1"/>
        <s v="Llagas Gilroy" u="1"/>
        <s v="EI Cajon" u="1"/>
        <s v="Oakland " u="1"/>
        <s v="Mirmar" u="1"/>
        <s v="Geysers" u="1"/>
        <s v="Rio" u="1"/>
      </sharedItems>
    </cacheField>
    <cacheField name="Index_in_GIS_substation_list" numFmtId="0">
      <sharedItems containsBlank="1" containsMixedTypes="1" containsNumber="1" containsInteger="1" minValue="15" maxValue="3214"/>
    </cacheField>
    <cacheField name="Tx_Zone" numFmtId="0">
      <sharedItems containsMixedTypes="1" containsNumber="1" containsInteger="1" minValue="0" maxValue="0"/>
    </cacheField>
    <cacheField name="Error_flag__ISO_" numFmtId="0">
      <sharedItems containsString="0" containsBlank="1" containsNumber="1" containsInteger="1" minValue="1" maxValue="1"/>
    </cacheField>
    <cacheField name="Correct_Tx_Zone__ISO_" numFmtId="0">
      <sharedItems containsBlank="1"/>
    </cacheField>
    <cacheField name="Index_in_GIS_substation_List__LCR_Area_Intersection_" numFmtId="0">
      <sharedItems containsBlank="1" containsMixedTypes="1" containsNumber="1" containsInteger="1" minValue="10" maxValue="1335"/>
    </cacheField>
    <cacheField name="LCR_Area" numFmtId="0">
      <sharedItems count="10">
        <s v="BigCreekVentura"/>
        <s v="LABasin"/>
        <s v="SanDiego-ImperialValley"/>
        <s v="Stockton"/>
        <s v="GreaterBayArea"/>
        <e v="#N/A"/>
        <s v="GreaterFresno"/>
        <s v="NorthCoastNorthBay"/>
        <s v="Sierra"/>
        <s v="Kern"/>
      </sharedItems>
    </cacheField>
    <cacheField name="Proposed_On_line_Date__as_filed_with_IR_" numFmtId="0">
      <sharedItems containsNonDate="0" containsDate="1" containsString="0" containsBlank="1" minDate="2008-06-30T00:00:00" maxDate="2026-01-01T00:00:00"/>
    </cacheField>
    <cacheField name="Current_On_line_Date" numFmtId="0">
      <sharedItems containsDate="1" containsMixedTypes="1" minDate="2020-01-01T00:00:00" maxDate="2026-01-01T00:00:00" count="60">
        <d v="2021-03-31T00:00:00"/>
        <d v="2022-12-01T00:00:00"/>
        <d v="2021-12-01T00:00:00"/>
        <d v="2022-12-30T00:00:00"/>
        <d v="2023-11-30T00:00:00"/>
        <d v="2021-03-24T00:00:00"/>
        <d v="2023-12-01T00:00:00"/>
        <d v="2022-04-01T00:00:00"/>
        <d v="2022-12-31T00:00:00"/>
        <d v="2021-12-31T00:00:00"/>
        <d v="2020-12-01T00:00:00"/>
        <d v="2023-06-30T00:00:00"/>
        <d v="2022-12-16T00:00:00"/>
        <d v="2021-09-30T00:00:00"/>
        <d v="2022-01-15T00:00:00"/>
        <d v="2023-11-13T00:00:00"/>
        <d v="2021-12-15T00:00:00"/>
        <d v="2023-12-31T00:00:00"/>
        <d v="2022-12-15T00:00:00"/>
        <d v="2023-01-01T00:00:00"/>
        <d v="2023-06-01T00:00:00"/>
        <d v="2022-11-30T00:00:00"/>
        <d v="2021-03-15T00:00:00"/>
        <d v="2022-10-01T00:00:00"/>
        <d v="2021-05-18T00:00:00"/>
        <d v="2020-06-19T00:00:00"/>
        <d v="2021-09-01T00:00:00"/>
        <d v="2022-06-01T00:00:00"/>
        <d v="2023-05-31T00:00:00"/>
        <d v="2024-04-30T00:00:00"/>
        <d v="2023-04-28T00:00:00"/>
        <d v="2023-12-15T00:00:00"/>
        <d v="2021-10-31T00:00:00"/>
        <d v="2022-12-23T00:00:00"/>
        <d v="2021-01-15T00:00:00"/>
        <d v="2022-07-16T00:00:00"/>
        <d v="2021-12-30T00:00:00"/>
        <d v="2022-04-15T00:00:00"/>
        <d v="2023-04-15T00:00:00"/>
        <d v="2021-11-16T00:00:00"/>
        <d v="2024-11-01T00:00:00"/>
        <d v="2020-08-31T00:00:00"/>
        <d v="2020-12-31T00:00:00"/>
        <d v="2025-11-01T00:00:00"/>
        <d v="2020-08-17T00:00:00"/>
        <d v="2020-10-31T00:00:00"/>
        <d v="2025-03-31T00:00:00"/>
        <d v="2020-10-01T00:00:00"/>
        <d v="2020-01-01T00:00:00"/>
        <d v="2022-07-01T00:00:00"/>
        <d v="2021-05-01T00:00:00"/>
        <d v="2023-01-14T00:00:00"/>
        <d v="2021-06-30T00:00:00"/>
        <d v="2021-11-30T00:00:00"/>
        <d v="2021-04-15T00:00:00"/>
        <d v="2021-03-01T00:00:00"/>
        <d v="2023-04-10T00:00:00"/>
        <d v="2025-12-31T00:00:00"/>
        <d v="2020-06-22T00:00:00"/>
        <s v="MMA"/>
      </sharedItems>
    </cacheField>
    <cacheField name="Feasibility_Study_or_Supplemental_Review" numFmtId="0">
      <sharedItems containsBlank="1"/>
    </cacheField>
    <cacheField name="System_Impact_Study_or__Phase_I_Cluster_Study" numFmtId="0">
      <sharedItems containsBlank="1"/>
    </cacheField>
    <cacheField name="Facilities_Study__FAS__or__Phase_II_Cluster_Study" numFmtId="0">
      <sharedItems containsBlank="1" count="3">
        <s v="Complete"/>
        <m/>
        <s v="MMA"/>
      </sharedItems>
    </cacheField>
    <cacheField name="Optional_Study__OS_" numFmtId="0">
      <sharedItems containsBlank="1"/>
    </cacheField>
    <cacheField name="Interconnection_Agreement__Status" numFmtId="0">
      <sharedItems containsBlank="1" count="5">
        <s v="Executed"/>
        <m/>
        <s v="In Progress"/>
        <s v="Filed Unexecuted"/>
        <s v="MM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6">
  <r>
    <n v="81"/>
    <s v="ANTELOPE SOLAR 2"/>
    <n v="1208"/>
    <d v="2015-04-30T00:00:00"/>
    <d v="2015-04-30T00:00:00"/>
    <s v="ACTIVE"/>
    <s v="C08"/>
    <s v="Storage"/>
    <s v="Photovoltaic"/>
    <s v="Battery"/>
    <s v="Solar"/>
    <m/>
    <n v="200"/>
    <n v="450"/>
    <m/>
    <m/>
    <n v="200"/>
    <n v="650"/>
    <s v="Full Capacity"/>
    <s v="LOS ANGELES"/>
    <s v="CA"/>
    <s v="SCE"/>
    <s v="Antelope Substation 220kV"/>
    <x v="0"/>
    <n v="337"/>
    <s v="Tehachapi"/>
    <n v="1"/>
    <s v="Tehachapi"/>
    <e v="#N/A"/>
    <x v="0"/>
    <d v="2018-12-31T00:00:00"/>
    <x v="0"/>
    <s v="NA"/>
    <s v="Complete"/>
    <x v="0"/>
    <s v="NA"/>
    <x v="0"/>
  </r>
  <r>
    <n v="119"/>
    <s v="CLOVER ENERGY STORAGE PLANT"/>
    <n v="1330"/>
    <d v="2016-05-02T00:00:00"/>
    <d v="2016-05-02T00:00:00"/>
    <s v="ACTIVE"/>
    <s v="C09"/>
    <s v="Storage"/>
    <m/>
    <s v="Battery"/>
    <m/>
    <n v="300"/>
    <m/>
    <m/>
    <m/>
    <m/>
    <n v="300"/>
    <n v="120"/>
    <s v="Full Capacity"/>
    <s v="LOS ANGELES"/>
    <s v="CA"/>
    <s v="SCE"/>
    <s v="Antelope Substation 66kV"/>
    <x v="0"/>
    <n v="337"/>
    <s v="Tehachapi"/>
    <n v="1"/>
    <s v="Tehachapi"/>
    <e v="#N/A"/>
    <x v="0"/>
    <d v="2019-06-01T00:00:00"/>
    <x v="1"/>
    <s v="NA"/>
    <s v="Complete"/>
    <x v="0"/>
    <s v="NA"/>
    <x v="0"/>
  </r>
  <r>
    <n v="182"/>
    <s v="CHALAN SOLAR"/>
    <n v="1495"/>
    <d v="2018-04-13T00:00:00"/>
    <d v="2018-04-16T00:00:00"/>
    <s v="ACTIVE"/>
    <s v="C11"/>
    <s v="Storage"/>
    <s v="Photovoltaic"/>
    <s v="Battery"/>
    <s v="Solar"/>
    <m/>
    <n v="25.2"/>
    <n v="66.599999999999994"/>
    <m/>
    <m/>
    <n v="25.2"/>
    <n v="64.900000000000006"/>
    <s v="Full Capacity"/>
    <s v="KERN"/>
    <s v="CA"/>
    <s v="PGAE"/>
    <s v="Arco Substation 230kV"/>
    <x v="1"/>
    <n v="338"/>
    <s v="SPGE_Z2_KernAndGreaterCarrizo"/>
    <m/>
    <m/>
    <e v="#N/A"/>
    <x v="1"/>
    <d v="2021-12-01T00:00:00"/>
    <x v="2"/>
    <s v="NA"/>
    <s v="Complete"/>
    <x v="1"/>
    <s v="NA"/>
    <x v="1"/>
  </r>
  <r>
    <n v="230"/>
    <s v="ARCTURUS"/>
    <n v="1586"/>
    <d v="2019-04-04T00:00:00"/>
    <d v="2019-04-15T00:00:00"/>
    <s v="ACTIVE"/>
    <s v="C12"/>
    <s v="Storage"/>
    <s v="Photovoltaic"/>
    <s v="Battery"/>
    <s v="Solar"/>
    <m/>
    <n v="152.29"/>
    <n v="151.79400000000001"/>
    <m/>
    <m/>
    <n v="152.29"/>
    <n v="150"/>
    <s v="Full Capacity"/>
    <s v="KERN"/>
    <s v="CA"/>
    <s v="PGAE"/>
    <s v="Arco Substation 230kV"/>
    <x v="1"/>
    <n v="338"/>
    <s v="SPGE_Z2_KernAndGreaterCarrizo"/>
    <m/>
    <m/>
    <e v="#N/A"/>
    <x v="1"/>
    <d v="2022-12-30T00:00:00"/>
    <x v="3"/>
    <s v="NA"/>
    <m/>
    <x v="1"/>
    <s v="NA"/>
    <x v="1"/>
  </r>
  <r>
    <n v="231"/>
    <s v="KINGSROAD HYBRID SOLAR"/>
    <n v="1587"/>
    <d v="2019-04-16T00:00:00"/>
    <d v="2019-04-15T00:00:00"/>
    <s v="ACTIVE"/>
    <s v="C12"/>
    <s v="Storage"/>
    <s v="Photovoltaic"/>
    <s v="Battery"/>
    <s v="Solar"/>
    <m/>
    <n v="101.78"/>
    <n v="101.78"/>
    <m/>
    <m/>
    <n v="101.78"/>
    <n v="100"/>
    <s v="Full Capacity"/>
    <s v="KERN"/>
    <s v="CA"/>
    <s v="PGAE"/>
    <s v="Arco Substation 230kV"/>
    <x v="1"/>
    <n v="338"/>
    <s v="SPGE_Z2_KernAndGreaterCarrizo"/>
    <m/>
    <m/>
    <e v="#N/A"/>
    <x v="1"/>
    <d v="2023-11-30T00:00:00"/>
    <x v="4"/>
    <s v="NA"/>
    <m/>
    <x v="1"/>
    <s v="NA"/>
    <x v="1"/>
  </r>
  <r>
    <n v="69"/>
    <s v="FALLBROOK ENERGY STORAGE"/>
    <n v="1169"/>
    <d v="2015-04-30T00:00:00"/>
    <d v="2015-04-30T00:00:00"/>
    <s v="ACTIVE"/>
    <s v="C08"/>
    <s v="Storage"/>
    <m/>
    <s v="Battery"/>
    <m/>
    <n v="70"/>
    <m/>
    <m/>
    <m/>
    <m/>
    <n v="70"/>
    <n v="69.599999999999994"/>
    <s v="Full Capacity"/>
    <s v="SAN DIEGO"/>
    <s v="CA"/>
    <s v="SDGE"/>
    <s v="Avocado Substation 69kV"/>
    <x v="2"/>
    <n v="1375"/>
    <s v="GreaterImpOutsideTxConstraintZones"/>
    <m/>
    <m/>
    <e v="#N/A"/>
    <x v="2"/>
    <d v="2020-02-01T00:00:00"/>
    <x v="5"/>
    <s v="NA"/>
    <s v="Complete"/>
    <x v="0"/>
    <s v="NA"/>
    <x v="0"/>
  </r>
  <r>
    <n v="284"/>
    <s v="GYPSY ESS"/>
    <n v="1656"/>
    <d v="2019-04-04T00:00:00"/>
    <d v="2019-04-15T00:00:00"/>
    <s v="ACTIVE"/>
    <s v="C12"/>
    <s v="Storage"/>
    <m/>
    <s v="Battery"/>
    <m/>
    <n v="200"/>
    <m/>
    <m/>
    <m/>
    <m/>
    <n v="200"/>
    <n v="200"/>
    <s v="Full Capacity"/>
    <s v="SAN DIEGO"/>
    <s v="CA"/>
    <s v="SDGE"/>
    <s v="Bay-Boulevard 230kV"/>
    <x v="3"/>
    <e v="#N/A"/>
    <e v="#N/A"/>
    <m/>
    <m/>
    <e v="#N/A"/>
    <x v="2"/>
    <d v="2023-12-01T00:00:00"/>
    <x v="6"/>
    <s v="NA"/>
    <m/>
    <x v="1"/>
    <s v="NA"/>
    <x v="1"/>
  </r>
  <r>
    <n v="53"/>
    <s v="NORTH CENTRAL VALLEY"/>
    <n v="1109"/>
    <d v="2015-04-30T00:00:00"/>
    <d v="2015-04-30T00:00:00"/>
    <s v="ACTIVE"/>
    <s v="C08"/>
    <s v="Storage"/>
    <m/>
    <s v="Battery"/>
    <m/>
    <n v="150"/>
    <m/>
    <m/>
    <m/>
    <m/>
    <n v="150"/>
    <n v="132"/>
    <s v="Full Capacity"/>
    <s v="SAN JOAQUIN"/>
    <s v="CA"/>
    <s v="PGAE"/>
    <s v="Belotta Substation 115 kV"/>
    <x v="4"/>
    <e v="#N/A"/>
    <s v="SPGE_Z4_CentralValleyAndLosBanos"/>
    <n v="1"/>
    <s v="Central Valley"/>
    <e v="#N/A"/>
    <x v="3"/>
    <d v="2021-06-01T00:00:00"/>
    <x v="7"/>
    <s v="NA"/>
    <s v="Complete"/>
    <x v="0"/>
    <s v="NA"/>
    <x v="0"/>
  </r>
  <r>
    <n v="180"/>
    <s v="WINDCHARGER ESS"/>
    <n v="1492"/>
    <d v="2018-04-12T00:00:00"/>
    <d v="2018-04-16T00:00:00"/>
    <s v="ACTIVE"/>
    <s v="C11"/>
    <s v="Storage"/>
    <m/>
    <s v="Battery"/>
    <m/>
    <n v="150"/>
    <m/>
    <m/>
    <m/>
    <m/>
    <n v="150"/>
    <n v="150"/>
    <s v="Full Capacity"/>
    <s v="SOLANO"/>
    <s v="CA"/>
    <s v="PGAE"/>
    <s v="Birds Landing Substation 230kV"/>
    <x v="5"/>
    <n v="2029"/>
    <s v="Norcal_Z4_Solano"/>
    <m/>
    <m/>
    <n v="1307"/>
    <x v="4"/>
    <d v="2021-12-01T00:00:00"/>
    <x v="2"/>
    <s v="NA"/>
    <s v="Complete"/>
    <x v="1"/>
    <s v="NA"/>
    <x v="1"/>
  </r>
  <r>
    <n v="5"/>
    <s v="TECATE HYBRID"/>
    <s v="106A"/>
    <d v="2006-05-01T00:00:00"/>
    <d v="2006-06-06T00:00:00"/>
    <s v="ACTIVE"/>
    <s v="Serial LGIP"/>
    <s v="Storage"/>
    <s v="Photovoltaic"/>
    <s v="Battery"/>
    <s v="Solar"/>
    <m/>
    <n v="50"/>
    <n v="50"/>
    <m/>
    <m/>
    <n v="50"/>
    <n v="100"/>
    <s v="Full Capacity"/>
    <s v="SAN DIEGO"/>
    <s v="CA"/>
    <s v="SDGE"/>
    <s v="Boulevard East Substation 138kV"/>
    <x v="3"/>
    <n v="1382"/>
    <s v="SCADSNV_Z3_GreaterImperial"/>
    <m/>
    <m/>
    <e v="#N/A"/>
    <x v="2"/>
    <d v="2008-06-30T00:00:00"/>
    <x v="8"/>
    <s v="Required"/>
    <s v="Complete"/>
    <x v="0"/>
    <s v="None"/>
    <x v="0"/>
  </r>
  <r>
    <n v="202"/>
    <s v="BRIGHT STAR HYBRID"/>
    <n v="1541"/>
    <d v="2019-04-05T00:00:00"/>
    <d v="2019-04-15T00:00:00"/>
    <s v="ACTIVE"/>
    <s v="C12"/>
    <s v="Storage"/>
    <s v="Photovoltaic"/>
    <s v="Battery"/>
    <s v="Solar"/>
    <m/>
    <n v="356.79599999999999"/>
    <n v="361.74"/>
    <m/>
    <m/>
    <n v="356.79599999999999"/>
    <n v="350"/>
    <s v="Full Capacity"/>
    <s v="SAN JOAQUIN"/>
    <s v="CA"/>
    <s v="PGAE"/>
    <s v="Brighton-Bellota 230kV"/>
    <x v="6"/>
    <n v="549"/>
    <s v="TehachapiOutsideTxConstraintZones"/>
    <n v="1"/>
    <m/>
    <e v="#N/A"/>
    <x v="5"/>
    <d v="2022-12-31T00:00:00"/>
    <x v="8"/>
    <s v="NA"/>
    <m/>
    <x v="1"/>
    <s v="NA"/>
    <x v="1"/>
  </r>
  <r>
    <n v="108"/>
    <s v="CALCITE SOLAR 1"/>
    <n v="1305"/>
    <d v="2016-04-22T00:00:00"/>
    <d v="2016-05-02T00:00:00"/>
    <s v="ACTIVE"/>
    <s v="C09"/>
    <s v="Storage"/>
    <s v="Photovoltaic"/>
    <s v="Battery"/>
    <s v="Solar"/>
    <m/>
    <n v="20.7"/>
    <n v="102.85"/>
    <m/>
    <m/>
    <n v="20.7"/>
    <n v="100"/>
    <s v="Energy Only"/>
    <s v="SAN BERNARDINO"/>
    <s v="CA"/>
    <s v="SCE"/>
    <s v="Calcite 230 kV Line"/>
    <x v="7"/>
    <e v="#N/A"/>
    <s v="GK_Z4_Pisgah"/>
    <n v="1"/>
    <s v="Pisgah"/>
    <e v="#N/A"/>
    <x v="5"/>
    <d v="2020-08-01T00:00:00"/>
    <x v="9"/>
    <s v="NA"/>
    <s v="Complete"/>
    <x v="0"/>
    <s v="NA"/>
    <x v="2"/>
  </r>
  <r>
    <n v="15"/>
    <s v="ORD MOUNTAIN "/>
    <n v="552"/>
    <d v="2009-10-02T00:00:00"/>
    <d v="2010-02-01T00:00:00"/>
    <s v="ACTIVE"/>
    <s v="C02"/>
    <s v="Storage"/>
    <s v="Photovoltaic"/>
    <s v="Battery"/>
    <s v="Solar"/>
    <m/>
    <n v="60"/>
    <n v="60"/>
    <m/>
    <m/>
    <n v="60"/>
    <n v="60"/>
    <s v="Energy Only"/>
    <s v="SAN BERNARDINO"/>
    <s v="CA"/>
    <s v="SCE"/>
    <s v="Calcite Substation 220kV"/>
    <x v="7"/>
    <e v="#N/A"/>
    <s v="GK_Z4_Pisgah"/>
    <m/>
    <m/>
    <e v="#N/A"/>
    <x v="5"/>
    <d v="2012-03-01T00:00:00"/>
    <x v="10"/>
    <s v="NA"/>
    <s v="Complete"/>
    <x v="0"/>
    <s v="NA"/>
    <x v="0"/>
  </r>
  <r>
    <n v="285"/>
    <s v="SANDPIPER STORAGE"/>
    <n v="1657"/>
    <d v="2019-04-02T00:00:00"/>
    <d v="2019-04-15T00:00:00"/>
    <s v="ACTIVE"/>
    <s v="C12"/>
    <s v="Storage"/>
    <m/>
    <s v="Battery"/>
    <m/>
    <n v="200"/>
    <m/>
    <m/>
    <m/>
    <m/>
    <n v="200"/>
    <n v="200"/>
    <s v="Full Capacity"/>
    <s v="ORANGE"/>
    <s v="CA"/>
    <s v="SDGE"/>
    <s v="Capistrano-Pico 138kV"/>
    <x v="8"/>
    <n v="987"/>
    <n v="0"/>
    <m/>
    <m/>
    <e v="#N/A"/>
    <x v="2"/>
    <d v="2023-06-30T00:00:00"/>
    <x v="11"/>
    <s v="NA"/>
    <m/>
    <x v="1"/>
    <s v="NA"/>
    <x v="1"/>
  </r>
  <r>
    <n v="125"/>
    <s v="ARAMIS POWER PLANT"/>
    <n v="1349"/>
    <d v="2017-04-28T00:00:00"/>
    <d v="2017-05-01T00:00:00"/>
    <s v="ACTIVE"/>
    <s v="C10"/>
    <s v="Storage"/>
    <s v="Photovoltaic"/>
    <s v="Battery"/>
    <s v="Solar"/>
    <m/>
    <n v="101.3"/>
    <n v="101.4"/>
    <m/>
    <m/>
    <n v="101.3"/>
    <n v="100"/>
    <s v="Full Capacity"/>
    <s v="ALAMEDA"/>
    <s v="CA"/>
    <s v="PGAE"/>
    <s v="Cayetano Substation 230kV"/>
    <x v="9"/>
    <n v="2036"/>
    <s v="Norcal_Z4_Solano"/>
    <m/>
    <m/>
    <n v="1148"/>
    <x v="4"/>
    <d v="2020-12-31T00:00:00"/>
    <x v="11"/>
    <s v="NA"/>
    <s v="Complete"/>
    <x v="0"/>
    <s v="NA"/>
    <x v="0"/>
  </r>
  <r>
    <n v="246"/>
    <s v="CAYENNE ENERGY STORAGE"/>
    <n v="1605"/>
    <d v="2019-04-16T00:00:00"/>
    <d v="2019-04-15T00:00:00"/>
    <s v="ACTIVE"/>
    <s v="C12"/>
    <s v="Storage"/>
    <m/>
    <s v="Battery"/>
    <m/>
    <n v="102.1"/>
    <m/>
    <m/>
    <m/>
    <m/>
    <n v="102.1"/>
    <n v="100"/>
    <s v="Full Capacity"/>
    <s v="LOS ANGELES"/>
    <s v="CA"/>
    <s v="SCE"/>
    <s v="Chino Substation 220kV"/>
    <x v="10"/>
    <n v="1309"/>
    <s v="KramerInyoOutsideTxConstraintZones"/>
    <m/>
    <m/>
    <n v="308"/>
    <x v="1"/>
    <d v="2022-12-16T00:00:00"/>
    <x v="12"/>
    <s v="NA"/>
    <m/>
    <x v="1"/>
    <s v="NA"/>
    <x v="1"/>
  </r>
  <r>
    <n v="172"/>
    <s v="PINTO PASS"/>
    <n v="1460"/>
    <d v="2018-04-12T00:00:00"/>
    <d v="2018-04-16T00:00:00"/>
    <s v="ACTIVE"/>
    <s v="C11"/>
    <s v="Storage"/>
    <m/>
    <s v="Battery"/>
    <m/>
    <n v="20"/>
    <m/>
    <m/>
    <m/>
    <m/>
    <n v="20"/>
    <n v="20"/>
    <s v="Full Capacity"/>
    <s v="CONTRA COSTA"/>
    <s v="CA"/>
    <s v="PGAE"/>
    <s v="Christie Substation 60kV"/>
    <x v="11"/>
    <n v="104"/>
    <s v="Norcal_Z4_Solano_subzone"/>
    <m/>
    <m/>
    <e v="#N/A"/>
    <x v="4"/>
    <d v="2021-12-31T00:00:00"/>
    <x v="9"/>
    <s v="NA"/>
    <s v="Complete"/>
    <x v="1"/>
    <s v="NA"/>
    <x v="1"/>
  </r>
  <r>
    <n v="192"/>
    <s v="QUARTZITE SOLAR 11"/>
    <n v="1526"/>
    <d v="2018-04-11T00:00:00"/>
    <d v="2018-04-16T00:00:00"/>
    <s v="ACTIVE"/>
    <s v="C11"/>
    <s v="Storage"/>
    <s v="Photovoltaic"/>
    <s v="Battery"/>
    <s v="Solar"/>
    <m/>
    <n v="46.052"/>
    <n v="155.43"/>
    <m/>
    <m/>
    <n v="46.052"/>
    <n v="150"/>
    <s v="Full Capacity"/>
    <s v="RIVERSIDE"/>
    <s v="CA"/>
    <s v="SCE"/>
    <s v="Colorado River Substation 230kV"/>
    <x v="12"/>
    <n v="3171"/>
    <s v="SCADSNV_Z4_RiversideAndPalmSprings"/>
    <m/>
    <m/>
    <e v="#N/A"/>
    <x v="5"/>
    <d v="2022-12-30T00:00:00"/>
    <x v="3"/>
    <s v="NA"/>
    <s v="Complete"/>
    <x v="1"/>
    <s v="NA"/>
    <x v="1"/>
  </r>
  <r>
    <n v="268"/>
    <s v="CALYPSO SOLAR"/>
    <n v="1636"/>
    <d v="2019-04-04T00:00:00"/>
    <d v="2019-04-15T00:00:00"/>
    <s v="ACTIVE"/>
    <s v="C12"/>
    <s v="Storage"/>
    <s v="Photovoltaic"/>
    <s v="Battery"/>
    <s v="Solar"/>
    <m/>
    <n v="200"/>
    <n v="400"/>
    <m/>
    <m/>
    <n v="200"/>
    <n v="400"/>
    <s v="Full Capacity"/>
    <s v="RIVERSIDE"/>
    <s v="CA"/>
    <s v="SCE"/>
    <s v="Colorado River Substation 230kV"/>
    <x v="13"/>
    <n v="565"/>
    <s v="SCADSNV_Z4_RiversideAndPalmSprings"/>
    <n v="1"/>
    <s v="Riverside East"/>
    <e v="#N/A"/>
    <x v="5"/>
    <d v="2023-12-01T00:00:00"/>
    <x v="6"/>
    <s v="NA"/>
    <m/>
    <x v="1"/>
    <s v="NA"/>
    <x v="1"/>
  </r>
  <r>
    <n v="75"/>
    <s v="CRIMSON"/>
    <n v="1192"/>
    <d v="2015-04-29T00:00:00"/>
    <d v="2015-04-30T00:00:00"/>
    <s v="ACTIVE"/>
    <s v="C08"/>
    <s v="Storage"/>
    <s v="Photovoltaic"/>
    <s v="Battery"/>
    <s v="Solar"/>
    <m/>
    <n v="365"/>
    <n v="359.6"/>
    <m/>
    <m/>
    <n v="365"/>
    <n v="350"/>
    <s v="Full Capacity"/>
    <s v="RIVERSIDE"/>
    <s v="CA"/>
    <s v="SCE"/>
    <s v="Colorado River Substation 230kV"/>
    <x v="12"/>
    <n v="3171"/>
    <s v="SCADSNV_Z4_RiversideAndPalmSprings"/>
    <m/>
    <m/>
    <e v="#N/A"/>
    <x v="5"/>
    <d v="2020-12-31T00:00:00"/>
    <x v="13"/>
    <s v="NA"/>
    <s v="Complete"/>
    <x v="0"/>
    <s v="NA"/>
    <x v="0"/>
  </r>
  <r>
    <n v="146"/>
    <s v="MESAVILLE SOLAR"/>
    <n v="1406"/>
    <d v="2017-05-01T00:00:00"/>
    <d v="2017-05-01T00:00:00"/>
    <s v="ACTIVE"/>
    <s v="C10"/>
    <s v="Storage"/>
    <s v="Photovoltaic"/>
    <s v="Battery"/>
    <s v="Solar"/>
    <m/>
    <n v="229.9"/>
    <n v="476.33"/>
    <m/>
    <m/>
    <n v="229.9"/>
    <n v="675"/>
    <s v="Full Capacity"/>
    <s v="RIVERSIDE"/>
    <s v="CA"/>
    <s v="SCE"/>
    <s v="Colorado River Substation 230kV"/>
    <x v="12"/>
    <n v="3171"/>
    <s v="SCADSNV_Z4_RiversideAndPalmSprings"/>
    <m/>
    <m/>
    <e v="#N/A"/>
    <x v="5"/>
    <d v="2021-09-01T00:00:00"/>
    <x v="14"/>
    <s v="NA"/>
    <s v="Complete"/>
    <x v="0"/>
    <s v="NA"/>
    <x v="2"/>
  </r>
  <r>
    <n v="269"/>
    <s v="SOLO"/>
    <n v="1637"/>
    <d v="2019-04-05T00:00:00"/>
    <d v="2019-04-15T00:00:00"/>
    <s v="ACTIVE"/>
    <s v="C12"/>
    <s v="Storage"/>
    <s v="Photovoltaic"/>
    <s v="Battery"/>
    <s v="Solar"/>
    <m/>
    <n v="518.4"/>
    <n v="518.4"/>
    <m/>
    <m/>
    <n v="518.4"/>
    <n v="500"/>
    <s v="Full Capacity"/>
    <s v="RIVERSIDE"/>
    <s v="CA"/>
    <s v="SCE"/>
    <s v="Colorado River Substation 500kV"/>
    <x v="13"/>
    <n v="565"/>
    <s v="SCADSNV_Z4_RiversideAndPalmSprings"/>
    <n v="1"/>
    <s v="Riverside East"/>
    <e v="#N/A"/>
    <x v="5"/>
    <d v="2022-12-31T00:00:00"/>
    <x v="8"/>
    <s v="NA"/>
    <m/>
    <x v="1"/>
    <s v="NA"/>
    <x v="1"/>
  </r>
  <r>
    <n v="144"/>
    <s v="HARQUAHALA FLATS"/>
    <n v="1403"/>
    <d v="2017-05-01T00:00:00"/>
    <d v="2017-05-01T00:00:00"/>
    <s v="ACTIVE"/>
    <s v="C10"/>
    <s v="Storage"/>
    <s v="Photovoltaic"/>
    <s v="Battery"/>
    <s v="Solar"/>
    <m/>
    <n v="450"/>
    <n v="450"/>
    <m/>
    <m/>
    <n v="450"/>
    <n v="450"/>
    <s v="Full Capacity"/>
    <s v="MARICOPA"/>
    <s v="AZ"/>
    <s v="DCRT"/>
    <s v="Colorado River-Delaney 500kV"/>
    <x v="12"/>
    <n v="3171"/>
    <s v="SCADSNV_Z4_RiversideAndPalmSprings"/>
    <m/>
    <m/>
    <e v="#N/A"/>
    <x v="5"/>
    <d v="2022-12-16T00:00:00"/>
    <x v="12"/>
    <s v="NA"/>
    <s v="Complete"/>
    <x v="0"/>
    <s v="NA"/>
    <x v="1"/>
  </r>
  <r>
    <n v="130"/>
    <s v="WILBUR ENERGY STORAGE"/>
    <n v="1368"/>
    <d v="2017-05-01T00:00:00"/>
    <d v="2017-05-01T00:00:00"/>
    <s v="ACTIVE"/>
    <s v="C10"/>
    <s v="Storage"/>
    <m/>
    <s v="Battery"/>
    <m/>
    <n v="94.5"/>
    <m/>
    <m/>
    <m/>
    <m/>
    <n v="94.5"/>
    <n v="91.3"/>
    <s v="Full Capacity"/>
    <s v="CONTRA COSTA"/>
    <s v="CA"/>
    <s v="PGAE"/>
    <s v="Contra Costa Switchyard 230kV"/>
    <x v="14"/>
    <n v="108"/>
    <s v="Norcal_Z4_Solano"/>
    <m/>
    <m/>
    <n v="1262"/>
    <x v="4"/>
    <d v="2020-10-31T00:00:00"/>
    <x v="15"/>
    <s v="NA"/>
    <s v="Complete"/>
    <x v="0"/>
    <s v="NA"/>
    <x v="1"/>
  </r>
  <r>
    <n v="109"/>
    <s v="DAGGETT SOLAR 1"/>
    <n v="1312"/>
    <d v="2016-04-28T00:00:00"/>
    <d v="2016-05-02T00:00:00"/>
    <s v="ACTIVE"/>
    <s v="C09"/>
    <s v="Storage"/>
    <s v="Photovoltaic"/>
    <s v="Battery"/>
    <s v="Solar"/>
    <m/>
    <n v="72"/>
    <n v="156"/>
    <m/>
    <m/>
    <n v="72"/>
    <n v="144"/>
    <s v="Full Capacity"/>
    <s v="SAN BERNARDINO"/>
    <s v="CA"/>
    <s v="SCE"/>
    <s v="Coolwater Substation 115kV"/>
    <x v="15"/>
    <e v="#N/A"/>
    <s v="GK_Z1_GreaterKramer"/>
    <n v="1"/>
    <s v="Greater Kramer"/>
    <e v="#N/A"/>
    <x v="5"/>
    <d v="2020-06-30T00:00:00"/>
    <x v="16"/>
    <s v="NA"/>
    <s v="Complete"/>
    <x v="0"/>
    <s v="NA"/>
    <x v="0"/>
  </r>
  <r>
    <n v="65"/>
    <s v="LAKE ALPAUGH BATTERY STORAGE"/>
    <n v="1143"/>
    <d v="2015-04-29T00:00:00"/>
    <d v="2015-04-30T00:00:00"/>
    <s v="ACTIVE"/>
    <s v="C08"/>
    <s v="Storage"/>
    <m/>
    <s v="Battery"/>
    <m/>
    <n v="10"/>
    <m/>
    <m/>
    <m/>
    <m/>
    <n v="10"/>
    <n v="10"/>
    <s v="Full Capacity"/>
    <s v="TULARE"/>
    <s v="CA"/>
    <s v="PGAE"/>
    <s v="Corcoran-Olive Switching Station 115 kV "/>
    <x v="16"/>
    <n v="457"/>
    <s v="SPGE_Z1_Westlands"/>
    <m/>
    <m/>
    <n v="786"/>
    <x v="6"/>
    <d v="2017-12-31T00:00:00"/>
    <x v="9"/>
    <s v="NA"/>
    <s v="Complete"/>
    <x v="0"/>
    <s v="NA"/>
    <x v="0"/>
  </r>
  <r>
    <n v="204"/>
    <s v="BEAUCHAMP 2 SOLAR"/>
    <n v="1543"/>
    <d v="2019-04-04T00:00:00"/>
    <d v="2019-04-15T00:00:00"/>
    <s v="ACTIVE"/>
    <s v="C12"/>
    <s v="Storage"/>
    <s v="Photovoltaic"/>
    <s v="Battery"/>
    <s v="Solar"/>
    <m/>
    <n v="75"/>
    <n v="150"/>
    <m/>
    <m/>
    <n v="75"/>
    <n v="150"/>
    <s v="Full Capacity"/>
    <s v="COLUSA"/>
    <s v="CA"/>
    <s v="PGAE"/>
    <s v="Cortina Substation 115kV"/>
    <x v="17"/>
    <n v="81"/>
    <s v="Norcal_Z4_Solano"/>
    <m/>
    <m/>
    <e v="#N/A"/>
    <x v="5"/>
    <d v="2023-12-01T00:00:00"/>
    <x v="6"/>
    <s v="NA"/>
    <m/>
    <x v="1"/>
    <s v="NA"/>
    <x v="1"/>
  </r>
  <r>
    <n v="168"/>
    <s v="JANUS"/>
    <n v="1455"/>
    <d v="2018-04-12T00:00:00"/>
    <d v="2018-04-16T00:00:00"/>
    <s v="ACTIVE"/>
    <s v="C11"/>
    <s v="Storage"/>
    <s v="Photovoltaic"/>
    <s v="Battery"/>
    <s v="Solar"/>
    <m/>
    <n v="15"/>
    <n v="83.54"/>
    <m/>
    <m/>
    <n v="15"/>
    <n v="80"/>
    <s v="Full Capacity"/>
    <s v="COLUSA"/>
    <s v="CA"/>
    <s v="PGAE"/>
    <s v="Cortina Substation 60kV"/>
    <x v="17"/>
    <n v="81"/>
    <s v="Norcal_Z4_Solano"/>
    <m/>
    <m/>
    <e v="#N/A"/>
    <x v="5"/>
    <d v="2021-12-31T00:00:00"/>
    <x v="9"/>
    <s v="NA"/>
    <s v="Complete"/>
    <x v="1"/>
    <s v="NA"/>
    <x v="1"/>
  </r>
  <r>
    <n v="143"/>
    <s v="ATLAS SOLAR"/>
    <n v="1402"/>
    <d v="2017-04-28T00:00:00"/>
    <d v="2017-05-01T00:00:00"/>
    <s v="ACTIVE"/>
    <s v="C10"/>
    <s v="Storage"/>
    <s v="Photovoltaic"/>
    <s v="Battery"/>
    <s v="Solar"/>
    <m/>
    <n v="1920"/>
    <n v="3200"/>
    <m/>
    <m/>
    <n v="1920"/>
    <n v="3200"/>
    <s v="Full Capacity"/>
    <s v="LA PAZ"/>
    <s v="AZ"/>
    <s v="DCRT"/>
    <s v="Delaney-Colorado River 500kV"/>
    <x v="12"/>
    <n v="3171"/>
    <s v="SCADSNV_Z4_RiversideAndPalmSprings"/>
    <m/>
    <m/>
    <e v="#N/A"/>
    <x v="5"/>
    <d v="2020-12-31T00:00:00"/>
    <x v="17"/>
    <s v="NA"/>
    <s v="Complete"/>
    <x v="0"/>
    <s v="NA"/>
    <x v="1"/>
  </r>
  <r>
    <n v="194"/>
    <s v="CENTENNIAL FLATS"/>
    <n v="1529"/>
    <d v="2018-04-17T00:00:00"/>
    <d v="2018-04-16T00:00:00"/>
    <s v="ACTIVE"/>
    <s v="C11"/>
    <s v="Storage"/>
    <s v="Photovoltaic"/>
    <s v="Battery"/>
    <s v="Solar"/>
    <m/>
    <n v="257.27999999999997"/>
    <n v="514.54999999999995"/>
    <m/>
    <m/>
    <n v="257.27999999999997"/>
    <n v="500"/>
    <s v="Full Capacity"/>
    <s v="LA PAZ"/>
    <s v="AZ"/>
    <s v="DCRT"/>
    <s v="Delaney-Colorado River 500kV line"/>
    <x v="12"/>
    <n v="3171"/>
    <s v="SCADSNV_Z4_RiversideAndPalmSprings"/>
    <m/>
    <m/>
    <e v="#N/A"/>
    <x v="5"/>
    <d v="2022-12-15T00:00:00"/>
    <x v="18"/>
    <s v="NA"/>
    <s v="Complete"/>
    <x v="1"/>
    <s v="NA"/>
    <x v="1"/>
  </r>
  <r>
    <n v="183"/>
    <s v="DESCENDANT RANCH 1"/>
    <n v="1496"/>
    <d v="2018-04-11T00:00:00"/>
    <d v="2018-04-16T00:00:00"/>
    <s v="ACTIVE"/>
    <s v="C11"/>
    <s v="Storage"/>
    <s v="Photovoltaic"/>
    <s v="Battery"/>
    <s v="Solar"/>
    <m/>
    <n v="510"/>
    <n v="513.5"/>
    <m/>
    <m/>
    <n v="510"/>
    <n v="500"/>
    <s v="Full Capacity"/>
    <s v="COLUSA"/>
    <s v="CA"/>
    <s v="PGAE"/>
    <s v="Delevan Sub 230kV"/>
    <x v="18"/>
    <n v="2784"/>
    <s v="Norcal_Z3_SacramentoRiver"/>
    <m/>
    <m/>
    <e v="#N/A"/>
    <x v="5"/>
    <d v="2023-12-01T00:00:00"/>
    <x v="6"/>
    <s v="NA"/>
    <s v="Complete"/>
    <x v="1"/>
    <s v="NA"/>
    <x v="1"/>
  </r>
  <r>
    <n v="106"/>
    <s v="MARVEL"/>
    <n v="1295"/>
    <d v="2016-04-26T00:00:00"/>
    <d v="2016-05-02T00:00:00"/>
    <s v="ACTIVE"/>
    <s v="C09"/>
    <s v="Storage"/>
    <m/>
    <s v="Battery"/>
    <m/>
    <n v="405.85"/>
    <m/>
    <m/>
    <m/>
    <m/>
    <n v="405.85"/>
    <n v="400"/>
    <s v="Full Capacity"/>
    <s v="RIVERSIDE"/>
    <s v="CA"/>
    <s v="SCE"/>
    <s v="Devers Substation 230kV"/>
    <x v="19"/>
    <n v="1061"/>
    <n v="0"/>
    <m/>
    <m/>
    <n v="267"/>
    <x v="1"/>
    <d v="2022-04-01T00:00:00"/>
    <x v="19"/>
    <s v="NA"/>
    <s v="Complete"/>
    <x v="0"/>
    <s v="NA"/>
    <x v="0"/>
  </r>
  <r>
    <n v="270"/>
    <s v="SUNNYNOOK SOLAR CENTER"/>
    <n v="1640"/>
    <d v="2019-04-12T00:00:00"/>
    <d v="2019-04-15T00:00:00"/>
    <s v="ACTIVE"/>
    <s v="C12"/>
    <s v="Storage"/>
    <s v="Photovoltaic"/>
    <s v="Battery"/>
    <s v="Solar"/>
    <m/>
    <n v="514.35"/>
    <n v="514.35"/>
    <m/>
    <m/>
    <n v="514.35"/>
    <n v="500"/>
    <s v="Full Capacity"/>
    <s v="RIVERSIDE"/>
    <s v="CA"/>
    <s v="SCE"/>
    <s v="Devers-San Bernardino Line 230 kV"/>
    <x v="19"/>
    <n v="1061"/>
    <n v="0"/>
    <m/>
    <m/>
    <n v="267"/>
    <x v="1"/>
    <d v="2023-06-01T00:00:00"/>
    <x v="20"/>
    <s v="NA"/>
    <m/>
    <x v="1"/>
    <s v="NA"/>
    <x v="1"/>
  </r>
  <r>
    <n v="289"/>
    <s v="VENTASSO ENERGY STORAGE"/>
    <n v="1662"/>
    <d v="2019-04-06T00:00:00"/>
    <d v="2019-04-15T00:00:00"/>
    <s v="ACTIVE"/>
    <s v="C12"/>
    <s v="Storage"/>
    <m/>
    <s v="Battery"/>
    <m/>
    <n v="50.774000000000001"/>
    <m/>
    <m/>
    <m/>
    <m/>
    <n v="50.774000000000001"/>
    <n v="50"/>
    <s v="Full Capacity"/>
    <s v="SAN DIEGO"/>
    <s v="CA"/>
    <s v="SDGE"/>
    <s v="EI Cajon Substation 69kV"/>
    <x v="20"/>
    <e v="#N/A"/>
    <e v="#N/A"/>
    <m/>
    <m/>
    <e v="#N/A"/>
    <x v="2"/>
    <d v="2022-11-30T00:00:00"/>
    <x v="21"/>
    <s v="NA"/>
    <m/>
    <x v="1"/>
    <s v="NA"/>
    <x v="1"/>
  </r>
  <r>
    <n v="43"/>
    <s v="NORTH JOHNSON ENERGY CENTER"/>
    <n v="1047"/>
    <d v="2014-04-30T00:00:00"/>
    <d v="2014-04-30T00:00:00"/>
    <s v="ACTIVE"/>
    <s v="C07"/>
    <s v="Storage"/>
    <m/>
    <s v="Battery"/>
    <m/>
    <n v="50"/>
    <m/>
    <m/>
    <m/>
    <m/>
    <n v="50"/>
    <n v="50"/>
    <s v="Energy Only"/>
    <s v="SAN DIEGO"/>
    <s v="CA"/>
    <s v="SDGE"/>
    <s v="El Cajon Substation 69kV"/>
    <x v="20"/>
    <n v="1397"/>
    <s v="SCADSNV_Z5_SCADSNV"/>
    <m/>
    <m/>
    <n v="27"/>
    <x v="2"/>
    <d v="2019-11-01T00:00:00"/>
    <x v="22"/>
    <s v="NA"/>
    <s v="Complete"/>
    <x v="0"/>
    <s v="NA"/>
    <x v="2"/>
  </r>
  <r>
    <n v="191"/>
    <s v="SUNVALE SOLAR FARM"/>
    <n v="1524"/>
    <d v="2018-04-16T00:00:00"/>
    <d v="2018-04-16T00:00:00"/>
    <s v="ACTIVE"/>
    <s v="C11"/>
    <s v="Storage"/>
    <s v="Photovoltaic"/>
    <s v="Battery"/>
    <s v="Solar"/>
    <m/>
    <n v="600"/>
    <n v="600"/>
    <m/>
    <m/>
    <n v="600"/>
    <n v="600"/>
    <s v="Full Capacity"/>
    <s v="CLARK"/>
    <s v="NV"/>
    <s v="SCE"/>
    <s v="Eldorado Substation 500kV"/>
    <x v="21"/>
    <e v="#N/A"/>
    <s v="SCADSNV_Z5_SCADSNV"/>
    <n v="1"/>
    <s v="Southern NV / Southern CA Desert"/>
    <e v="#N/A"/>
    <x v="5"/>
    <d v="2022-10-01T00:00:00"/>
    <x v="23"/>
    <s v="NA"/>
    <s v="Complete"/>
    <x v="1"/>
    <s v="NA"/>
    <x v="1"/>
  </r>
  <r>
    <n v="206"/>
    <s v="TATTON STORAGE 1"/>
    <n v="1546"/>
    <d v="2019-04-14T00:00:00"/>
    <d v="2019-04-15T00:00:00"/>
    <s v="ACTIVE"/>
    <s v="C12"/>
    <s v="Storage"/>
    <m/>
    <s v="Battery"/>
    <m/>
    <n v="30.58"/>
    <m/>
    <m/>
    <m/>
    <m/>
    <n v="30.58"/>
    <n v="30"/>
    <s v="Full Capacity"/>
    <s v="MENDOCINO"/>
    <s v="CA"/>
    <s v="PGAE"/>
    <s v="Elk-Gualala 60 kV"/>
    <x v="22"/>
    <n v="806"/>
    <s v="NorCalOutsideTxConstraintZones"/>
    <m/>
    <m/>
    <e v="#N/A"/>
    <x v="7"/>
    <d v="2021-12-01T00:00:00"/>
    <x v="2"/>
    <s v="NA"/>
    <m/>
    <x v="1"/>
    <s v="NA"/>
    <x v="1"/>
  </r>
  <r>
    <n v="44"/>
    <s v="ESCONDIDO ENERGY CENTER 2"/>
    <n v="1048"/>
    <d v="2014-04-30T00:00:00"/>
    <d v="2014-04-30T00:00:00"/>
    <s v="ACTIVE"/>
    <s v="C07"/>
    <s v="Storage"/>
    <m/>
    <s v="Battery"/>
    <m/>
    <n v="50"/>
    <m/>
    <m/>
    <m/>
    <m/>
    <n v="50"/>
    <n v="50"/>
    <s v="Energy Only"/>
    <s v="SAN DIEGO"/>
    <s v="CA"/>
    <s v="SDGE"/>
    <s v="Escondido Substation 69 kV"/>
    <x v="23"/>
    <n v="1402"/>
    <s v="GreaterImpOutsideTxConstraintZones"/>
    <m/>
    <m/>
    <e v="#N/A"/>
    <x v="2"/>
    <d v="2019-11-01T00:00:00"/>
    <x v="22"/>
    <s v="NA"/>
    <s v="Complete"/>
    <x v="0"/>
    <s v="NA"/>
    <x v="2"/>
  </r>
  <r>
    <n v="271"/>
    <s v="RAMPA"/>
    <n v="1641"/>
    <d v="2019-04-05T00:00:00"/>
    <d v="2019-04-15T00:00:00"/>
    <s v="ACTIVE"/>
    <s v="C12"/>
    <s v="Storage"/>
    <m/>
    <s v="Battery"/>
    <m/>
    <n v="100.98"/>
    <m/>
    <m/>
    <m/>
    <m/>
    <n v="100.98"/>
    <n v="100"/>
    <s v="Full Capacity"/>
    <s v="SAN BERNARDINO"/>
    <s v="CA"/>
    <s v="SCE"/>
    <s v="Etiwanda Substation 230kV"/>
    <x v="24"/>
    <n v="87"/>
    <s v="KramerInyoOutsideTxConstraintZones"/>
    <m/>
    <m/>
    <n v="404"/>
    <x v="1"/>
    <d v="2022-12-31T00:00:00"/>
    <x v="8"/>
    <s v="NA"/>
    <m/>
    <x v="1"/>
    <s v="NA"/>
    <x v="1"/>
  </r>
  <r>
    <n v="89"/>
    <s v="CINCO"/>
    <n v="1225"/>
    <d v="2016-04-27T00:00:00"/>
    <d v="2016-05-02T00:00:00"/>
    <s v="ACTIVE"/>
    <s v="C09"/>
    <s v="Storage"/>
    <s v="Photovoltaic"/>
    <s v="Battery"/>
    <s v="Solar"/>
    <m/>
    <n v="10.45"/>
    <n v="53.2"/>
    <m/>
    <m/>
    <n v="10.45"/>
    <n v="60"/>
    <s v="Energy Only"/>
    <s v="FRESNO"/>
    <s v="CA"/>
    <s v="PGAE"/>
    <s v="Five Points Substation 70 kV"/>
    <x v="25"/>
    <e v="#N/A"/>
    <e v="#N/A"/>
    <m/>
    <m/>
    <e v="#N/A"/>
    <x v="6"/>
    <d v="2019-06-01T00:00:00"/>
    <x v="9"/>
    <s v="NA"/>
    <s v="Complete"/>
    <x v="0"/>
    <s v="NA"/>
    <x v="1"/>
  </r>
  <r>
    <n v="129"/>
    <s v="WEST FORD FLAT ENERGY STORAGE"/>
    <n v="1367"/>
    <d v="2017-04-28T00:00:00"/>
    <d v="2017-05-01T00:00:00"/>
    <s v="ACTIVE"/>
    <s v="C10"/>
    <s v="Storage"/>
    <m/>
    <s v="Battery"/>
    <m/>
    <n v="26.25"/>
    <m/>
    <m/>
    <m/>
    <m/>
    <n v="26.25"/>
    <n v="25"/>
    <s v="Full Capacity"/>
    <s v="LAKE"/>
    <s v="CA"/>
    <s v="PGAE"/>
    <s v="Fulton Substation 230kV"/>
    <x v="26"/>
    <n v="1758"/>
    <s v="Norcal_Z4_Solano"/>
    <m/>
    <m/>
    <n v="1335"/>
    <x v="7"/>
    <d v="2020-01-01T00:00:00"/>
    <x v="24"/>
    <s v="NA"/>
    <s v="Complete"/>
    <x v="0"/>
    <s v="NA"/>
    <x v="1"/>
  </r>
  <r>
    <n v="46"/>
    <s v="ARES NEVADA "/>
    <n v="1064"/>
    <d v="2014-04-30T00:00:00"/>
    <d v="2014-04-30T00:00:00"/>
    <s v="ACTIVE"/>
    <s v="C07"/>
    <s v="Storage"/>
    <m/>
    <s v="Gravity via Rail"/>
    <m/>
    <n v="44"/>
    <m/>
    <m/>
    <m/>
    <m/>
    <n v="44"/>
    <n v="44"/>
    <s v="Full Capacity"/>
    <s v="NYE"/>
    <s v="NV"/>
    <s v="GWT"/>
    <s v="Gamebird Switchyard 230kV"/>
    <x v="27"/>
    <e v="#N/A"/>
    <s v="SCADSNV_Z5_SCADSNV"/>
    <n v="1"/>
    <s v="Southern NV / Southern CA Desert"/>
    <e v="#N/A"/>
    <x v="5"/>
    <d v="2017-01-01T00:00:00"/>
    <x v="25"/>
    <s v="NA"/>
    <s v="Complete"/>
    <x v="0"/>
    <s v="NA"/>
    <x v="0"/>
  </r>
  <r>
    <n v="177"/>
    <s v="KEY STORAGE 1"/>
    <n v="1479"/>
    <d v="2018-04-11T00:00:00"/>
    <d v="2018-04-16T00:00:00"/>
    <s v="ACTIVE"/>
    <s v="C11"/>
    <s v="Storage"/>
    <m/>
    <s v="Battery"/>
    <m/>
    <n v="309.3"/>
    <m/>
    <m/>
    <m/>
    <m/>
    <n v="309.3"/>
    <n v="300"/>
    <s v="Full Capacity"/>
    <s v="FRESNO"/>
    <s v="CA"/>
    <s v="PGAE"/>
    <s v="Gates Sub 500kV"/>
    <x v="28"/>
    <n v="193"/>
    <s v="SPGE_Z1_Westlands"/>
    <m/>
    <m/>
    <e v="#N/A"/>
    <x v="5"/>
    <d v="2022-12-01T00:00:00"/>
    <x v="1"/>
    <s v="NA"/>
    <s v="Complete"/>
    <x v="1"/>
    <s v="NA"/>
    <x v="1"/>
  </r>
  <r>
    <n v="37"/>
    <s v="BLACKBRIAR"/>
    <n v="1027"/>
    <d v="2014-05-01T00:00:00"/>
    <d v="2014-04-30T00:00:00"/>
    <s v="ACTIVE"/>
    <s v="C07"/>
    <s v="Storage"/>
    <m/>
    <s v="Battery"/>
    <m/>
    <n v="20"/>
    <m/>
    <m/>
    <m/>
    <m/>
    <n v="20"/>
    <n v="20"/>
    <s v="Full Capacity"/>
    <s v="FRESNO"/>
    <s v="CA"/>
    <s v="PGAE"/>
    <s v="Gates Substation 230kV"/>
    <x v="28"/>
    <n v="193"/>
    <s v="SPGE_Z1_Westlands"/>
    <m/>
    <m/>
    <e v="#N/A"/>
    <x v="5"/>
    <d v="2016-06-01T00:00:00"/>
    <x v="9"/>
    <s v="NA"/>
    <s v="Complete"/>
    <x v="0"/>
    <s v="NA"/>
    <x v="0"/>
  </r>
  <r>
    <n v="235"/>
    <s v="PELICANS JAW HYBRID SOLAR"/>
    <n v="1593"/>
    <d v="2019-04-09T00:00:00"/>
    <d v="2019-04-15T00:00:00"/>
    <s v="ACTIVE"/>
    <s v="C12"/>
    <s v="Storage"/>
    <s v="Photovoltaic"/>
    <s v="Battery"/>
    <s v="Solar"/>
    <m/>
    <n v="500"/>
    <n v="500"/>
    <m/>
    <m/>
    <n v="500"/>
    <n v="500"/>
    <s v="Full Capacity"/>
    <s v="KINGS"/>
    <s v="CA"/>
    <s v="PGAE"/>
    <s v="Gates-Midway 230 kV"/>
    <x v="28"/>
    <n v="193"/>
    <s v="SPGE_Z1_Westlands"/>
    <m/>
    <m/>
    <e v="#N/A"/>
    <x v="5"/>
    <d v="2022-11-30T00:00:00"/>
    <x v="21"/>
    <s v="NA"/>
    <m/>
    <x v="1"/>
    <s v="NA"/>
    <x v="1"/>
  </r>
  <r>
    <n v="236"/>
    <s v="GRAND LAKE HYBRID SOLAR"/>
    <n v="1594"/>
    <d v="2019-04-15T00:00:00"/>
    <d v="2019-04-15T00:00:00"/>
    <s v="ACTIVE"/>
    <s v="C12"/>
    <s v="Storage"/>
    <s v="Photovoltaic"/>
    <s v="Battery"/>
    <s v="Solar"/>
    <m/>
    <n v="250"/>
    <n v="254"/>
    <m/>
    <m/>
    <n v="250"/>
    <n v="250"/>
    <s v="Full Capacity"/>
    <s v="KINGS"/>
    <s v="CA"/>
    <s v="PGAE"/>
    <s v="Gates-Midway 230kV"/>
    <x v="28"/>
    <n v="193"/>
    <s v="SPGE_Z1_Westlands"/>
    <m/>
    <m/>
    <e v="#N/A"/>
    <x v="5"/>
    <d v="2023-11-30T00:00:00"/>
    <x v="4"/>
    <s v="NA"/>
    <m/>
    <x v="1"/>
    <s v="NA"/>
    <x v="1"/>
  </r>
  <r>
    <n v="234"/>
    <s v="OATFIELD HYBRID SOLAR"/>
    <n v="1592"/>
    <d v="2019-04-05T00:00:00"/>
    <d v="2019-04-15T00:00:00"/>
    <s v="ACTIVE"/>
    <s v="C12"/>
    <s v="Storage"/>
    <s v="Photovoltaic"/>
    <s v="Battery"/>
    <s v="Solar"/>
    <m/>
    <n v="500"/>
    <n v="500"/>
    <m/>
    <m/>
    <n v="500"/>
    <n v="500"/>
    <s v="Full Capacity"/>
    <s v="KINGS"/>
    <s v="CA"/>
    <s v="PGAE"/>
    <s v="Gates-Templeton 230 kV"/>
    <x v="28"/>
    <n v="193"/>
    <s v="SPGE_Z1_Westlands"/>
    <m/>
    <m/>
    <e v="#N/A"/>
    <x v="5"/>
    <d v="2022-11-30T00:00:00"/>
    <x v="21"/>
    <s v="NA"/>
    <m/>
    <x v="1"/>
    <s v="NA"/>
    <x v="1"/>
  </r>
  <r>
    <n v="50"/>
    <s v="BEAR CANYON ENERGY STORAGE"/>
    <n v="1097"/>
    <d v="2015-04-29T00:00:00"/>
    <d v="2015-04-30T00:00:00"/>
    <s v="ACTIVE"/>
    <s v="C08"/>
    <s v="Storage"/>
    <m/>
    <s v="Battery"/>
    <m/>
    <n v="13.25"/>
    <m/>
    <m/>
    <m/>
    <m/>
    <n v="13.25"/>
    <n v="13"/>
    <s v="Full Capacity"/>
    <s v="LAKE"/>
    <s v="CA"/>
    <s v="PGAE"/>
    <s v="Geysers #12-Fulton 230kV line"/>
    <x v="29"/>
    <e v="#N/A"/>
    <s v="Norcal_Z4_Solano"/>
    <n v="1"/>
    <s v="Norcal_Z4_Solano"/>
    <e v="#N/A"/>
    <x v="7"/>
    <d v="2018-01-01T00:00:00"/>
    <x v="26"/>
    <s v="NA"/>
    <s v="Complete"/>
    <x v="0"/>
    <s v="NA"/>
    <x v="0"/>
  </r>
  <r>
    <n v="199"/>
    <s v="KUIPER ENERGY STORAGE"/>
    <n v="1538"/>
    <d v="2018-11-19T00:00:00"/>
    <d v="2019-04-05T00:00:00"/>
    <s v="ACTIVE"/>
    <s v="ISP"/>
    <s v="Storage"/>
    <m/>
    <s v="Battery"/>
    <m/>
    <n v="40.5"/>
    <m/>
    <m/>
    <m/>
    <m/>
    <n v="40.5"/>
    <n v="40"/>
    <s v="Full Capacity"/>
    <s v="SONOMA"/>
    <s v="CA"/>
    <s v="PGAE"/>
    <s v="Geysers #3 Cloverdale 115 kV line"/>
    <x v="29"/>
    <e v="#N/A"/>
    <e v="#N/A"/>
    <m/>
    <m/>
    <e v="#N/A"/>
    <x v="7"/>
    <d v="2021-12-31T00:00:00"/>
    <x v="9"/>
    <s v="NA"/>
    <m/>
    <x v="1"/>
    <s v="NA"/>
    <x v="1"/>
  </r>
  <r>
    <n v="185"/>
    <s v="PROSPECT ENERGY STORAGE"/>
    <n v="1507"/>
    <d v="2018-04-16T00:00:00"/>
    <d v="2018-04-16T00:00:00"/>
    <s v="ACTIVE"/>
    <s v="C11"/>
    <s v="Storage"/>
    <m/>
    <s v="Battery"/>
    <m/>
    <n v="58.75"/>
    <m/>
    <m/>
    <m/>
    <m/>
    <n v="58.75"/>
    <n v="49.9"/>
    <s v="Full Capacity"/>
    <s v="SACRAMENTO"/>
    <s v="CA"/>
    <s v="PGAE"/>
    <s v="Gold Hill Substation 60kV"/>
    <x v="30"/>
    <n v="1096"/>
    <s v="NorCalOutsideTxConstraintZones"/>
    <m/>
    <m/>
    <e v="#N/A"/>
    <x v="8"/>
    <d v="2022-06-01T00:00:00"/>
    <x v="27"/>
    <s v="NA"/>
    <s v="Complete"/>
    <x v="1"/>
    <s v="NA"/>
    <x v="1"/>
  </r>
  <r>
    <n v="205"/>
    <s v="MARESTE BESS"/>
    <n v="1545"/>
    <d v="2019-04-12T00:00:00"/>
    <d v="2019-04-15T00:00:00"/>
    <s v="ACTIVE"/>
    <s v="C12"/>
    <s v="Storage"/>
    <m/>
    <s v="Battery"/>
    <m/>
    <n v="100.4"/>
    <m/>
    <m/>
    <m/>
    <m/>
    <n v="100.4"/>
    <n v="100"/>
    <s v="Full Capacity"/>
    <s v="ALAMEDA"/>
    <s v="NN"/>
    <s v="PGAE"/>
    <s v="Grant Eastshore #1 115kV"/>
    <x v="31"/>
    <n v="15"/>
    <s v="Norcal_Z4_Solano_subzone"/>
    <m/>
    <m/>
    <n v="1106"/>
    <x v="4"/>
    <d v="2023-05-31T00:00:00"/>
    <x v="28"/>
    <s v="NA"/>
    <m/>
    <x v="1"/>
    <s v="NA"/>
    <x v="1"/>
  </r>
  <r>
    <n v="153"/>
    <s v="DARLINGTON BALLEY SOLAR ENERGY 1"/>
    <n v="1427"/>
    <d v="2017-05-01T00:00:00"/>
    <d v="2017-05-01T00:00:00"/>
    <s v="ACTIVE"/>
    <s v="C10"/>
    <s v="Storage"/>
    <s v="Photovoltaic"/>
    <s v="Battery"/>
    <s v="Solar"/>
    <m/>
    <n v="60"/>
    <n v="125"/>
    <m/>
    <m/>
    <n v="60"/>
    <n v="125"/>
    <s v="Full Capacity"/>
    <s v="MARICOPA"/>
    <s v="AZ"/>
    <s v="SDGE"/>
    <s v="Hassayampa Switchyard 500kV"/>
    <x v="32"/>
    <e v="#N/A"/>
    <s v="SCADSNV_Z3_GreaterImperial"/>
    <n v="1"/>
    <s v="Greater Imperial"/>
    <e v="#N/A"/>
    <x v="5"/>
    <d v="2024-04-30T00:00:00"/>
    <x v="29"/>
    <s v="NA"/>
    <s v="Complete"/>
    <x v="0"/>
    <s v="NA"/>
    <x v="1"/>
  </r>
  <r>
    <n v="104"/>
    <s v="MESQUITE SOLAR 5"/>
    <n v="1291"/>
    <d v="2016-04-28T00:00:00"/>
    <d v="2016-05-02T00:00:00"/>
    <s v="ACTIVE"/>
    <s v="C09"/>
    <s v="Storage"/>
    <s v="Photovoltaic"/>
    <s v="Battery"/>
    <s v="Solar"/>
    <m/>
    <n v="20"/>
    <n v="300"/>
    <m/>
    <m/>
    <n v="20"/>
    <n v="300"/>
    <s v="Full Capacity"/>
    <s v="MARICOPA"/>
    <s v="AZ"/>
    <s v="SDGE"/>
    <s v="Hassayampa Switchyard 500kV common bus"/>
    <x v="32"/>
    <e v="#N/A"/>
    <s v="SCADSNV_Z3_GreaterImperial"/>
    <n v="1"/>
    <s v="Greater Imperial"/>
    <e v="#N/A"/>
    <x v="5"/>
    <d v="2023-04-28T00:00:00"/>
    <x v="30"/>
    <s v="NA"/>
    <s v="Complete"/>
    <x v="0"/>
    <s v="NA"/>
    <x v="0"/>
  </r>
  <r>
    <n v="197"/>
    <s v="VULCAN"/>
    <n v="1534"/>
    <d v="2018-04-11T00:00:00"/>
    <d v="2018-04-16T00:00:00"/>
    <s v="ACTIVE"/>
    <s v="C11"/>
    <s v="Storage"/>
    <s v="Photovoltaic"/>
    <s v="Battery"/>
    <s v="Solar"/>
    <m/>
    <n v="28.8"/>
    <n v="225"/>
    <m/>
    <m/>
    <n v="28.8"/>
    <n v="250"/>
    <s v="Full Capacity"/>
    <s v="MARICOPA"/>
    <s v="AZ"/>
    <s v="SDGE"/>
    <s v="Hassayampa Switchyard 500kV Common Bus"/>
    <x v="32"/>
    <e v="#N/A"/>
    <s v="SCADSNV_Z3_GreaterImperial"/>
    <n v="1"/>
    <s v="Greater Imperial"/>
    <e v="#N/A"/>
    <x v="5"/>
    <d v="2021-05-01T00:00:00"/>
    <x v="31"/>
    <s v="NA"/>
    <s v="Complete"/>
    <x v="1"/>
    <s v="NA"/>
    <x v="1"/>
  </r>
  <r>
    <n v="226"/>
    <s v="JOURNEY STORAGE"/>
    <n v="1578"/>
    <d v="2019-04-05T00:00:00"/>
    <d v="2019-04-15T00:00:00"/>
    <s v="ACTIVE"/>
    <s v="C12"/>
    <s v="Storage"/>
    <m/>
    <s v="Battery"/>
    <m/>
    <n v="354.88"/>
    <m/>
    <m/>
    <m/>
    <m/>
    <n v="354.88"/>
    <n v="350"/>
    <s v="Full Capacity"/>
    <s v="KINGS"/>
    <s v="CA"/>
    <s v="PGAE"/>
    <s v="Henrietta Substation 230kV"/>
    <x v="33"/>
    <n v="461"/>
    <s v="SPGE_Z1_Westlands"/>
    <m/>
    <m/>
    <e v="#N/A"/>
    <x v="6"/>
    <d v="2022-12-31T00:00:00"/>
    <x v="8"/>
    <s v="NA"/>
    <m/>
    <x v="1"/>
    <s v="NA"/>
    <x v="1"/>
  </r>
  <r>
    <n v="222"/>
    <s v="AIR STATION 1"/>
    <n v="1568"/>
    <d v="2019-04-16T00:00:00"/>
    <d v="2019-04-15T00:00:00"/>
    <s v="ACTIVE"/>
    <s v="C12"/>
    <s v="Storage"/>
    <s v="Photovoltaic"/>
    <s v="Battery"/>
    <s v="Solar"/>
    <m/>
    <n v="21.05"/>
    <n v="21.05"/>
    <m/>
    <m/>
    <n v="21.05"/>
    <n v="40"/>
    <s v="Full Capacity"/>
    <s v="KINGS"/>
    <s v="NN"/>
    <s v="PGAE"/>
    <s v="Henrietta-Lemoore NAS 70 kV"/>
    <x v="34"/>
    <e v="#N/A"/>
    <s v="SPGE_Z1_Westlands"/>
    <n v="1"/>
    <s v="Westlands"/>
    <e v="#N/A"/>
    <x v="6"/>
    <d v="2021-12-31T00:00:00"/>
    <x v="9"/>
    <s v="NA"/>
    <m/>
    <x v="1"/>
    <s v="NA"/>
    <x v="1"/>
  </r>
  <r>
    <n v="248"/>
    <s v="HINSON BESS"/>
    <n v="1609"/>
    <d v="2019-04-10T00:00:00"/>
    <d v="2019-04-15T00:00:00"/>
    <s v="ACTIVE"/>
    <s v="C12"/>
    <s v="Storage"/>
    <m/>
    <s v="Battery"/>
    <m/>
    <n v="308.10199999999998"/>
    <m/>
    <m/>
    <m/>
    <m/>
    <n v="308.10199999999998"/>
    <n v="300"/>
    <s v="Full Capacity"/>
    <s v="LOS ANGELES"/>
    <s v="CA"/>
    <s v="SCE"/>
    <s v="Hinson Substation 220kV"/>
    <x v="35"/>
    <n v="614"/>
    <s v="TehachapiOutsideTxConstraintZones"/>
    <m/>
    <m/>
    <e v="#N/A"/>
    <x v="1"/>
    <d v="2021-10-31T00:00:00"/>
    <x v="32"/>
    <s v="NA"/>
    <m/>
    <x v="1"/>
    <s v="NA"/>
    <x v="1"/>
  </r>
  <r>
    <n v="247"/>
    <s v="AVOCET STORAGE"/>
    <n v="1608"/>
    <d v="2019-04-01T00:00:00"/>
    <d v="2019-04-15T00:00:00"/>
    <s v="ACTIVE"/>
    <s v="C12"/>
    <s v="Storage"/>
    <m/>
    <s v="Battery"/>
    <m/>
    <n v="200"/>
    <m/>
    <m/>
    <m/>
    <m/>
    <n v="200"/>
    <n v="200"/>
    <s v="Full Capacity"/>
    <s v="LOS ANGELES"/>
    <s v="CA"/>
    <s v="SCE"/>
    <s v="Hinson Substation 230kV"/>
    <x v="35"/>
    <n v="614"/>
    <s v="TehachapiOutsideTxConstraintZones"/>
    <m/>
    <m/>
    <e v="#N/A"/>
    <x v="1"/>
    <d v="2023-06-30T00:00:00"/>
    <x v="11"/>
    <s v="NA"/>
    <m/>
    <x v="1"/>
    <s v="NA"/>
    <x v="1"/>
  </r>
  <r>
    <n v="290"/>
    <s v="HOODINI"/>
    <n v="1663"/>
    <d v="2019-04-13T00:00:00"/>
    <d v="2019-04-15T00:00:00"/>
    <s v="ACTIVE"/>
    <s v="C12"/>
    <s v="Storage"/>
    <s v="Photovoltaic"/>
    <s v="Battery"/>
    <s v="Solar"/>
    <m/>
    <n v="112.63"/>
    <n v="459.54"/>
    <m/>
    <m/>
    <n v="112.63"/>
    <n v="450"/>
    <s v="Full Capacity"/>
    <s v="YUMA COUNTY"/>
    <s v="NN"/>
    <s v="SDGE"/>
    <s v="Hoodoo Wash Substation 500kV"/>
    <x v="36"/>
    <e v="#N/A"/>
    <s v="SCADSNV_Z3_GreaterImperial"/>
    <n v="1"/>
    <s v="Greater Imperial"/>
    <e v="#N/A"/>
    <x v="5"/>
    <d v="2023-05-31T00:00:00"/>
    <x v="28"/>
    <s v="NA"/>
    <m/>
    <x v="1"/>
    <s v="NA"/>
    <x v="1"/>
  </r>
  <r>
    <n v="159"/>
    <s v="VIKTORIA SOLAR"/>
    <n v="1435"/>
    <d v="2017-04-24T00:00:00"/>
    <d v="2017-05-01T00:00:00"/>
    <s v="ACTIVE"/>
    <s v="C10"/>
    <s v="Storage"/>
    <s v="Photovoltaic"/>
    <s v="Battery"/>
    <s v="Solar"/>
    <m/>
    <n v="100"/>
    <n v="250"/>
    <m/>
    <m/>
    <n v="100"/>
    <n v="250"/>
    <s v="Full Capacity"/>
    <s v="YUMA"/>
    <s v="AZ"/>
    <s v="SDGE"/>
    <s v="Hoodoo Wash Substation 500kV"/>
    <x v="37"/>
    <e v="#N/A"/>
    <s v="SCADSNV_Z3_GreaterImperial"/>
    <n v="1"/>
    <s v="Greater Imperial"/>
    <e v="#N/A"/>
    <x v="5"/>
    <d v="2020-12-31T00:00:00"/>
    <x v="33"/>
    <s v="NA"/>
    <s v="Complete"/>
    <x v="0"/>
    <s v="NA"/>
    <x v="1"/>
  </r>
  <r>
    <n v="195"/>
    <s v="BATERIA DEL SUR"/>
    <n v="1531"/>
    <d v="2018-04-16T00:00:00"/>
    <d v="2018-04-16T00:00:00"/>
    <s v="ACTIVE"/>
    <s v="C11"/>
    <s v="Storage"/>
    <m/>
    <s v="Battery"/>
    <m/>
    <n v="350"/>
    <m/>
    <m/>
    <m/>
    <m/>
    <n v="350"/>
    <n v="350"/>
    <s v="Full Capacity"/>
    <s v="TBD"/>
    <s v="MX"/>
    <s v="SDGE"/>
    <s v="Imperial Valley 230kV"/>
    <x v="38"/>
    <n v="294"/>
    <s v="SCADSNV_Z3_GreaterImperial"/>
    <n v="1"/>
    <s v="Greater Imperial"/>
    <e v="#N/A"/>
    <x v="2"/>
    <d v="2022-05-01T00:00:00"/>
    <x v="17"/>
    <s v="NA"/>
    <s v="Complete"/>
    <x v="1"/>
    <s v="NA"/>
    <x v="1"/>
  </r>
  <r>
    <n v="72"/>
    <s v="LA CONTE ENERGY STORAGE"/>
    <n v="1175"/>
    <d v="2015-04-29T00:00:00"/>
    <d v="2015-04-30T00:00:00"/>
    <s v="ACTIVE"/>
    <s v="C08"/>
    <s v="Storage"/>
    <m/>
    <s v="Battery"/>
    <m/>
    <n v="125"/>
    <m/>
    <m/>
    <m/>
    <m/>
    <n v="125"/>
    <n v="125"/>
    <s v="Energy Only"/>
    <s v="IMPERIAL"/>
    <s v="CA"/>
    <s v="SDGE"/>
    <s v="Imperial Valley Substation 230 kV"/>
    <x v="38"/>
    <n v="294"/>
    <s v="SCADSNV_Z3_GreaterImperial"/>
    <n v="1"/>
    <s v="Greater Imperial"/>
    <e v="#N/A"/>
    <x v="2"/>
    <d v="2018-09-01T00:00:00"/>
    <x v="34"/>
    <s v="NA"/>
    <s v="Complete"/>
    <x v="0"/>
    <s v="NA"/>
    <x v="2"/>
  </r>
  <r>
    <n v="286"/>
    <s v="CARDINAL STORAGE"/>
    <n v="1658"/>
    <d v="2019-04-01T00:00:00"/>
    <d v="2019-04-15T00:00:00"/>
    <s v="ACTIVE"/>
    <s v="C12"/>
    <s v="Storage"/>
    <m/>
    <s v="Battery"/>
    <m/>
    <n v="200"/>
    <m/>
    <m/>
    <m/>
    <m/>
    <n v="200"/>
    <n v="200"/>
    <s v="Full Capacity"/>
    <s v="IMPERIAL"/>
    <s v="CA"/>
    <s v="SDGE"/>
    <s v="Imperial Valley Substation 230kV"/>
    <x v="38"/>
    <n v="294"/>
    <s v="SCADSNV_Z3_GreaterImperial"/>
    <n v="1"/>
    <s v="Greater Imperial"/>
    <e v="#N/A"/>
    <x v="2"/>
    <d v="2023-06-30T00:00:00"/>
    <x v="11"/>
    <s v="NA"/>
    <m/>
    <x v="1"/>
    <s v="NA"/>
    <x v="1"/>
  </r>
  <r>
    <n v="291"/>
    <s v="TERMOELECTRICA DE MEXICALI STORAGE"/>
    <n v="1664"/>
    <d v="2019-03-29T00:00:00"/>
    <d v="2019-04-15T00:00:00"/>
    <s v="ACTIVE"/>
    <s v="C12"/>
    <s v="Storage"/>
    <m/>
    <s v="Battery"/>
    <m/>
    <n v="500"/>
    <m/>
    <m/>
    <m/>
    <m/>
    <n v="500"/>
    <n v="500"/>
    <s v="Full Capacity"/>
    <s v="SONORA"/>
    <s v="MX"/>
    <s v="SDGE"/>
    <s v="Imperial Valley Substation 230kV"/>
    <x v="38"/>
    <n v="294"/>
    <s v="SCADSNV_Z3_GreaterImperial"/>
    <n v="1"/>
    <s v="Greater Imperial"/>
    <e v="#N/A"/>
    <x v="2"/>
    <d v="2021-12-31T00:00:00"/>
    <x v="9"/>
    <s v="NA"/>
    <m/>
    <x v="1"/>
    <s v="NA"/>
    <x v="1"/>
  </r>
  <r>
    <n v="160"/>
    <s v="WESTSIDE CANAL ENERGY CENTER"/>
    <n v="1437"/>
    <d v="2017-05-01T00:00:00"/>
    <d v="2017-05-01T00:00:00"/>
    <s v="ACTIVE"/>
    <s v="C10"/>
    <s v="Storage"/>
    <s v="Photovoltaic"/>
    <s v="Battery"/>
    <s v="Solar"/>
    <m/>
    <n v="400"/>
    <n v="25"/>
    <m/>
    <m/>
    <n v="400"/>
    <n v="425"/>
    <s v="Full Capacity"/>
    <s v="IMPERIAL"/>
    <s v="CA"/>
    <s v="SDGE"/>
    <s v="Imperial Valley Substation 230kV"/>
    <x v="38"/>
    <n v="294"/>
    <s v="SCADSNV_Z3_GreaterImperial"/>
    <n v="1"/>
    <s v="Greater Imperial"/>
    <e v="#N/A"/>
    <x v="2"/>
    <d v="2021-12-31T00:00:00"/>
    <x v="9"/>
    <s v="NA"/>
    <s v="Complete"/>
    <x v="0"/>
    <s v="NA"/>
    <x v="1"/>
  </r>
  <r>
    <n v="292"/>
    <s v="KINGSLEY SOLAR FARM"/>
    <n v="1665"/>
    <d v="2019-04-01T00:00:00"/>
    <d v="2019-04-15T00:00:00"/>
    <s v="ACTIVE"/>
    <s v="C12"/>
    <s v="Storage"/>
    <s v="Photovoltaic"/>
    <s v="Battery"/>
    <s v="Solar"/>
    <m/>
    <n v="360"/>
    <n v="360"/>
    <m/>
    <m/>
    <n v="360"/>
    <n v="360"/>
    <s v="Full Capacity"/>
    <s v="IMPERIAL"/>
    <s v="CA"/>
    <s v="SDGE"/>
    <s v="Imperial Valley Substation 230kV"/>
    <x v="38"/>
    <n v="294"/>
    <s v="SCADSNV_Z3_GreaterImperial"/>
    <n v="1"/>
    <s v="Greater Imperial"/>
    <e v="#N/A"/>
    <x v="2"/>
    <d v="2023-06-01T00:00:00"/>
    <x v="20"/>
    <s v="NA"/>
    <m/>
    <x v="1"/>
    <s v="NA"/>
    <x v="1"/>
  </r>
  <r>
    <n v="293"/>
    <s v="SALTON SOLAR"/>
    <n v="1666"/>
    <d v="2019-04-05T00:00:00"/>
    <d v="2019-04-15T00:00:00"/>
    <s v="ACTIVE"/>
    <s v="C12"/>
    <s v="Storage"/>
    <s v="Photovoltaic"/>
    <s v="Battery"/>
    <s v="Solar"/>
    <m/>
    <n v="210.6"/>
    <n v="421.2"/>
    <m/>
    <m/>
    <n v="210.6"/>
    <n v="400"/>
    <s v="Full Capacity"/>
    <s v="IMPERIAL"/>
    <s v="CA"/>
    <s v="SDGE"/>
    <s v="Imperial Valley Substation 230kV"/>
    <x v="38"/>
    <n v="294"/>
    <s v="SCADSNV_Z3_GreaterImperial"/>
    <n v="1"/>
    <s v="Greater Imperial"/>
    <e v="#N/A"/>
    <x v="2"/>
    <d v="2023-12-01T00:00:00"/>
    <x v="6"/>
    <s v="NA"/>
    <m/>
    <x v="1"/>
    <s v="NA"/>
    <x v="1"/>
  </r>
  <r>
    <n v="294"/>
    <s v="WISTARIA RANCH SOLAR 2"/>
    <n v="1667"/>
    <d v="2019-04-12T00:00:00"/>
    <d v="2019-04-15T00:00:00"/>
    <s v="ACTIVE"/>
    <s v="C12"/>
    <s v="Storage"/>
    <s v="Photovoltaic"/>
    <s v="Battery"/>
    <s v="Solar"/>
    <m/>
    <n v="52.13"/>
    <n v="153.69999999999999"/>
    <m/>
    <m/>
    <n v="52.13"/>
    <n v="150"/>
    <s v="Full Capacity"/>
    <s v="IMPERIAL"/>
    <s v="CA"/>
    <s v="SDGE"/>
    <s v="Imperial Valley Substation 230kV"/>
    <x v="38"/>
    <n v="294"/>
    <s v="SCADSNV_Z3_GreaterImperial"/>
    <n v="1"/>
    <s v="Greater Imperial"/>
    <e v="#N/A"/>
    <x v="2"/>
    <d v="2022-12-31T00:00:00"/>
    <x v="8"/>
    <s v="NA"/>
    <m/>
    <x v="1"/>
    <s v="NA"/>
    <x v="1"/>
  </r>
  <r>
    <n v="279"/>
    <s v="BONANZA SOLAR"/>
    <n v="1649"/>
    <d v="2019-04-05T00:00:00"/>
    <d v="2019-04-15T00:00:00"/>
    <s v="ACTIVE"/>
    <s v="C12"/>
    <s v="Storage"/>
    <s v="Photovoltaic"/>
    <s v="Battery"/>
    <s v="Solar"/>
    <m/>
    <n v="150"/>
    <n v="300"/>
    <m/>
    <m/>
    <n v="150"/>
    <n v="300"/>
    <s v="Full Capacity"/>
    <s v="CLARK/NYE"/>
    <s v="NV"/>
    <s v="GWT"/>
    <s v="Innovation 230kV Sub"/>
    <x v="39"/>
    <e v="#N/A"/>
    <s v="SCADSNV_Z5_SCADSNV"/>
    <n v="1"/>
    <s v="Southern NV / Southern CA Desert"/>
    <e v="#N/A"/>
    <x v="5"/>
    <d v="2023-12-01T00:00:00"/>
    <x v="6"/>
    <s v="NA"/>
    <m/>
    <x v="1"/>
    <s v="NA"/>
    <x v="1"/>
  </r>
  <r>
    <n v="244"/>
    <s v="RIGAL"/>
    <n v="1603"/>
    <d v="2019-04-08T00:00:00"/>
    <d v="2019-04-15T00:00:00"/>
    <s v="ACTIVE"/>
    <s v="C12"/>
    <s v="Storage"/>
    <s v="Photovoltaic"/>
    <s v="Battery"/>
    <s v="Solar"/>
    <m/>
    <n v="202.98"/>
    <n v="202.99799999999999"/>
    <m/>
    <m/>
    <n v="202.98"/>
    <n v="200"/>
    <s v="Full Capacity"/>
    <s v="KERN"/>
    <s v="CA"/>
    <s v="SCE"/>
    <s v="Inyokern-Randsburg 115 kV"/>
    <x v="40"/>
    <n v="435"/>
    <s v="GK_Z2_InyokernAndNorthOfKramer"/>
    <m/>
    <m/>
    <e v="#N/A"/>
    <x v="5"/>
    <d v="2022-12-31T00:00:00"/>
    <x v="8"/>
    <s v="NA"/>
    <m/>
    <x v="1"/>
    <s v="NA"/>
    <x v="1"/>
  </r>
  <r>
    <n v="224"/>
    <s v="BOYCE SOLAR HYBRID"/>
    <n v="1573"/>
    <d v="2019-04-15T00:00:00"/>
    <d v="2019-04-15T00:00:00"/>
    <s v="ACTIVE"/>
    <s v="C12"/>
    <s v="Storage"/>
    <s v="Photovoltaic"/>
    <s v="Battery"/>
    <s v="Solar"/>
    <m/>
    <n v="27.5"/>
    <n v="27.5"/>
    <m/>
    <m/>
    <n v="27.5"/>
    <n v="23"/>
    <s v="Full Capacity"/>
    <s v="FRESNO"/>
    <s v="CA"/>
    <s v="PGAE"/>
    <s v="Jayne Substation 70kV"/>
    <x v="41"/>
    <e v="#N/A"/>
    <e v="#N/A"/>
    <m/>
    <m/>
    <e v="#N/A"/>
    <x v="6"/>
    <d v="2022-07-16T00:00:00"/>
    <x v="35"/>
    <s v="NA"/>
    <m/>
    <x v="1"/>
    <s v="NA"/>
    <x v="1"/>
  </r>
  <r>
    <n v="249"/>
    <s v="SUPERBA STORAGE 1"/>
    <n v="1610"/>
    <d v="2019-04-11T00:00:00"/>
    <d v="2019-04-15T00:00:00"/>
    <s v="ACTIVE"/>
    <s v="C12"/>
    <s v="Storage"/>
    <m/>
    <s v="Battery"/>
    <m/>
    <n v="305"/>
    <m/>
    <m/>
    <m/>
    <m/>
    <n v="305"/>
    <n v="300"/>
    <s v="Full Capacity"/>
    <s v="ORANGE"/>
    <s v="CA"/>
    <s v="SCE"/>
    <s v="Johanna Substation 230 kV"/>
    <x v="42"/>
    <n v="942"/>
    <n v="0"/>
    <m/>
    <m/>
    <n v="109"/>
    <x v="1"/>
    <d v="2021-12-01T00:00:00"/>
    <x v="2"/>
    <s v="NA"/>
    <m/>
    <x v="1"/>
    <s v="NA"/>
    <x v="1"/>
  </r>
  <r>
    <n v="156"/>
    <s v="ROSEBUD"/>
    <n v="1431"/>
    <d v="2017-04-27T00:00:00"/>
    <d v="2017-05-01T00:00:00"/>
    <s v="ACTIVE"/>
    <s v="C10"/>
    <s v="Storage"/>
    <m/>
    <s v="Battery"/>
    <m/>
    <n v="10"/>
    <m/>
    <m/>
    <m/>
    <m/>
    <n v="10"/>
    <n v="10"/>
    <s v="Full Capacity"/>
    <s v="SAN DIEGO"/>
    <s v="CA"/>
    <s v="SDGE"/>
    <s v="Kearny  69kV"/>
    <x v="43"/>
    <n v="1415"/>
    <s v="GreaterImpOutsideTxConstraintZones"/>
    <m/>
    <m/>
    <n v="38"/>
    <x v="2"/>
    <d v="2021-12-31T00:00:00"/>
    <x v="36"/>
    <s v="NA"/>
    <s v="Complete"/>
    <x v="0"/>
    <s v="NA"/>
    <x v="1"/>
  </r>
  <r>
    <n v="245"/>
    <s v="ARATINA SOLAR FARM"/>
    <n v="1604"/>
    <d v="2019-04-01T00:00:00"/>
    <d v="2019-04-15T00:00:00"/>
    <s v="ACTIVE"/>
    <s v="C12"/>
    <s v="Storage"/>
    <s v="Photovoltaic"/>
    <s v="Battery"/>
    <s v="Solar"/>
    <m/>
    <n v="200"/>
    <n v="200"/>
    <m/>
    <m/>
    <n v="200"/>
    <n v="200"/>
    <s v="Full Capacity"/>
    <s v="KERN"/>
    <s v="CA"/>
    <s v="SCE"/>
    <s v="Kramer Substation 230kV"/>
    <x v="44"/>
    <n v="1333"/>
    <s v="GK_Z2_InyokernAndNorthOfKramer"/>
    <m/>
    <m/>
    <n v="605"/>
    <x v="5"/>
    <d v="2022-06-01T00:00:00"/>
    <x v="27"/>
    <s v="NA"/>
    <m/>
    <x v="1"/>
    <s v="NA"/>
    <x v="1"/>
  </r>
  <r>
    <n v="255"/>
    <s v="SEGS EXPANSION HYBRID"/>
    <n v="1617"/>
    <d v="2019-04-05T00:00:00"/>
    <d v="2019-04-15T00:00:00"/>
    <s v="ACTIVE"/>
    <s v="C12"/>
    <s v="Storage"/>
    <s v="Photovoltaic"/>
    <s v="Battery"/>
    <s v="Solar"/>
    <m/>
    <n v="73.260000000000005"/>
    <n v="82.434240000000003"/>
    <m/>
    <m/>
    <n v="73.260000000000005"/>
    <n v="150"/>
    <s v="Full Capacity"/>
    <s v="SAN BERNARDINO"/>
    <s v="CA"/>
    <s v="SCE"/>
    <s v="Kramer Substation 230kV"/>
    <x v="44"/>
    <n v="1333"/>
    <s v="GK_Z2_InyokernAndNorthOfKramer"/>
    <m/>
    <m/>
    <n v="605"/>
    <x v="5"/>
    <d v="2022-12-01T00:00:00"/>
    <x v="1"/>
    <s v="NA"/>
    <m/>
    <x v="1"/>
    <s v="NA"/>
    <x v="1"/>
  </r>
  <r>
    <n v="79"/>
    <s v="PEAK VALLEY SOLAR FARM"/>
    <n v="1204"/>
    <d v="2015-04-30T00:00:00"/>
    <d v="2015-04-30T00:00:00"/>
    <s v="ACTIVE"/>
    <s v="C08"/>
    <s v="Storage"/>
    <s v="Photovoltaic"/>
    <s v="Battery"/>
    <s v="Solar"/>
    <m/>
    <n v="200"/>
    <n v="200"/>
    <m/>
    <m/>
    <n v="200"/>
    <n v="200"/>
    <s v="Partial Deliverability"/>
    <s v="SAN BERNARDINO"/>
    <s v="CA"/>
    <s v="SCE"/>
    <s v="Kramer Substation 230kV"/>
    <x v="44"/>
    <n v="1333"/>
    <s v="GK_Z2_InyokernAndNorthOfKramer"/>
    <m/>
    <m/>
    <n v="605"/>
    <x v="5"/>
    <d v="2020-06-01T00:00:00"/>
    <x v="37"/>
    <s v="NA"/>
    <s v="Complete"/>
    <x v="0"/>
    <s v="NA"/>
    <x v="0"/>
  </r>
  <r>
    <n v="110"/>
    <s v="DAGGETT SOLAR 2"/>
    <n v="1313"/>
    <d v="2016-04-28T00:00:00"/>
    <d v="2016-05-02T00:00:00"/>
    <s v="ACTIVE"/>
    <s v="C09"/>
    <s v="Storage"/>
    <s v="Photovoltaic"/>
    <s v="Battery"/>
    <s v="Solar"/>
    <m/>
    <n v="96"/>
    <n v="197.6"/>
    <m/>
    <m/>
    <n v="96"/>
    <n v="182"/>
    <s v="Full Capacity"/>
    <s v="SAN BERNARDINO"/>
    <s v="CA"/>
    <s v="SCE"/>
    <s v="Kramer Substation 230kV"/>
    <x v="44"/>
    <n v="1333"/>
    <s v="GK_Z2_InyokernAndNorthOfKramer"/>
    <m/>
    <m/>
    <n v="605"/>
    <x v="5"/>
    <d v="2020-06-30T00:00:00"/>
    <x v="38"/>
    <s v="NA"/>
    <s v="Complete"/>
    <x v="0"/>
    <s v="NA"/>
    <x v="0"/>
  </r>
  <r>
    <n v="111"/>
    <s v="DAGGETT SOLAR 3"/>
    <n v="1314"/>
    <d v="2016-04-28T00:00:00"/>
    <d v="2016-05-02T00:00:00"/>
    <s v="ACTIVE"/>
    <s v="C09"/>
    <s v="Storage"/>
    <s v="Photovoltaic"/>
    <s v="Battery"/>
    <s v="Solar"/>
    <m/>
    <n v="150"/>
    <n v="324.48"/>
    <m/>
    <m/>
    <n v="150"/>
    <n v="300"/>
    <s v="Full Capacity"/>
    <s v="SAN BERNARDINO"/>
    <s v="CA"/>
    <s v="SCE"/>
    <s v="Kramer Substation 230kV"/>
    <x v="44"/>
    <n v="1333"/>
    <s v="GK_Z2_InyokernAndNorthOfKramer"/>
    <m/>
    <m/>
    <n v="605"/>
    <x v="5"/>
    <d v="2020-06-30T00:00:00"/>
    <x v="38"/>
    <s v="NA"/>
    <s v="Complete"/>
    <x v="0"/>
    <s v="NA"/>
    <x v="0"/>
  </r>
  <r>
    <n v="147"/>
    <s v="VICKERS ENERGY STORAGE"/>
    <n v="1412"/>
    <d v="2017-05-01T00:00:00"/>
    <d v="2017-05-01T00:00:00"/>
    <s v="ACTIVE"/>
    <s v="C10"/>
    <s v="Storage"/>
    <m/>
    <s v="Battery"/>
    <m/>
    <n v="80"/>
    <m/>
    <m/>
    <m/>
    <m/>
    <n v="80"/>
    <n v="80"/>
    <s v="Full Capacity"/>
    <s v="LOS ANGELES"/>
    <s v="CA"/>
    <s v="SCE"/>
    <s v="La Cienega Substation 230kV"/>
    <x v="45"/>
    <n v="627"/>
    <s v="TehachapiOutsideTxConstraintZones"/>
    <m/>
    <m/>
    <e v="#N/A"/>
    <x v="1"/>
    <d v="2021-05-28T00:00:00"/>
    <x v="39"/>
    <s v="NA"/>
    <s v="Complete"/>
    <x v="0"/>
    <s v="NA"/>
    <x v="1"/>
  </r>
  <r>
    <n v="250"/>
    <s v="COMMERCE ENERGY STORAGE"/>
    <n v="1611"/>
    <d v="2019-04-09T00:00:00"/>
    <d v="2019-04-15T00:00:00"/>
    <s v="ACTIVE"/>
    <s v="C12"/>
    <s v="Storage"/>
    <m/>
    <s v="Battery"/>
    <m/>
    <n v="250"/>
    <m/>
    <m/>
    <m/>
    <m/>
    <n v="250"/>
    <n v="250"/>
    <s v="Full Capacity"/>
    <s v="LOS ANGELES"/>
    <s v="CA"/>
    <s v="SCE"/>
    <s v="Laguna Bell Substation 230kV"/>
    <x v="46"/>
    <n v="630"/>
    <s v="TehachapiOutsideTxConstraintZones"/>
    <m/>
    <m/>
    <n v="297"/>
    <x v="1"/>
    <d v="2023-01-01T00:00:00"/>
    <x v="19"/>
    <s v="NA"/>
    <m/>
    <x v="1"/>
    <s v="NA"/>
    <x v="1"/>
  </r>
  <r>
    <n v="164"/>
    <s v="AJO POWER BANK"/>
    <n v="1442"/>
    <d v="2018-04-05T00:00:00"/>
    <d v="2018-04-16T00:00:00"/>
    <s v="ACTIVE"/>
    <s v="C11"/>
    <s v="Storage"/>
    <m/>
    <s v="Battery"/>
    <m/>
    <n v="124.3"/>
    <m/>
    <m/>
    <m/>
    <m/>
    <n v="124.3"/>
    <n v="120"/>
    <s v="Full Capacity"/>
    <s v="SANTA CLARA"/>
    <s v="CA"/>
    <s v="PGAE"/>
    <s v="Llagas-Gilroy Foods 115 kV line"/>
    <x v="47"/>
    <e v="#N/A"/>
    <s v="None"/>
    <n v="1"/>
    <s v="None "/>
    <e v="#N/A"/>
    <x v="4"/>
    <d v="2020-12-01T00:00:00"/>
    <x v="10"/>
    <s v="NA"/>
    <s v="Complete"/>
    <x v="1"/>
    <s v="NA"/>
    <x v="1"/>
  </r>
  <r>
    <n v="227"/>
    <s v="PINEBROOK SOLAR HYBRID ENERGY CENTER"/>
    <n v="1581"/>
    <d v="2019-04-01T00:00:00"/>
    <d v="2019-04-15T00:00:00"/>
    <s v="ACTIVE"/>
    <s v="C12"/>
    <s v="Storage"/>
    <s v="Photovoltaic"/>
    <s v="Battery"/>
    <s v="Solar"/>
    <m/>
    <n v="1537"/>
    <n v="1537"/>
    <m/>
    <m/>
    <n v="1537"/>
    <n v="1500"/>
    <s v="Full Capacity"/>
    <s v="FRESNO"/>
    <s v="CA"/>
    <s v="PGAE"/>
    <s v="Los Banos-Gates #1 500 kV"/>
    <x v="48"/>
    <e v="#N/A"/>
    <s v="WestlandsOutsideTxConstraintZones"/>
    <n v="1"/>
    <s v="WestlandsOutsideTxConstraintZones"/>
    <e v="#N/A"/>
    <x v="5"/>
    <d v="2024-11-01T00:00:00"/>
    <x v="40"/>
    <s v="NA"/>
    <m/>
    <x v="1"/>
    <s v="NA"/>
    <x v="1"/>
  </r>
  <r>
    <n v="170"/>
    <s v="MILPA POWER BANK"/>
    <n v="1457"/>
    <d v="2018-04-09T00:00:00"/>
    <d v="2018-04-16T00:00:00"/>
    <s v="ACTIVE"/>
    <s v="C11"/>
    <s v="Storage"/>
    <m/>
    <s v="Battery"/>
    <m/>
    <n v="3"/>
    <m/>
    <m/>
    <m/>
    <m/>
    <n v="3"/>
    <n v="3"/>
    <s v="Full Capacity"/>
    <s v="SANTA CLARA"/>
    <s v="CA"/>
    <s v="PGAE"/>
    <s v="Los Esteros Substation 115kV"/>
    <x v="49"/>
    <n v="2018"/>
    <s v="None"/>
    <n v="1"/>
    <s v="None "/>
    <n v="991"/>
    <x v="4"/>
    <d v="2020-12-01T00:00:00"/>
    <x v="10"/>
    <s v="NA"/>
    <s v="Complete"/>
    <x v="1"/>
    <s v="NA"/>
    <x v="1"/>
  </r>
  <r>
    <n v="208"/>
    <s v="MIRANDA ESS"/>
    <n v="1549"/>
    <d v="2019-04-04T00:00:00"/>
    <d v="2019-04-15T00:00:00"/>
    <s v="ACTIVE"/>
    <s v="C12"/>
    <s v="Storage"/>
    <m/>
    <s v="Battery"/>
    <m/>
    <n v="200"/>
    <m/>
    <m/>
    <m/>
    <m/>
    <n v="200"/>
    <n v="200"/>
    <s v="Full Capacity"/>
    <s v="SANTA CLARA"/>
    <s v="CA"/>
    <s v="PGAE"/>
    <s v="Los Esteros Substation 115kV"/>
    <x v="49"/>
    <n v="2018"/>
    <s v="None"/>
    <n v="1"/>
    <s v="None "/>
    <n v="991"/>
    <x v="4"/>
    <d v="2023-12-01T00:00:00"/>
    <x v="6"/>
    <s v="NA"/>
    <m/>
    <x v="1"/>
    <s v="NA"/>
    <x v="1"/>
  </r>
  <r>
    <n v="209"/>
    <s v="TANAGER STORAGE"/>
    <n v="1550"/>
    <d v="2019-04-02T00:00:00"/>
    <d v="2019-04-15T00:00:00"/>
    <s v="ACTIVE"/>
    <s v="C12"/>
    <s v="Storage"/>
    <m/>
    <s v="Battery"/>
    <m/>
    <n v="200"/>
    <m/>
    <m/>
    <m/>
    <m/>
    <n v="200"/>
    <n v="200"/>
    <s v="Full Capacity"/>
    <s v="SANTA CLARA"/>
    <s v="CA"/>
    <s v="PGAE"/>
    <s v="Los Esteros Substation 230kV"/>
    <x v="49"/>
    <n v="2018"/>
    <s v="None"/>
    <n v="1"/>
    <s v="None "/>
    <n v="991"/>
    <x v="4"/>
    <d v="2023-06-30T00:00:00"/>
    <x v="11"/>
    <s v="NA"/>
    <m/>
    <x v="1"/>
    <s v="NA"/>
    <x v="1"/>
  </r>
  <r>
    <n v="256"/>
    <s v="DORADUS"/>
    <n v="1618"/>
    <d v="2019-04-04T00:00:00"/>
    <d v="2019-04-15T00:00:00"/>
    <s v="ACTIVE"/>
    <s v="C12"/>
    <s v="Storage"/>
    <s v="Photovoltaic"/>
    <s v="Battery"/>
    <s v="Solar"/>
    <m/>
    <n v="202.99799999999999"/>
    <n v="202.99799999999999"/>
    <m/>
    <m/>
    <n v="202.99799999999999"/>
    <n v="200"/>
    <s v="Full Capacity"/>
    <s v="KERN"/>
    <s v="CA"/>
    <s v="SCE"/>
    <s v="Magunden-Pastoria 230kV"/>
    <x v="50"/>
    <n v="373"/>
    <n v="0"/>
    <m/>
    <m/>
    <n v="709"/>
    <x v="9"/>
    <d v="2022-12-31T00:00:00"/>
    <x v="8"/>
    <s v="NA"/>
    <m/>
    <x v="1"/>
    <s v="NA"/>
    <x v="1"/>
  </r>
  <r>
    <n v="259"/>
    <s v="YELLOW HAY HYBRID SOLAR"/>
    <n v="1621"/>
    <d v="2019-04-05T00:00:00"/>
    <d v="2019-04-15T00:00:00"/>
    <s v="ACTIVE"/>
    <s v="C12"/>
    <s v="Storage"/>
    <s v="Photovoltaic"/>
    <s v="Battery"/>
    <s v="Solar"/>
    <m/>
    <n v="200"/>
    <n v="200"/>
    <m/>
    <m/>
    <n v="200"/>
    <n v="200"/>
    <s v="Full Capacity"/>
    <s v="TULARE"/>
    <s v="CA"/>
    <s v="SCE"/>
    <s v="Magunden-Springville #1 220 kV"/>
    <x v="50"/>
    <e v="#N/A"/>
    <e v="#N/A"/>
    <m/>
    <m/>
    <e v="#N/A"/>
    <x v="0"/>
    <d v="2022-11-30T00:00:00"/>
    <x v="21"/>
    <s v="NA"/>
    <m/>
    <x v="1"/>
    <s v="NA"/>
    <x v="1"/>
  </r>
  <r>
    <n v="210"/>
    <s v="CORMORANT STORAGE"/>
    <n v="1552"/>
    <d v="2019-04-02T00:00:00"/>
    <d v="2019-04-15T00:00:00"/>
    <s v="ACTIVE"/>
    <s v="C12"/>
    <s v="Storage"/>
    <m/>
    <s v="Battery"/>
    <m/>
    <n v="250"/>
    <m/>
    <m/>
    <m/>
    <m/>
    <n v="250"/>
    <n v="250"/>
    <s v="Full Capacity"/>
    <s v="SAN FRANCISCO"/>
    <s v="CA"/>
    <s v="PGAE"/>
    <s v="Martin Substation 115kV"/>
    <x v="51"/>
    <n v="1475"/>
    <s v="None"/>
    <n v="1"/>
    <s v="None "/>
    <e v="#N/A"/>
    <x v="4"/>
    <d v="2023-06-30T00:00:00"/>
    <x v="11"/>
    <s v="NA"/>
    <m/>
    <x v="1"/>
    <s v="NA"/>
    <x v="1"/>
  </r>
  <r>
    <n v="55"/>
    <s v="ULTRAPOWER CHINESE STATION BESS"/>
    <n v="1116"/>
    <d v="2015-04-30T00:00:00"/>
    <d v="2015-04-30T00:00:00"/>
    <s v="ACTIVE"/>
    <s v="C08"/>
    <s v="Storage"/>
    <m/>
    <s v="Battery"/>
    <m/>
    <n v="10"/>
    <m/>
    <m/>
    <m/>
    <m/>
    <n v="10"/>
    <n v="10"/>
    <s v="Full Capacity"/>
    <s v="TUOLUMNE"/>
    <s v="CA"/>
    <s v="PGAE"/>
    <s v="Melones-Curtis 115kV line"/>
    <x v="52"/>
    <n v="75"/>
    <n v="0"/>
    <m/>
    <m/>
    <e v="#N/A"/>
    <x v="3"/>
    <d v="2017-03-31T00:00:00"/>
    <x v="41"/>
    <s v="NA"/>
    <s v="Complete"/>
    <x v="0"/>
    <s v="NA"/>
    <x v="0"/>
  </r>
  <r>
    <n v="295"/>
    <s v="SUFFOLK STORAGE"/>
    <n v="1668"/>
    <d v="2019-04-12T00:00:00"/>
    <d v="2019-04-15T00:00:00"/>
    <s v="ACTIVE"/>
    <s v="C12"/>
    <s v="Storage"/>
    <m/>
    <s v="Battery"/>
    <m/>
    <n v="51"/>
    <m/>
    <m/>
    <m/>
    <m/>
    <n v="51"/>
    <n v="50"/>
    <s v="Full Capacity"/>
    <s v="SAN DIEGO"/>
    <s v="CA"/>
    <s v="SDGE"/>
    <s v="Mesa Heights Substation 69kV"/>
    <x v="53"/>
    <n v="1423"/>
    <s v="GreaterImpOutsideTxConstraintZones"/>
    <m/>
    <m/>
    <n v="37"/>
    <x v="2"/>
    <d v="2021-12-01T00:00:00"/>
    <x v="2"/>
    <s v="NA"/>
    <m/>
    <x v="1"/>
    <s v="NA"/>
    <x v="1"/>
  </r>
  <r>
    <n v="175"/>
    <s v="CABALLERO STORAGE"/>
    <n v="1470"/>
    <d v="2018-04-13T00:00:00"/>
    <d v="2018-04-16T00:00:00"/>
    <s v="ACTIVE"/>
    <s v="C11"/>
    <s v="Storage"/>
    <m/>
    <s v="Battery"/>
    <m/>
    <n v="106.2"/>
    <m/>
    <m/>
    <m/>
    <m/>
    <n v="106.2"/>
    <n v="99.7"/>
    <s v="Full Capacity"/>
    <s v="SAN LUIS OBISPO"/>
    <s v="CA"/>
    <s v="PGAE"/>
    <s v="Mesa Substation 230kV"/>
    <x v="54"/>
    <e v="#N/A"/>
    <s v="SPGE_Z3_Carrizo"/>
    <n v="1"/>
    <s v="Carrizo"/>
    <e v="#N/A"/>
    <x v="1"/>
    <d v="2021-12-01T00:00:00"/>
    <x v="2"/>
    <s v="NA"/>
    <s v="Complete"/>
    <x v="1"/>
    <s v="NA"/>
    <x v="1"/>
  </r>
  <r>
    <n v="167"/>
    <s v="HUMMINGBIRD ENERGY STORAGE"/>
    <n v="1454"/>
    <d v="2018-04-09T00:00:00"/>
    <d v="2018-04-16T00:00:00"/>
    <s v="ACTIVE"/>
    <s v="C11"/>
    <s v="Storage"/>
    <m/>
    <s v="Battery"/>
    <m/>
    <n v="75"/>
    <m/>
    <m/>
    <m/>
    <m/>
    <n v="75"/>
    <n v="75"/>
    <s v="Full Capacity"/>
    <s v="SANTA CLARA"/>
    <s v="CA"/>
    <s v="PGAE"/>
    <s v="Metcalf 115kV"/>
    <x v="55"/>
    <e v="#N/A"/>
    <s v="None"/>
    <n v="1"/>
    <s v="None "/>
    <e v="#N/A"/>
    <x v="4"/>
    <d v="2020-12-31T00:00:00"/>
    <x v="42"/>
    <s v="NA"/>
    <s v="Complete"/>
    <x v="1"/>
    <s v="NA"/>
    <x v="1"/>
  </r>
  <r>
    <n v="211"/>
    <s v="JEWELFLOWER STORAGE"/>
    <n v="1553"/>
    <d v="2019-04-05T00:00:00"/>
    <d v="2019-04-15T00:00:00"/>
    <s v="ACTIVE"/>
    <s v="C12"/>
    <s v="Storage"/>
    <m/>
    <s v="Battery"/>
    <m/>
    <n v="354.88"/>
    <m/>
    <m/>
    <m/>
    <m/>
    <n v="354.88"/>
    <n v="350"/>
    <s v="Full Capacity"/>
    <s v="SANTA CLARA"/>
    <s v="CA"/>
    <s v="PGAE"/>
    <s v="Metcalf Substation  230kV"/>
    <x v="55"/>
    <e v="#N/A"/>
    <s v="None"/>
    <n v="1"/>
    <s v="None "/>
    <e v="#N/A"/>
    <x v="4"/>
    <d v="2022-12-31T00:00:00"/>
    <x v="8"/>
    <s v="NA"/>
    <m/>
    <x v="1"/>
    <s v="NA"/>
    <x v="1"/>
  </r>
  <r>
    <n v="238"/>
    <s v="BUTTONBUSH SOLAR HYBRID ENERGY CENTER"/>
    <n v="1596"/>
    <d v="2019-04-01T00:00:00"/>
    <d v="2019-04-15T00:00:00"/>
    <s v="ACTIVE"/>
    <s v="C12"/>
    <s v="Storage"/>
    <s v="Photovoltaic"/>
    <s v="Battery"/>
    <s v="Solar"/>
    <m/>
    <n v="818"/>
    <n v="818"/>
    <m/>
    <m/>
    <n v="818"/>
    <n v="800"/>
    <s v="Full Capacity"/>
    <s v="KERN"/>
    <s v="CA"/>
    <s v="PGAE"/>
    <s v="Midway Substation 500kV"/>
    <x v="56"/>
    <n v="298"/>
    <s v="SPGE_Z2_KernAndGreaterCarrizo"/>
    <n v="1"/>
    <s v="Kern and Carrizo"/>
    <n v="724"/>
    <x v="5"/>
    <d v="2025-11-01T00:00:00"/>
    <x v="43"/>
    <s v="NA"/>
    <m/>
    <x v="1"/>
    <s v="NA"/>
    <x v="1"/>
  </r>
  <r>
    <n v="233"/>
    <s v="CARTHAGE"/>
    <n v="1591"/>
    <d v="2019-04-04T00:00:00"/>
    <d v="2019-04-15T00:00:00"/>
    <s v="ACTIVE"/>
    <s v="C12"/>
    <s v="Storage"/>
    <s v="Photovoltaic"/>
    <s v="Battery"/>
    <s v="Solar"/>
    <m/>
    <n v="55.8"/>
    <n v="55.9"/>
    <m/>
    <m/>
    <n v="55.8"/>
    <n v="55"/>
    <s v="Full Capacity"/>
    <s v="KERN"/>
    <s v="CA"/>
    <s v="PGAE"/>
    <s v="Midway-Tupman-Rio Bravo-Renfro 115 kV"/>
    <x v="56"/>
    <n v="298"/>
    <s v="SPGE_Z2_KernAndGreaterCarrizo"/>
    <n v="1"/>
    <s v="Kern and Carrizo"/>
    <n v="724"/>
    <x v="5"/>
    <d v="2022-12-31T00:00:00"/>
    <x v="8"/>
    <s v="NA"/>
    <m/>
    <x v="1"/>
    <s v="NA"/>
    <x v="1"/>
  </r>
  <r>
    <n v="243"/>
    <s v="FAMILIA HYBRID SOLAR"/>
    <n v="1601"/>
    <d v="2019-04-15T00:00:00"/>
    <d v="2019-04-15T00:00:00"/>
    <s v="ACTIVE"/>
    <s v="C12"/>
    <s v="Storage"/>
    <s v="Photovoltaic"/>
    <s v="Battery"/>
    <s v="Solar"/>
    <m/>
    <n v="202.5"/>
    <n v="202.5"/>
    <m/>
    <m/>
    <n v="202.5"/>
    <n v="200"/>
    <s v="Full Capacity"/>
    <s v="MARICOPA"/>
    <s v="CA"/>
    <s v="PGAE"/>
    <s v="Midway-Wheeler Ridge #2 230kV"/>
    <x v="56"/>
    <n v="298"/>
    <s v="SPGE_Z2_KernAndGreaterCarrizo"/>
    <n v="1"/>
    <s v="Kern and Carrizo"/>
    <n v="724"/>
    <x v="5"/>
    <d v="2022-11-30T00:00:00"/>
    <x v="21"/>
    <s v="NA"/>
    <m/>
    <x v="1"/>
    <s v="NA"/>
    <x v="1"/>
  </r>
  <r>
    <n v="216"/>
    <s v="HYDASPES"/>
    <n v="1558"/>
    <d v="2019-04-04T00:00:00"/>
    <d v="2018-04-15T00:00:00"/>
    <s v="ACTIVE"/>
    <s v="C12"/>
    <s v="Storage"/>
    <s v="Photovoltaic"/>
    <s v="Battery"/>
    <s v="Solar"/>
    <m/>
    <n v="41.436"/>
    <n v="40.561999999999998"/>
    <m/>
    <m/>
    <n v="41.436"/>
    <n v="40"/>
    <s v="Full Capacity"/>
    <s v="STANISLAUS"/>
    <s v="CA"/>
    <s v="PGAE"/>
    <s v="Miller #1 Tap 115 kV"/>
    <x v="57"/>
    <e v="#N/A"/>
    <s v="SPGE_Z4_CentralValleyAndLosBanos"/>
    <n v="1"/>
    <s v="Central Valley"/>
    <e v="#N/A"/>
    <x v="5"/>
    <d v="2022-12-31T00:00:00"/>
    <x v="8"/>
    <s v="NA"/>
    <m/>
    <x v="1"/>
    <s v="NA"/>
    <x v="1"/>
  </r>
  <r>
    <n v="154"/>
    <s v="MAVERICK"/>
    <n v="1428"/>
    <d v="2017-04-27T00:00:00"/>
    <d v="2017-05-01T00:00:00"/>
    <s v="ACTIVE"/>
    <s v="C10"/>
    <s v="Storage"/>
    <m/>
    <s v="Battery"/>
    <m/>
    <n v="10"/>
    <m/>
    <m/>
    <m/>
    <m/>
    <n v="10"/>
    <n v="10"/>
    <s v="Full Capacity"/>
    <s v="SAN DIEGO"/>
    <s v="CA"/>
    <s v="SDGE"/>
    <s v="Miramar GT 69kV"/>
    <x v="58"/>
    <n v="1426"/>
    <s v="GreaterImpOutsideTxConstraintZones"/>
    <m/>
    <m/>
    <e v="#N/A"/>
    <x v="2"/>
    <d v="2021-12-31T00:00:00"/>
    <x v="9"/>
    <s v="NA"/>
    <s v="Complete"/>
    <x v="0"/>
    <s v="NA"/>
    <x v="1"/>
  </r>
  <r>
    <n v="158"/>
    <s v="TOP GUN ENERGY STORAGE"/>
    <n v="1434"/>
    <d v="2017-04-28T00:00:00"/>
    <d v="2017-05-01T00:00:00"/>
    <s v="ACTIVE"/>
    <s v="C10"/>
    <s v="Storage"/>
    <m/>
    <s v="Battery"/>
    <m/>
    <n v="30"/>
    <m/>
    <m/>
    <m/>
    <m/>
    <n v="30"/>
    <n v="30"/>
    <s v="Full Capacity"/>
    <s v="SAN DIEGO"/>
    <s v="CA"/>
    <s v="SDGE"/>
    <s v="Mirmar GT Substation 69kV"/>
    <x v="59"/>
    <e v="#N/A"/>
    <s v="Outside"/>
    <n v="1"/>
    <s v="Outside "/>
    <e v="#N/A"/>
    <x v="2"/>
    <d v="2019-12-31T00:00:00"/>
    <x v="44"/>
    <s v="NA"/>
    <s v="Complete"/>
    <x v="0"/>
    <s v="NA"/>
    <x v="0"/>
  </r>
  <r>
    <n v="190"/>
    <s v="ARIDA SOLAR FARM"/>
    <n v="1522"/>
    <d v="2018-04-16T00:00:00"/>
    <d v="2018-04-16T00:00:00"/>
    <s v="ACTIVE"/>
    <s v="C11"/>
    <s v="Storage"/>
    <s v="Photovoltaic"/>
    <s v="Battery"/>
    <s v="Solar"/>
    <m/>
    <n v="370"/>
    <n v="370"/>
    <m/>
    <m/>
    <n v="370"/>
    <n v="370"/>
    <s v="Full Capacity"/>
    <s v="CLARK"/>
    <s v="NV"/>
    <s v="SCE"/>
    <s v="Mohave Substation 500kV"/>
    <x v="60"/>
    <e v="#N/A"/>
    <s v="SCADSNV_Z5_SCADSNV"/>
    <n v="1"/>
    <s v="Southern NV / Southern CA Desert"/>
    <e v="#N/A"/>
    <x v="5"/>
    <d v="2022-10-01T00:00:00"/>
    <x v="23"/>
    <s v="NA"/>
    <s v="Complete"/>
    <x v="1"/>
    <s v="NA"/>
    <x v="1"/>
  </r>
  <r>
    <n v="277"/>
    <s v="ANGORA SOLAR FARM"/>
    <n v="1647"/>
    <d v="2019-04-02T00:00:00"/>
    <d v="2019-04-15T00:00:00"/>
    <s v="ACTIVE"/>
    <s v="C12"/>
    <s v="Storage"/>
    <s v="Photovoltaic"/>
    <s v="Battery"/>
    <s v="Solar"/>
    <m/>
    <n v="700"/>
    <n v="700"/>
    <m/>
    <m/>
    <n v="700"/>
    <n v="700"/>
    <s v="Full Capacity"/>
    <s v="CLARK"/>
    <s v="NV"/>
    <s v="SCE"/>
    <s v="Mohave Substation 500kV"/>
    <x v="60"/>
    <e v="#N/A"/>
    <s v="SCADSNV_Z5_SCADSNV"/>
    <n v="1"/>
    <s v="Southern NV / Southern CA Desert"/>
    <e v="#N/A"/>
    <x v="5"/>
    <d v="2022-10-01T00:00:00"/>
    <x v="23"/>
    <s v="NA"/>
    <m/>
    <x v="1"/>
    <s v="NA"/>
    <x v="1"/>
  </r>
  <r>
    <n v="278"/>
    <s v="BULLHEAD SOLAR"/>
    <n v="1648"/>
    <d v="2019-04-05T00:00:00"/>
    <d v="2019-04-15T00:00:00"/>
    <s v="ACTIVE"/>
    <s v="C12"/>
    <s v="Storage"/>
    <s v="Photovoltaic"/>
    <s v="Battery"/>
    <s v="Solar"/>
    <m/>
    <n v="200"/>
    <n v="400"/>
    <m/>
    <m/>
    <n v="200"/>
    <n v="400"/>
    <s v="Full Capacity"/>
    <s v="CLARK"/>
    <s v="NV"/>
    <s v="SCE"/>
    <s v="Mohave Substation 500kV"/>
    <x v="60"/>
    <e v="#N/A"/>
    <s v="SCADSNV_Z5_SCADSNV"/>
    <n v="1"/>
    <s v="Southern NV / Southern CA Desert"/>
    <e v="#N/A"/>
    <x v="5"/>
    <d v="2023-12-01T00:00:00"/>
    <x v="6"/>
    <s v="NA"/>
    <m/>
    <x v="1"/>
    <s v="NA"/>
    <x v="1"/>
  </r>
  <r>
    <n v="257"/>
    <s v="GOLDBACK SOLAR CENTER"/>
    <n v="1619"/>
    <d v="2019-04-12T00:00:00"/>
    <d v="2019-04-15T00:00:00"/>
    <s v="ACTIVE"/>
    <s v="C12"/>
    <s v="Storage"/>
    <s v="Photovoltaic"/>
    <s v="Battery"/>
    <s v="Solar"/>
    <m/>
    <n v="500"/>
    <n v="500"/>
    <m/>
    <m/>
    <n v="500"/>
    <n v="500"/>
    <s v="Full Capacity"/>
    <s v="VENTURA"/>
    <s v="CA"/>
    <s v="SCE"/>
    <s v="Moorpark Substation 230 kV"/>
    <x v="61"/>
    <n v="1921"/>
    <s v="TehachapiOutsideTxConstraintZones"/>
    <m/>
    <m/>
    <n v="534"/>
    <x v="0"/>
    <d v="2023-06-01T00:00:00"/>
    <x v="20"/>
    <s v="NA"/>
    <m/>
    <x v="1"/>
    <s v="NA"/>
    <x v="1"/>
  </r>
  <r>
    <n v="207"/>
    <s v="LORINER STORAGE"/>
    <n v="1548"/>
    <d v="2019-04-06T00:00:00"/>
    <d v="2019-04-15T00:00:00"/>
    <s v="ACTIVE"/>
    <s v="C12"/>
    <s v="Storage"/>
    <m/>
    <s v="Battery"/>
    <m/>
    <n v="30.48"/>
    <m/>
    <m/>
    <m/>
    <m/>
    <n v="30.48"/>
    <n v="30"/>
    <s v="Full Capacity"/>
    <s v="SANTA CLARA"/>
    <s v="CA"/>
    <s v="PGAE"/>
    <s v="Morgan Hill Substation 115kV"/>
    <x v="62"/>
    <n v="1639"/>
    <s v="None"/>
    <n v="1"/>
    <s v="None "/>
    <n v="900"/>
    <x v="4"/>
    <d v="2022-11-30T00:00:00"/>
    <x v="21"/>
    <s v="NA"/>
    <m/>
    <x v="1"/>
    <s v="NA"/>
    <x v="1"/>
  </r>
  <r>
    <n v="131"/>
    <s v="ELKHORN ENERGY STORAGE"/>
    <n v="1374"/>
    <d v="2017-05-01T00:00:00"/>
    <d v="2017-05-01T00:00:00"/>
    <s v="ACTIVE"/>
    <s v="C10"/>
    <s v="Storage"/>
    <m/>
    <s v="Battery"/>
    <m/>
    <n v="189"/>
    <m/>
    <m/>
    <m/>
    <m/>
    <n v="189"/>
    <n v="182.5"/>
    <s v="Full Capacity"/>
    <s v="MONTEREY"/>
    <s v="CA"/>
    <s v="PGAE"/>
    <s v="Moss Landing Substation 115kV"/>
    <x v="63"/>
    <e v="#N/A"/>
    <s v="None"/>
    <n v="1"/>
    <s v="None "/>
    <e v="#N/A"/>
    <x v="4"/>
    <d v="2020-10-31T00:00:00"/>
    <x v="45"/>
    <s v="NA"/>
    <s v="Complete"/>
    <x v="0"/>
    <s v="NA"/>
    <x v="3"/>
  </r>
  <r>
    <n v="176"/>
    <s v="DALLAS ENERGY STORAGE"/>
    <n v="1472"/>
    <d v="2018-04-11T00:00:00"/>
    <d v="2018-04-18T00:00:00"/>
    <s v="ACTIVE"/>
    <s v="C11"/>
    <s v="Storage"/>
    <m/>
    <s v="Battery"/>
    <m/>
    <n v="500"/>
    <m/>
    <m/>
    <m/>
    <m/>
    <n v="500"/>
    <n v="400"/>
    <s v="Full Capacity"/>
    <s v="MONTEREY"/>
    <s v="CA"/>
    <s v="PGAE"/>
    <s v="Moss Landing Substation 500kV"/>
    <x v="63"/>
    <e v="#N/A"/>
    <s v="SPGE_Z3_Carrizo"/>
    <n v="1"/>
    <s v="Carrizo"/>
    <e v="#N/A"/>
    <x v="4"/>
    <d v="2020-12-01T00:00:00"/>
    <x v="10"/>
    <s v="NA"/>
    <s v="Complete"/>
    <x v="0"/>
    <s v="NA"/>
    <x v="2"/>
  </r>
  <r>
    <n v="200"/>
    <s v="IRVING STORAGE"/>
    <n v="1539"/>
    <d v="2019-03-05T00:00:00"/>
    <d v="2019-05-07T00:00:00"/>
    <s v="ACTIVE"/>
    <s v="ISP"/>
    <s v="Storage"/>
    <m/>
    <s v="Battery"/>
    <m/>
    <n v="782.79"/>
    <m/>
    <m/>
    <m/>
    <m/>
    <n v="782.79"/>
    <n v="750"/>
    <s v="Full Capacity"/>
    <s v="MONTEREY"/>
    <s v="CA"/>
    <s v="PGAE"/>
    <s v="Moss Landing Substation 500kV"/>
    <x v="63"/>
    <e v="#N/A"/>
    <s v="SPGE_Z3_Carrizo"/>
    <n v="1"/>
    <s v="None "/>
    <e v="#N/A"/>
    <x v="4"/>
    <d v="2022-12-01T00:00:00"/>
    <x v="1"/>
    <s v="NA"/>
    <s v="Complete"/>
    <x v="0"/>
    <s v="NA"/>
    <x v="1"/>
  </r>
  <r>
    <n v="201"/>
    <s v="PLANO STORAGE"/>
    <n v="1540"/>
    <d v="2019-03-05T00:00:00"/>
    <d v="2019-05-07T00:00:00"/>
    <s v="ACTIVE"/>
    <s v="ISP"/>
    <s v="Storage"/>
    <m/>
    <s v="Battery"/>
    <m/>
    <n v="365"/>
    <m/>
    <m/>
    <m/>
    <m/>
    <n v="365"/>
    <n v="350"/>
    <s v="Full Capacity"/>
    <s v="MONTEREY"/>
    <s v="CA"/>
    <s v="PGAE"/>
    <s v="Moss Landing Substation 500kV"/>
    <x v="63"/>
    <e v="#N/A"/>
    <s v="SPGE_Z3_Carrizo"/>
    <n v="1"/>
    <s v="None "/>
    <e v="#N/A"/>
    <x v="4"/>
    <d v="2021-12-01T00:00:00"/>
    <x v="2"/>
    <s v="NA"/>
    <s v="Complete"/>
    <x v="0"/>
    <s v="NA"/>
    <x v="1"/>
  </r>
  <r>
    <n v="136"/>
    <s v="VANGUARD SOLAR BESS"/>
    <n v="1385"/>
    <d v="2017-04-29T00:00:00"/>
    <d v="2017-05-01T00:00:00"/>
    <s v="ACTIVE"/>
    <s v="C10"/>
    <s v="Storage"/>
    <s v="Photovoltaic"/>
    <s v="Battery"/>
    <s v="Solar"/>
    <m/>
    <n v="47"/>
    <n v="153.315"/>
    <m/>
    <m/>
    <n v="47"/>
    <n v="150"/>
    <s v="Full Capacity"/>
    <s v="FRESNO"/>
    <s v="CA"/>
    <s v="PGAE"/>
    <s v="Mustang Switching Station 230 kV"/>
    <x v="64"/>
    <e v="#N/A"/>
    <s v="SPGE_Z1_Westlands"/>
    <n v="1"/>
    <s v="Westlands"/>
    <e v="#N/A"/>
    <x v="6"/>
    <d v="2020-07-01T00:00:00"/>
    <x v="46"/>
    <s v="NA"/>
    <s v="Complete"/>
    <x v="0"/>
    <s v="NA"/>
    <x v="1"/>
  </r>
  <r>
    <n v="67"/>
    <s v="SLATE"/>
    <n v="1158"/>
    <d v="2015-04-29T00:00:00"/>
    <d v="2015-04-30T00:00:00"/>
    <s v="ACTIVE"/>
    <s v="C08"/>
    <s v="Storage"/>
    <s v="Photovoltaic"/>
    <s v="Battery"/>
    <s v="Solar"/>
    <m/>
    <n v="308.7"/>
    <n v="308.5"/>
    <m/>
    <m/>
    <n v="308.7"/>
    <n v="300"/>
    <s v="Full Capacity"/>
    <s v="KINGS"/>
    <s v="CA"/>
    <s v="PGAE"/>
    <s v="Mustang Switching Station 230kV"/>
    <x v="64"/>
    <e v="#N/A"/>
    <s v="SPGE_Z1_Westlands"/>
    <n v="1"/>
    <s v="Westlands"/>
    <e v="#N/A"/>
    <x v="6"/>
    <d v="2018-12-31T00:00:00"/>
    <x v="42"/>
    <s v="NA"/>
    <s v="Complete"/>
    <x v="0"/>
    <s v="NA"/>
    <x v="0"/>
  </r>
  <r>
    <n v="41"/>
    <s v="MUSTANG 2"/>
    <n v="1036"/>
    <d v="2014-04-30T00:00:00"/>
    <d v="2014-04-30T00:00:00"/>
    <s v="ACTIVE"/>
    <s v="C07"/>
    <s v="Storage"/>
    <s v="Photovoltaic"/>
    <s v="Battery"/>
    <s v="Solar"/>
    <m/>
    <n v="150"/>
    <n v="153.4"/>
    <m/>
    <m/>
    <n v="150"/>
    <n v="153.4"/>
    <s v="Full Capacity"/>
    <s v="KINGS"/>
    <s v="CA"/>
    <s v="PGAE"/>
    <s v="Mustang Switchyard 230 kV"/>
    <x v="64"/>
    <e v="#N/A"/>
    <s v="SPGE_Z1_Westlands"/>
    <n v="1"/>
    <s v="Westlands"/>
    <e v="#N/A"/>
    <x v="6"/>
    <d v="2016-09-30T00:00:00"/>
    <x v="47"/>
    <s v="NA"/>
    <s v="Complete"/>
    <x v="0"/>
    <s v="NA"/>
    <x v="0"/>
  </r>
  <r>
    <n v="196"/>
    <s v="KETTLE SOLAR ONE"/>
    <n v="1532"/>
    <d v="2018-04-16T00:00:00"/>
    <d v="2018-04-16T00:00:00"/>
    <s v="ACTIVE"/>
    <s v="C11"/>
    <s v="Storage"/>
    <s v="Photovoltaic"/>
    <s v="Battery"/>
    <s v="Solar"/>
    <m/>
    <n v="20"/>
    <n v="90"/>
    <m/>
    <m/>
    <n v="20"/>
    <n v="90"/>
    <s v="Full Capacity"/>
    <s v="SAN DIEGO"/>
    <s v="CA"/>
    <s v="SDGE"/>
    <s v="New Switchyard with East County-Boulevard East 138 kV line looped-in"/>
    <x v="65"/>
    <n v="3214"/>
    <s v="SCADSNV_Z3_GreaterImperial"/>
    <m/>
    <m/>
    <e v="#N/A"/>
    <x v="2"/>
    <d v="2020-12-01T00:00:00"/>
    <x v="2"/>
    <s v="NA"/>
    <s v="Complete"/>
    <x v="1"/>
    <s v="NA"/>
    <x v="1"/>
  </r>
  <r>
    <n v="212"/>
    <s v="HERCULIS"/>
    <n v="1554"/>
    <d v="2019-04-05T00:00:00"/>
    <d v="2019-04-15T00:00:00"/>
    <s v="ACTIVE"/>
    <s v="C12"/>
    <s v="Storage"/>
    <m/>
    <s v="Battery"/>
    <m/>
    <n v="101.2"/>
    <m/>
    <m/>
    <m/>
    <m/>
    <n v="101.2"/>
    <n v="100"/>
    <s v="Full Capacity"/>
    <s v="ALAMEDA"/>
    <s v="CA"/>
    <s v="PGAE"/>
    <s v="Oakland J-Grant 115kV"/>
    <x v="66"/>
    <e v="#N/A"/>
    <s v="None"/>
    <n v="1"/>
    <s v="None "/>
    <e v="#N/A"/>
    <x v="4"/>
    <d v="2022-12-31T00:00:00"/>
    <x v="8"/>
    <s v="NA"/>
    <m/>
    <x v="1"/>
    <s v="NA"/>
    <x v="1"/>
  </r>
  <r>
    <n v="70"/>
    <s v="GATEWAY ENERGY STORAGE"/>
    <n v="1170"/>
    <d v="2015-04-30T00:00:00"/>
    <d v="2015-04-30T00:00:00"/>
    <s v="ACTIVE"/>
    <s v="C08"/>
    <s v="Storage"/>
    <m/>
    <s v="Battery"/>
    <m/>
    <n v="250"/>
    <m/>
    <m/>
    <m/>
    <m/>
    <n v="250"/>
    <n v="250"/>
    <s v="Full Capacity"/>
    <s v="SAN DIEGO"/>
    <s v="CA"/>
    <s v="SDGE"/>
    <s v="Otay Mesa Switchyard 230 kV"/>
    <x v="67"/>
    <n v="1436"/>
    <s v="Outside"/>
    <n v="1"/>
    <s v="Outside "/>
    <e v="#N/A"/>
    <x v="2"/>
    <d v="2018-09-01T00:00:00"/>
    <x v="48"/>
    <s v="NA"/>
    <s v="Complete"/>
    <x v="0"/>
    <s v="NA"/>
    <x v="0"/>
  </r>
  <r>
    <n v="42"/>
    <s v="CHULA VISTA ENERGY CENTER 2"/>
    <n v="1045"/>
    <d v="2014-04-30T00:00:00"/>
    <d v="2014-04-30T00:00:00"/>
    <s v="ACTIVE"/>
    <s v="C07"/>
    <s v="Storage"/>
    <m/>
    <s v="Battery"/>
    <m/>
    <n v="50"/>
    <m/>
    <m/>
    <m/>
    <m/>
    <n v="50"/>
    <n v="50"/>
    <s v="Energy Only"/>
    <s v="SAN DIEGO"/>
    <s v="CA"/>
    <s v="SDGE"/>
    <s v="Otay Substation 69 kV"/>
    <x v="67"/>
    <n v="1436"/>
    <s v="SCADSNV_Z5_SCADSNV"/>
    <m/>
    <m/>
    <e v="#N/A"/>
    <x v="2"/>
    <d v="2019-11-01T00:00:00"/>
    <x v="22"/>
    <s v="NA"/>
    <s v="Complete"/>
    <x v="0"/>
    <s v="NA"/>
    <x v="2"/>
  </r>
  <r>
    <n v="90"/>
    <s v="HUDSON SOLAR 1"/>
    <n v="1235"/>
    <d v="2016-04-21T00:00:00"/>
    <d v="2016-05-02T00:00:00"/>
    <s v="ACTIVE"/>
    <s v="C09"/>
    <s v="Storage"/>
    <s v="Photovoltaic"/>
    <s v="Battery"/>
    <s v="Solar"/>
    <m/>
    <n v="99"/>
    <n v="86.64"/>
    <m/>
    <m/>
    <n v="99"/>
    <n v="85"/>
    <s v="Energy Only"/>
    <s v="FRESNO"/>
    <s v="CA"/>
    <s v="PGAE"/>
    <s v="Panoche Substation 115 kV"/>
    <x v="68"/>
    <n v="212"/>
    <s v="SPGE_Z1_Westlands"/>
    <m/>
    <m/>
    <e v="#N/A"/>
    <x v="6"/>
    <d v="2019-12-31T00:00:00"/>
    <x v="8"/>
    <s v="NA"/>
    <s v="Complete"/>
    <x v="0"/>
    <s v="NA"/>
    <x v="0"/>
  </r>
  <r>
    <n v="225"/>
    <s v="BIG DUCK STORAGE"/>
    <n v="1574"/>
    <d v="2019-04-15T00:00:00"/>
    <d v="2019-04-15T00:00:00"/>
    <s v="ACTIVE"/>
    <s v="C12"/>
    <s v="Storage"/>
    <m/>
    <s v="Battery"/>
    <m/>
    <n v="462"/>
    <m/>
    <m/>
    <m/>
    <m/>
    <n v="462"/>
    <n v="400"/>
    <s v="Full Capacity"/>
    <s v="FRESNO"/>
    <s v="CA"/>
    <s v="PGAE"/>
    <s v="Panoche Substation 230 kV"/>
    <x v="68"/>
    <n v="212"/>
    <s v="SPGE_Z1_Westlands"/>
    <m/>
    <m/>
    <e v="#N/A"/>
    <x v="6"/>
    <d v="2022-07-01T00:00:00"/>
    <x v="49"/>
    <s v="NA"/>
    <m/>
    <x v="1"/>
    <s v="NA"/>
    <x v="1"/>
  </r>
  <r>
    <n v="228"/>
    <s v="SUGARLOAF HYBRID SOLAR"/>
    <n v="1582"/>
    <d v="2019-04-09T00:00:00"/>
    <d v="2019-04-15T00:00:00"/>
    <s v="ACTIVE"/>
    <s v="C12"/>
    <s v="Storage"/>
    <s v="Photovoltaic"/>
    <s v="Battery"/>
    <s v="Solar"/>
    <m/>
    <n v="150"/>
    <n v="152.80000000000001"/>
    <m/>
    <m/>
    <n v="150"/>
    <n v="150"/>
    <s v="Full Capacity"/>
    <s v="FRESNO"/>
    <s v="CA"/>
    <s v="PGAE"/>
    <s v="Panoche Substation 230kV"/>
    <x v="68"/>
    <n v="212"/>
    <s v="SPGE_Z1_Westlands"/>
    <m/>
    <m/>
    <e v="#N/A"/>
    <x v="6"/>
    <d v="2022-11-30T00:00:00"/>
    <x v="21"/>
    <s v="NA"/>
    <m/>
    <x v="1"/>
    <s v="NA"/>
    <x v="1"/>
  </r>
  <r>
    <n v="213"/>
    <s v="STEEL CITY ENERGY STORAGE"/>
    <n v="1555"/>
    <d v="2019-04-04T00:00:00"/>
    <d v="2019-04-15T00:00:00"/>
    <s v="ACTIVE"/>
    <s v="C12"/>
    <s v="Storage"/>
    <m/>
    <s v="Battery"/>
    <m/>
    <n v="1360.8"/>
    <m/>
    <m/>
    <m/>
    <m/>
    <n v="1360.8"/>
    <n v="1311"/>
    <s v="Full Capacity"/>
    <s v="CONTRA COSTA"/>
    <s v="CA"/>
    <s v="PGAE"/>
    <s v="Pittsburg Substation 230kV"/>
    <x v="34"/>
    <e v="#N/A"/>
    <s v="None"/>
    <n v="1"/>
    <s v="None "/>
    <e v="#N/A"/>
    <x v="4"/>
    <d v="2022-04-01T00:00:00"/>
    <x v="7"/>
    <s v="NA"/>
    <m/>
    <x v="1"/>
    <s v="NA"/>
    <x v="1"/>
  </r>
  <r>
    <n v="54"/>
    <s v="BLACK DIAMOND ENERGY STORAGE"/>
    <n v="1111"/>
    <d v="2015-04-30T00:00:00"/>
    <d v="2015-04-30T00:00:00"/>
    <s v="ACTIVE"/>
    <s v="C08"/>
    <s v="Storage"/>
    <m/>
    <s v="Battery"/>
    <m/>
    <n v="200"/>
    <m/>
    <m/>
    <m/>
    <m/>
    <n v="200"/>
    <n v="200"/>
    <s v="Full Capacity"/>
    <s v="CONTRA COSTA"/>
    <s v="CA"/>
    <s v="PGAE"/>
    <s v="Pittsburgh Substation 230kV"/>
    <x v="69"/>
    <e v="#N/A"/>
    <s v="None"/>
    <n v="1"/>
    <s v="None "/>
    <e v="#N/A"/>
    <x v="4"/>
    <d v="2018-06-01T00:00:00"/>
    <x v="50"/>
    <s v="NA"/>
    <s v="Complete"/>
    <x v="0"/>
    <s v="NA"/>
    <x v="0"/>
  </r>
  <r>
    <n v="298"/>
    <s v="MARINE DEPOT"/>
    <n v="1671"/>
    <d v="2019-04-16T00:00:00"/>
    <d v="2019-04-15T00:00:00"/>
    <s v="ACTIVE"/>
    <s v="C12"/>
    <s v="Storage"/>
    <m/>
    <s v="Battery"/>
    <m/>
    <n v="26.6"/>
    <m/>
    <m/>
    <m/>
    <m/>
    <n v="26.6"/>
    <n v="25"/>
    <s v="Full Capacity"/>
    <s v="SAN DEIGO"/>
    <s v="NN"/>
    <s v="SDGE"/>
    <s v="Point Loma Substation 69kV"/>
    <x v="70"/>
    <n v="1443"/>
    <s v="GreaterImpOutsideTxConstraintZones"/>
    <m/>
    <m/>
    <e v="#N/A"/>
    <x v="2"/>
    <d v="2021-12-31T00:00:00"/>
    <x v="9"/>
    <s v="NA"/>
    <m/>
    <x v="1"/>
    <s v="NA"/>
    <x v="1"/>
  </r>
  <r>
    <n v="296"/>
    <s v="POME BESS"/>
    <n v="1669"/>
    <d v="2019-04-13T00:00:00"/>
    <d v="2019-04-15T00:00:00"/>
    <s v="ACTIVE"/>
    <s v="C12"/>
    <s v="Storage"/>
    <m/>
    <s v="Battery"/>
    <m/>
    <n v="101.5"/>
    <m/>
    <m/>
    <m/>
    <m/>
    <n v="101.5"/>
    <n v="100"/>
    <s v="Full Capacity"/>
    <s v="SAN DIEGO"/>
    <s v="NN"/>
    <s v="SDGE"/>
    <s v="Pomerado Substation 69kV"/>
    <x v="71"/>
    <n v="1994"/>
    <s v="GreaterImpOutsideTxConstraintZones"/>
    <m/>
    <m/>
    <n v="44"/>
    <x v="2"/>
    <d v="2023-05-31T00:00:00"/>
    <x v="28"/>
    <s v="NA"/>
    <m/>
    <x v="1"/>
    <s v="NA"/>
    <x v="1"/>
  </r>
  <r>
    <n v="94"/>
    <s v="PROXIMA SOLAR"/>
    <n v="1244"/>
    <d v="2016-04-30T00:00:00"/>
    <d v="2016-05-02T00:00:00"/>
    <s v="ACTIVE"/>
    <s v="C09"/>
    <s v="Storage"/>
    <s v="Photovoltaic"/>
    <s v="Battery"/>
    <s v="Solar"/>
    <m/>
    <n v="104.5"/>
    <n v="220"/>
    <m/>
    <m/>
    <n v="104.5"/>
    <n v="300"/>
    <s v="Full Capacity"/>
    <s v="STANISLAUS"/>
    <s v="CA"/>
    <s v="PGAE"/>
    <s v="Quinto-Westley 230 kV line"/>
    <x v="72"/>
    <e v="#N/A"/>
    <s v="SPGE_Z4_CentralValleyAndLosBanos"/>
    <n v="1"/>
    <s v="Central Valley"/>
    <e v="#N/A"/>
    <x v="5"/>
    <d v="2020-03-10T00:00:00"/>
    <x v="51"/>
    <s v="NA"/>
    <s v="Complete"/>
    <x v="0"/>
    <s v="NA"/>
    <x v="0"/>
  </r>
  <r>
    <n v="258"/>
    <s v="ROCKY HILL SOLAR"/>
    <n v="1620"/>
    <d v="2019-04-05T00:00:00"/>
    <d v="2019-04-15T00:00:00"/>
    <s v="ACTIVE"/>
    <s v="C12"/>
    <s v="Storage"/>
    <s v="Photovoltaic"/>
    <s v="Battery"/>
    <s v="Solar"/>
    <m/>
    <n v="51.56"/>
    <n v="102.04"/>
    <m/>
    <m/>
    <n v="51.56"/>
    <n v="100"/>
    <s v="Full Capacity"/>
    <s v="TULARE"/>
    <s v="CA"/>
    <s v="SCE"/>
    <s v="Rector Substation 230kV"/>
    <x v="73"/>
    <n v="1885"/>
    <n v="0"/>
    <m/>
    <m/>
    <n v="808"/>
    <x v="6"/>
    <d v="2023-12-15T00:00:00"/>
    <x v="31"/>
    <s v="NA"/>
    <m/>
    <x v="1"/>
    <s v="NA"/>
    <x v="1"/>
  </r>
  <r>
    <n v="107"/>
    <s v="SOL CATCHER BESS"/>
    <n v="1302"/>
    <d v="2016-05-03T00:00:00"/>
    <d v="2016-05-02T00:00:00"/>
    <s v="ACTIVE"/>
    <s v="C09"/>
    <s v="Storage"/>
    <m/>
    <s v="Battery"/>
    <m/>
    <n v="220"/>
    <m/>
    <m/>
    <m/>
    <m/>
    <n v="220"/>
    <n v="213.5"/>
    <s v="Energy Only"/>
    <s v="RIVERSIDE"/>
    <s v="CA"/>
    <s v="SCE"/>
    <s v="Red Bluff 220 kV"/>
    <x v="74"/>
    <n v="1845"/>
    <s v="SCADSNV_Z4_RiversideAndPalmSprings"/>
    <n v="1"/>
    <s v="Riverside East"/>
    <e v="#N/A"/>
    <x v="5"/>
    <d v="2019-05-31T00:00:00"/>
    <x v="52"/>
    <s v="NA"/>
    <s v="Complete"/>
    <x v="0"/>
    <s v="NA"/>
    <x v="2"/>
  </r>
  <r>
    <n v="18"/>
    <s v="DESERT HARVEST "/>
    <s v="643AE"/>
    <d v="2010-07-30T00:00:00"/>
    <d v="2010-07-31T00:00:00"/>
    <s v="ACTIVE"/>
    <s v="C03"/>
    <s v="Storage"/>
    <s v="Photovoltaic"/>
    <s v="Battery"/>
    <s v="Solar"/>
    <m/>
    <n v="35"/>
    <n v="150"/>
    <m/>
    <m/>
    <n v="35"/>
    <n v="150"/>
    <s v="Full Capacity"/>
    <s v="RIVERSIDE"/>
    <s v="CA"/>
    <s v="SCE"/>
    <s v="Red Bluff Sub 230kV Bus"/>
    <x v="74"/>
    <n v="1845"/>
    <s v="SCADSNV_Z4_RiversideAndPalmSprings"/>
    <n v="1"/>
    <s v="Riverside East"/>
    <e v="#N/A"/>
    <x v="5"/>
    <d v="2014-01-01T00:00:00"/>
    <x v="10"/>
    <s v="NA"/>
    <s v="Complete"/>
    <x v="0"/>
    <s v="NA"/>
    <x v="0"/>
  </r>
  <r>
    <n v="12"/>
    <s v="ALMASOL"/>
    <n v="365"/>
    <d v="2008-05-06T00:00:00"/>
    <d v="2008-05-12T00:00:00"/>
    <s v="ACTIVE"/>
    <s v="TC"/>
    <s v="Storage"/>
    <s v="Photovoltaic"/>
    <s v="Battery"/>
    <s v="Solar"/>
    <m/>
    <n v="250"/>
    <n v="500"/>
    <m/>
    <m/>
    <n v="250"/>
    <n v="500"/>
    <s v="Full Capacity"/>
    <s v="RIVERSIDE"/>
    <s v="CA"/>
    <s v="SCE"/>
    <s v="Red Bluff Substation 230kV"/>
    <x v="74"/>
    <n v="1845"/>
    <s v="SCADSNV_Z4_RiversideAndPalmSprings"/>
    <n v="1"/>
    <s v="Riverside East"/>
    <e v="#N/A"/>
    <x v="5"/>
    <d v="2013-12-28T00:00:00"/>
    <x v="53"/>
    <s v="NA"/>
    <s v="Complete"/>
    <x v="0"/>
    <s v="NA"/>
    <x v="0"/>
  </r>
  <r>
    <n v="272"/>
    <s v="OBERON"/>
    <n v="1642"/>
    <d v="2019-04-02T00:00:00"/>
    <d v="2019-04-15T00:00:00"/>
    <s v="ACTIVE"/>
    <s v="C12"/>
    <s v="Storage"/>
    <s v="Photovoltaic"/>
    <s v="Battery"/>
    <s v="Solar"/>
    <m/>
    <n v="518.4"/>
    <n v="518.4"/>
    <m/>
    <m/>
    <n v="518.4"/>
    <n v="500"/>
    <s v="Full Capacity"/>
    <s v="RIVERSIDE"/>
    <s v="CA"/>
    <s v="SCE"/>
    <s v="Red Bluff Substation 500kV"/>
    <x v="74"/>
    <n v="1845"/>
    <s v="SCADSNV_Z4_RiversideAndPalmSprings"/>
    <n v="1"/>
    <s v="Riverside East"/>
    <e v="#N/A"/>
    <x v="5"/>
    <d v="2022-12-31T00:00:00"/>
    <x v="8"/>
    <s v="NA"/>
    <m/>
    <x v="1"/>
    <s v="NA"/>
    <x v="1"/>
  </r>
  <r>
    <n v="273"/>
    <s v="LYCAN SOLAR"/>
    <n v="1643"/>
    <d v="2019-04-04T00:00:00"/>
    <d v="2019-04-15T00:00:00"/>
    <s v="ACTIVE"/>
    <s v="C12"/>
    <s v="Storage"/>
    <s v="Photovoltaic"/>
    <s v="Battery"/>
    <s v="Solar"/>
    <m/>
    <n v="200"/>
    <n v="400"/>
    <m/>
    <m/>
    <n v="200"/>
    <n v="400"/>
    <s v="Full Capacity"/>
    <s v="RIVERSIDE"/>
    <s v="CA"/>
    <s v="SCE"/>
    <s v="Red Bluff Substation 500kV"/>
    <x v="74"/>
    <n v="1845"/>
    <s v="SCADSNV_Z4_RiversideAndPalmSprings"/>
    <n v="1"/>
    <s v="Riverside East"/>
    <e v="#N/A"/>
    <x v="5"/>
    <d v="2023-12-01T00:00:00"/>
    <x v="6"/>
    <s v="NA"/>
    <m/>
    <x v="1"/>
    <s v="NA"/>
    <x v="1"/>
  </r>
  <r>
    <n v="252"/>
    <s v="TRESTLES ENERGY STORAGE"/>
    <n v="1613"/>
    <d v="2019-04-16T00:00:00"/>
    <d v="2019-04-15T00:00:00"/>
    <s v="ACTIVE"/>
    <s v="C12"/>
    <s v="Storage"/>
    <m/>
    <s v="Battery"/>
    <m/>
    <n v="433.75200000000001"/>
    <m/>
    <m/>
    <m/>
    <m/>
    <n v="433.75200000000001"/>
    <n v="400"/>
    <s v="Full Capacity"/>
    <s v="LOS ANGELES"/>
    <s v="CA"/>
    <s v="SCE"/>
    <s v="Rio Hondo Substation 220kV"/>
    <x v="75"/>
    <n v="702"/>
    <s v="TehachapiOutsideTxConstraintZones"/>
    <m/>
    <m/>
    <n v="433"/>
    <x v="1"/>
    <d v="2022-12-16T00:00:00"/>
    <x v="12"/>
    <s v="NA"/>
    <m/>
    <x v="1"/>
    <s v="NA"/>
    <x v="1"/>
  </r>
  <r>
    <n v="251"/>
    <s v="SPEEDWAY ESS"/>
    <n v="1612"/>
    <d v="2019-04-05T00:00:00"/>
    <d v="2019-04-15T00:00:00"/>
    <s v="ACTIVE"/>
    <s v="C12"/>
    <s v="Storage"/>
    <m/>
    <s v="Battery"/>
    <m/>
    <n v="200"/>
    <m/>
    <m/>
    <m/>
    <m/>
    <n v="200"/>
    <n v="200"/>
    <s v="Full Capacity"/>
    <s v="LOS ANGELES"/>
    <s v="CA"/>
    <s v="SCE"/>
    <s v="Rio Hondo Substation 230kV"/>
    <x v="75"/>
    <n v="702"/>
    <s v="TehachapiOutsideTxConstraintZones"/>
    <m/>
    <m/>
    <n v="433"/>
    <x v="1"/>
    <d v="2023-12-01T00:00:00"/>
    <x v="6"/>
    <s v="NA"/>
    <m/>
    <x v="1"/>
    <s v="NA"/>
    <x v="1"/>
  </r>
  <r>
    <n v="214"/>
    <s v="SPINDRIFT HYBRID SOLAR"/>
    <n v="1556"/>
    <d v="2019-04-06T00:00:00"/>
    <d v="2019-04-15T00:00:00"/>
    <s v="ACTIVE"/>
    <s v="C12"/>
    <s v="Storage"/>
    <s v="Photovoltaic"/>
    <s v="Battery"/>
    <s v="Solar"/>
    <m/>
    <n v="101.72499999999999"/>
    <n v="101.72499999999999"/>
    <m/>
    <m/>
    <n v="101.72499999999999"/>
    <n v="100"/>
    <s v="Full Capacity"/>
    <s v="SUTTER"/>
    <s v="CA"/>
    <s v="PGAE"/>
    <s v="Rio Oso Substation 115kV"/>
    <x v="76"/>
    <e v="#N/A"/>
    <s v="NorCalOutsideTxConstraintZones"/>
    <n v="1"/>
    <s v="NorCalOutsideTxConstraintZones"/>
    <e v="#N/A"/>
    <x v="8"/>
    <d v="2022-11-30T00:00:00"/>
    <x v="21"/>
    <s v="NA"/>
    <m/>
    <x v="1"/>
    <s v="NA"/>
    <x v="1"/>
  </r>
  <r>
    <n v="215"/>
    <s v="NOOSA ENERGY STORAGE"/>
    <n v="1557"/>
    <d v="2019-04-15T00:00:00"/>
    <d v="2019-04-15T00:00:00"/>
    <s v="ACTIVE"/>
    <s v="C12"/>
    <s v="Storage"/>
    <m/>
    <s v="Battery"/>
    <m/>
    <n v="100"/>
    <m/>
    <m/>
    <m/>
    <m/>
    <n v="100"/>
    <n v="100"/>
    <s v="Full Capacity"/>
    <s v="SAN JOAQUIN"/>
    <s v="CA"/>
    <s v="PGAE"/>
    <s v="Ripon Substation 115kV"/>
    <x v="77"/>
    <n v="1499"/>
    <s v="SPGE_Z4_CentralValleyAndLosBanos"/>
    <m/>
    <m/>
    <n v="1142"/>
    <x v="4"/>
    <d v="2022-12-16T00:00:00"/>
    <x v="12"/>
    <s v="NA"/>
    <m/>
    <x v="1"/>
    <s v="NA"/>
    <x v="1"/>
  </r>
  <r>
    <n v="148"/>
    <s v="BALDY MESA"/>
    <n v="1413"/>
    <d v="2017-04-29T00:00:00"/>
    <d v="2017-05-01T00:00:00"/>
    <s v="ACTIVE"/>
    <s v="C10"/>
    <s v="Storage"/>
    <s v="Photovoltaic"/>
    <s v="Battery"/>
    <s v="Solar"/>
    <m/>
    <n v="110.04"/>
    <n v="110.04"/>
    <m/>
    <m/>
    <n v="110.04"/>
    <n v="100"/>
    <s v="Full Capacity"/>
    <s v="SAN BERNARDINO"/>
    <s v="CA"/>
    <s v="SCE"/>
    <s v="Roadway Substation 115kV bus"/>
    <x v="78"/>
    <n v="1352"/>
    <s v="GK_Z3_NorthOfVictor"/>
    <m/>
    <m/>
    <n v="572"/>
    <x v="5"/>
    <d v="2020-12-31T00:00:00"/>
    <x v="16"/>
    <s v="NA"/>
    <s v="Complete"/>
    <x v="0"/>
    <s v="NA"/>
    <x v="2"/>
  </r>
  <r>
    <n v="274"/>
    <s v="SAN BERNARDINO BESS"/>
    <n v="1644"/>
    <d v="2019-04-10T00:00:00"/>
    <d v="2019-04-15T00:00:00"/>
    <s v="ACTIVE"/>
    <s v="C12"/>
    <s v="Storage"/>
    <m/>
    <s v="Battery"/>
    <m/>
    <n v="308.10000000000002"/>
    <m/>
    <m/>
    <m/>
    <m/>
    <n v="308.10000000000002"/>
    <n v="300"/>
    <s v="Full Capacity"/>
    <s v="SAN BERNARDINO"/>
    <s v="CA"/>
    <s v="SCE"/>
    <s v="San Bernardino Substation 220kV"/>
    <x v="79"/>
    <n v="151"/>
    <s v="KramerInyoOutsideTxConstraintZones"/>
    <m/>
    <m/>
    <n v="391"/>
    <x v="1"/>
    <d v="2021-10-31T00:00:00"/>
    <x v="32"/>
    <s v="NA"/>
    <m/>
    <x v="1"/>
    <s v="NA"/>
    <x v="1"/>
  </r>
  <r>
    <n v="40"/>
    <s v="SOUTH LAKE SOLAR"/>
    <n v="1030"/>
    <d v="2014-04-30T00:00:00"/>
    <d v="2014-04-30T00:00:00"/>
    <s v="ACTIVE"/>
    <s v="C07"/>
    <s v="Storage"/>
    <s v="Photovoltaic"/>
    <s v="Battery"/>
    <s v="Solar"/>
    <m/>
    <n v="5"/>
    <n v="15"/>
    <m/>
    <m/>
    <n v="5"/>
    <n v="20"/>
    <s v="Energy Only"/>
    <s v="FRESNO"/>
    <s v="CA"/>
    <s v="PGAE"/>
    <s v="Schindler-Huron-Gates Tap 70kV "/>
    <x v="80"/>
    <n v="220"/>
    <s v="SPGE_Z1_Westlands"/>
    <m/>
    <m/>
    <e v="#N/A"/>
    <x v="6"/>
    <d v="2016-12-15T00:00:00"/>
    <x v="54"/>
    <s v="NA"/>
    <s v="Complete"/>
    <x v="0"/>
    <s v="NA"/>
    <x v="0"/>
  </r>
  <r>
    <n v="297"/>
    <s v="PEREGRINE STORAGE"/>
    <n v="1670"/>
    <d v="2019-04-01T00:00:00"/>
    <d v="2019-04-15T00:00:00"/>
    <s v="ACTIVE"/>
    <s v="C12"/>
    <s v="Storage"/>
    <m/>
    <s v="Battery"/>
    <m/>
    <n v="200"/>
    <m/>
    <m/>
    <m/>
    <m/>
    <n v="200"/>
    <n v="200"/>
    <s v="Full Capacity"/>
    <s v="SAN DIEGO"/>
    <s v="CA"/>
    <s v="SDGE"/>
    <s v="Silvergate Substation 230kV"/>
    <x v="81"/>
    <n v="2045"/>
    <s v="GreaterImpOutsideTxConstraintZones"/>
    <m/>
    <m/>
    <n v="10"/>
    <x v="2"/>
    <d v="2023-06-30T00:00:00"/>
    <x v="11"/>
    <s v="NA"/>
    <m/>
    <x v="1"/>
    <s v="NA"/>
    <x v="1"/>
  </r>
  <r>
    <n v="281"/>
    <s v="SLOAN ENERGY CENTER"/>
    <n v="1653"/>
    <d v="2019-04-13T00:00:00"/>
    <d v="2019-04-15T00:00:00"/>
    <s v="ACTIVE"/>
    <s v="C12"/>
    <s v="Storage"/>
    <s v="Photovoltaic"/>
    <s v="Battery"/>
    <s v="Solar"/>
    <m/>
    <n v="118.56"/>
    <n v="459.54"/>
    <m/>
    <m/>
    <n v="118.56"/>
    <n v="448"/>
    <s v="Full Capacity"/>
    <s v="CLARK"/>
    <s v="NN"/>
    <s v="GWT"/>
    <s v="Sloan Canyon Switching Station 230kV"/>
    <x v="82"/>
    <e v="#N/A"/>
    <s v="SCADSNV_Z5_SCADSNV"/>
    <n v="1"/>
    <s v="Southern NV / Southern CA Desert"/>
    <e v="#N/A"/>
    <x v="5"/>
    <d v="2023-05-31T00:00:00"/>
    <x v="28"/>
    <s v="NA"/>
    <m/>
    <x v="1"/>
    <s v="NA"/>
    <x v="1"/>
  </r>
  <r>
    <n v="260"/>
    <s v="BARRENSPRING"/>
    <n v="1622"/>
    <d v="2019-04-13T00:00:00"/>
    <d v="2019-04-15T00:00:00"/>
    <s v="ACTIVE"/>
    <s v="C12"/>
    <s v="Storage"/>
    <s v="Photovoltaic"/>
    <s v="Battery"/>
    <s v="Solar"/>
    <m/>
    <n v="64.17"/>
    <n v="244.26"/>
    <m/>
    <m/>
    <n v="64.17"/>
    <n v="240"/>
    <s v="Full Capacity"/>
    <s v="TULARE COUNTY"/>
    <s v="NN"/>
    <s v="SCE"/>
    <s v="Springville-Rector 220kV line"/>
    <x v="83"/>
    <e v="#N/A"/>
    <e v="#N/A"/>
    <m/>
    <m/>
    <e v="#N/A"/>
    <x v="0"/>
    <d v="2023-04-15T00:00:00"/>
    <x v="38"/>
    <s v="NA"/>
    <m/>
    <x v="1"/>
    <s v="NA"/>
    <x v="1"/>
  </r>
  <r>
    <n v="300"/>
    <s v="NIGHTHAWK STORAGE"/>
    <n v="1673"/>
    <d v="2019-04-02T00:00:00"/>
    <d v="2019-04-15T00:00:00"/>
    <s v="ACTIVE"/>
    <s v="C12"/>
    <s v="Storage"/>
    <m/>
    <s v="Battery"/>
    <m/>
    <n v="300"/>
    <m/>
    <m/>
    <m/>
    <m/>
    <n v="300"/>
    <n v="300"/>
    <s v="Full Capacity"/>
    <s v="SAN DIEGO"/>
    <s v="CA"/>
    <s v="SDGE"/>
    <s v="Sycamore Canyon Substation 138kV"/>
    <x v="84"/>
    <n v="1465"/>
    <s v="GreaterImpOutsideTxConstraintZones"/>
    <m/>
    <m/>
    <n v="43"/>
    <x v="2"/>
    <d v="2023-06-30T00:00:00"/>
    <x v="11"/>
    <s v="NA"/>
    <m/>
    <x v="1"/>
    <s v="NA"/>
    <x v="1"/>
  </r>
  <r>
    <n v="36"/>
    <s v="COLINAS DE ORO"/>
    <n v="1011"/>
    <d v="2014-04-28T00:00:00"/>
    <d v="2014-04-30T00:00:00"/>
    <s v="ACTIVE"/>
    <s v="C07"/>
    <s v="Storage"/>
    <m/>
    <s v="Battery"/>
    <m/>
    <n v="30"/>
    <m/>
    <m/>
    <m/>
    <m/>
    <n v="30"/>
    <n v="30"/>
    <s v="Full Capacity"/>
    <s v="ALAMEDA"/>
    <s v="CA"/>
    <s v="PGAE"/>
    <s v="Tesla Substation 115kV"/>
    <x v="85"/>
    <n v="31"/>
    <n v="0"/>
    <m/>
    <m/>
    <n v="1118"/>
    <x v="5"/>
    <d v="2016-12-01T00:00:00"/>
    <x v="55"/>
    <s v="NA"/>
    <s v="Complete"/>
    <x v="0"/>
    <s v="NA"/>
    <x v="0"/>
  </r>
  <r>
    <n v="100"/>
    <s v="KOLA"/>
    <n v="1275"/>
    <d v="2016-04-26T00:00:00"/>
    <d v="2016-05-02T00:00:00"/>
    <s v="ACTIVE"/>
    <s v="C09"/>
    <s v="Storage"/>
    <m/>
    <s v="Battery"/>
    <m/>
    <n v="418"/>
    <m/>
    <m/>
    <m/>
    <m/>
    <n v="418"/>
    <n v="418"/>
    <s v="Full Capacity"/>
    <s v="ALAMEDA"/>
    <s v="CA"/>
    <s v="PGAE"/>
    <s v="Tesla Substation 230kV"/>
    <x v="85"/>
    <n v="31"/>
    <n v="0"/>
    <m/>
    <m/>
    <n v="1118"/>
    <x v="5"/>
    <d v="2020-12-01T00:00:00"/>
    <x v="56"/>
    <s v="NA"/>
    <s v="Complete"/>
    <x v="0"/>
    <s v="NA"/>
    <x v="0"/>
  </r>
  <r>
    <n v="218"/>
    <s v="TESOSTER"/>
    <n v="1561"/>
    <d v="2019-04-13T00:00:00"/>
    <d v="2019-04-15T00:00:00"/>
    <s v="ACTIVE"/>
    <s v="C12"/>
    <s v="Storage"/>
    <s v="Photovoltaic"/>
    <s v="Battery"/>
    <s v="Solar"/>
    <m/>
    <n v="61.256"/>
    <n v="244.26"/>
    <m/>
    <m/>
    <n v="61.256"/>
    <n v="240"/>
    <s v="Full Capacity"/>
    <s v="SAN JOAQUIN COUNTY"/>
    <s v="NN"/>
    <s v="PGAE"/>
    <s v="Tesla-Weber 230kV"/>
    <x v="85"/>
    <e v="#N/A"/>
    <e v="#N/A"/>
    <m/>
    <m/>
    <e v="#N/A"/>
    <x v="5"/>
    <d v="2023-04-15T00:00:00"/>
    <x v="38"/>
    <s v="NA"/>
    <m/>
    <x v="1"/>
    <s v="NA"/>
    <x v="1"/>
  </r>
  <r>
    <n v="61"/>
    <s v="SCARLET"/>
    <n v="1135"/>
    <d v="2015-04-29T00:00:00"/>
    <d v="2015-04-30T00:00:00"/>
    <s v="ACTIVE"/>
    <s v="C08"/>
    <s v="Storage"/>
    <s v="Photovoltaic"/>
    <s v="Battery"/>
    <s v="Solar"/>
    <m/>
    <n v="420"/>
    <n v="417.9"/>
    <m/>
    <m/>
    <n v="420"/>
    <n v="400"/>
    <s v="Full Capacity"/>
    <s v="FRESNO"/>
    <s v="CA"/>
    <s v="PGAE"/>
    <s v="Tranquillity Switching Station 230kV"/>
    <x v="86"/>
    <e v="#N/A"/>
    <s v="SPGE_Z1_Westlands"/>
    <n v="1"/>
    <s v="Westlands"/>
    <e v="#N/A"/>
    <x v="6"/>
    <d v="2018-12-31T00:00:00"/>
    <x v="8"/>
    <s v="NA"/>
    <s v="Complete"/>
    <x v="0"/>
    <s v="NA"/>
    <x v="0"/>
  </r>
  <r>
    <n v="219"/>
    <s v="TRIM BESS"/>
    <n v="1564"/>
    <d v="2019-04-13T00:00:00"/>
    <d v="2019-04-15T00:00:00"/>
    <s v="ACTIVE"/>
    <s v="C12"/>
    <s v="Storage"/>
    <m/>
    <s v="Battery"/>
    <m/>
    <n v="100.4"/>
    <m/>
    <m/>
    <m/>
    <m/>
    <n v="100.4"/>
    <n v="100"/>
    <s v="Full Capacity"/>
    <s v="SANTA CLARA"/>
    <s v="NN"/>
    <s v="PGAE"/>
    <s v="Trimble Substation 115kV"/>
    <x v="87"/>
    <e v="#N/A"/>
    <s v="None"/>
    <n v="1"/>
    <s v="None "/>
    <e v="#N/A"/>
    <x v="6"/>
    <d v="2023-05-31T00:00:00"/>
    <x v="28"/>
    <s v="NA"/>
    <m/>
    <x v="1"/>
    <s v="NA"/>
    <x v="1"/>
  </r>
  <r>
    <n v="282"/>
    <s v="YELLOW PINE 3"/>
    <n v="1654"/>
    <d v="2019-04-09T00:00:00"/>
    <d v="2019-04-15T00:00:00"/>
    <s v="ACTIVE"/>
    <s v="C12"/>
    <s v="Storage"/>
    <s v="Photovoltaic"/>
    <s v="Battery"/>
    <s v="Solar"/>
    <m/>
    <n v="254.98"/>
    <n v="261.95400000000001"/>
    <m/>
    <m/>
    <n v="254.98"/>
    <n v="250"/>
    <s v="Full Capacity"/>
    <s v="CLARK"/>
    <s v="NV"/>
    <s v="GWT"/>
    <s v="Trout Canyon Substation 230kV"/>
    <x v="88"/>
    <e v="#N/A"/>
    <s v="SCADSNV_Z5_SCADSNV"/>
    <n v="1"/>
    <s v="Southern NV / Southern CA Desert"/>
    <e v="#N/A"/>
    <x v="5"/>
    <d v="2025-12-31T00:00:00"/>
    <x v="57"/>
    <s v="NA"/>
    <m/>
    <x v="1"/>
    <s v="NA"/>
    <x v="1"/>
  </r>
  <r>
    <n v="283"/>
    <s v="BONANZA PEAK SOLAR FARM"/>
    <n v="1655"/>
    <d v="2019-04-12T00:00:00"/>
    <d v="2019-04-12T00:00:00"/>
    <s v="ACTIVE"/>
    <s v="C12"/>
    <s v="Storage"/>
    <s v="Photovoltaic"/>
    <s v="Battery"/>
    <s v="Solar"/>
    <m/>
    <n v="200"/>
    <n v="441"/>
    <m/>
    <m/>
    <n v="200"/>
    <n v="400"/>
    <s v="Full Capacity"/>
    <s v="CLARK AND NYE"/>
    <s v="NV"/>
    <s v="GWT"/>
    <s v="Trout Canyon Switching Station 230kV"/>
    <x v="88"/>
    <e v="#N/A"/>
    <s v="SCADSNV_Z5_SCADSNV"/>
    <n v="1"/>
    <s v="Southern NV / Southern CA Desert"/>
    <e v="#N/A"/>
    <x v="5"/>
    <d v="2022-12-16T00:00:00"/>
    <x v="12"/>
    <s v="NA"/>
    <m/>
    <x v="1"/>
    <s v="NA"/>
    <x v="1"/>
  </r>
  <r>
    <n v="280"/>
    <s v="ROUGH HAT HYBRID SOLAR"/>
    <n v="1650"/>
    <d v="2019-04-15T00:00:00"/>
    <d v="2019-04-15T00:00:00"/>
    <s v="ACTIVE"/>
    <s v="C12"/>
    <s v="Storage"/>
    <s v="Photovoltaic"/>
    <s v="Battery"/>
    <s v="Solar"/>
    <m/>
    <n v="200"/>
    <n v="204"/>
    <m/>
    <m/>
    <n v="200"/>
    <n v="200"/>
    <s v="Full Capacity"/>
    <s v="NYE"/>
    <s v="NV"/>
    <s v="GWT"/>
    <s v="Trout Canyon Switching Station 230kV"/>
    <x v="88"/>
    <e v="#N/A"/>
    <s v="SCADSNV_Z5_SCADSNV"/>
    <n v="1"/>
    <s v="Southern NV / Southern CA Desert"/>
    <e v="#N/A"/>
    <x v="5"/>
    <d v="2022-11-30T00:00:00"/>
    <x v="21"/>
    <s v="NA"/>
    <m/>
    <x v="1"/>
    <s v="NA"/>
    <x v="1"/>
  </r>
  <r>
    <n v="98"/>
    <s v="CORBY"/>
    <n v="1270"/>
    <d v="2016-04-27T00:00:00"/>
    <d v="2016-05-02T00:00:00"/>
    <s v="ACTIVE"/>
    <s v="C09"/>
    <s v="Storage"/>
    <m/>
    <s v="Battery"/>
    <m/>
    <n v="313.5"/>
    <m/>
    <m/>
    <m/>
    <m/>
    <n v="313.5"/>
    <n v="300"/>
    <s v="Full Capacity"/>
    <s v="SOLANO"/>
    <s v="CA"/>
    <s v="PGAE"/>
    <s v="Vaca-Dixon Substation 230kV"/>
    <x v="89"/>
    <e v="#N/A"/>
    <e v="#N/A"/>
    <m/>
    <m/>
    <e v="#N/A"/>
    <x v="5"/>
    <d v="2020-12-01T00:00:00"/>
    <x v="27"/>
    <s v="NA"/>
    <s v="Complete"/>
    <x v="0"/>
    <s v="NA"/>
    <x v="2"/>
  </r>
  <r>
    <n v="302"/>
    <s v="RESAVA ENERGY STORAGE"/>
    <n v="1675"/>
    <d v="2019-04-05T00:00:00"/>
    <d v="2019-04-15T00:00:00"/>
    <s v="ACTIVE"/>
    <s v="C12"/>
    <s v="Storage"/>
    <m/>
    <s v="Battery"/>
    <m/>
    <n v="122"/>
    <m/>
    <m/>
    <m/>
    <m/>
    <n v="122"/>
    <n v="120"/>
    <s v="Full Capacity"/>
    <s v="SAN DIEGO"/>
    <s v="CA"/>
    <s v="SDGE"/>
    <s v="Valley Center 69kV"/>
    <x v="90"/>
    <n v="315"/>
    <s v="SCADSNV_Z3_GreaterImperial"/>
    <m/>
    <m/>
    <n v="123"/>
    <x v="1"/>
    <d v="2021-12-31T00:00:00"/>
    <x v="9"/>
    <s v="NA"/>
    <m/>
    <x v="1"/>
    <s v="NA"/>
    <x v="1"/>
  </r>
  <r>
    <n v="221"/>
    <s v="TYRE"/>
    <n v="1566"/>
    <d v="2019-04-04T00:00:00"/>
    <d v="2019-04-15T00:00:00"/>
    <s v="ACTIVE"/>
    <s v="C12"/>
    <s v="Storage"/>
    <s v="Photovoltaic"/>
    <s v="Battery"/>
    <s v="Solar"/>
    <m/>
    <n v="55.655999999999999"/>
    <n v="55.728999999999999"/>
    <m/>
    <m/>
    <n v="55.655999999999999"/>
    <n v="55"/>
    <s v="Full Capacity"/>
    <s v="SAN JOAQUIN"/>
    <s v="CA"/>
    <s v="PGAE"/>
    <s v="Valley Springs #2 60 kV"/>
    <x v="91"/>
    <e v="#N/A"/>
    <e v="#N/A"/>
    <m/>
    <m/>
    <e v="#N/A"/>
    <x v="5"/>
    <d v="2022-12-31T00:00:00"/>
    <x v="8"/>
    <s v="NA"/>
    <m/>
    <x v="1"/>
    <s v="NA"/>
    <x v="1"/>
  </r>
  <r>
    <n v="276"/>
    <s v="DOUBLE BUTTE STORAGE"/>
    <n v="1646"/>
    <d v="2019-04-05T00:00:00"/>
    <d v="2019-04-15T00:00:00"/>
    <s v="ACTIVE"/>
    <s v="C12"/>
    <s v="Storage"/>
    <m/>
    <s v="Battery"/>
    <m/>
    <n v="507.6"/>
    <m/>
    <m/>
    <m/>
    <m/>
    <n v="507.6"/>
    <n v="500"/>
    <s v="Full Capacity"/>
    <s v="RIVERSIDE"/>
    <s v="CA"/>
    <s v="SCE"/>
    <s v="Valley Substation 500 kV"/>
    <x v="90"/>
    <n v="315"/>
    <s v="Outside"/>
    <n v="1"/>
    <s v="Outside "/>
    <n v="123"/>
    <x v="1"/>
    <d v="2022-12-31T00:00:00"/>
    <x v="8"/>
    <s v="NA"/>
    <m/>
    <x v="1"/>
    <s v="NA"/>
    <x v="1"/>
  </r>
  <r>
    <n v="275"/>
    <s v="MENIFEE POWER BANK"/>
    <n v="1645"/>
    <d v="2019-04-10T00:00:00"/>
    <d v="2019-04-15T00:00:00"/>
    <s v="ACTIVE"/>
    <s v="C12"/>
    <s v="Storage"/>
    <m/>
    <s v="Battery"/>
    <m/>
    <n v="725"/>
    <m/>
    <m/>
    <m/>
    <m/>
    <n v="725"/>
    <n v="705"/>
    <s v="Full Capacity"/>
    <s v="RIVERSIDE"/>
    <s v="CA"/>
    <s v="SCE"/>
    <s v="Valley Substation 500kV"/>
    <x v="90"/>
    <n v="315"/>
    <s v="Outside"/>
    <n v="1"/>
    <s v="Outside "/>
    <n v="123"/>
    <x v="1"/>
    <d v="2022-12-01T00:00:00"/>
    <x v="1"/>
    <s v="NA"/>
    <m/>
    <x v="1"/>
    <s v="NA"/>
    <x v="1"/>
  </r>
  <r>
    <n v="187"/>
    <s v="REXFORD SOLAR FARM"/>
    <n v="1516"/>
    <d v="2018-04-16T00:00:00"/>
    <d v="2018-04-16T00:00:00"/>
    <s v="ACTIVE"/>
    <s v="C11"/>
    <s v="Storage"/>
    <s v="Photovoltaic"/>
    <s v="Battery"/>
    <s v="Solar"/>
    <m/>
    <n v="300"/>
    <n v="300"/>
    <m/>
    <m/>
    <n v="300"/>
    <n v="300"/>
    <s v="Full Capacity"/>
    <s v="TULARE"/>
    <s v="CA"/>
    <s v="SCE"/>
    <s v="Vestal Substation 230kV"/>
    <x v="92"/>
    <n v="1894"/>
    <n v="0"/>
    <m/>
    <m/>
    <n v="771"/>
    <x v="6"/>
    <d v="2022-10-01T00:00:00"/>
    <x v="23"/>
    <s v="NA"/>
    <s v="Complete"/>
    <x v="1"/>
    <s v="NA"/>
    <x v="1"/>
  </r>
  <r>
    <n v="264"/>
    <s v="HUMIDOR STORAGE 1"/>
    <n v="1629"/>
    <d v="2019-04-11T00:00:00"/>
    <d v="2019-04-15T00:00:00"/>
    <s v="ACTIVE"/>
    <s v="C12"/>
    <s v="Storage"/>
    <m/>
    <s v="Battery"/>
    <m/>
    <n v="305"/>
    <m/>
    <m/>
    <m/>
    <m/>
    <n v="305"/>
    <n v="300"/>
    <s v="Full Capacity"/>
    <s v="LOS ANGELES"/>
    <s v="CA"/>
    <s v="SCE"/>
    <s v="Vincent Substation 230 kV"/>
    <x v="93"/>
    <n v="757"/>
    <s v="Tehachapi"/>
    <m/>
    <m/>
    <n v="561"/>
    <x v="5"/>
    <d v="2021-12-01T00:00:00"/>
    <x v="2"/>
    <s v="NA"/>
    <m/>
    <x v="1"/>
    <s v="NA"/>
    <x v="1"/>
  </r>
  <r>
    <n v="262"/>
    <s v="SAGEBRUSH 6 HYBRID"/>
    <n v="1626"/>
    <d v="2019-04-05T00:00:00"/>
    <d v="2019-04-15T00:00:00"/>
    <s v="ACTIVE"/>
    <s v="C12"/>
    <s v="Storage"/>
    <s v="Photovoltaic"/>
    <s v="Battery"/>
    <s v="Solar"/>
    <m/>
    <n v="113.96"/>
    <n v="116.01855999999999"/>
    <m/>
    <m/>
    <n v="113.96"/>
    <n v="200"/>
    <s v="Full Capacity"/>
    <s v="KERN"/>
    <s v="CA"/>
    <s v="SCE"/>
    <s v="Vincent Substation 230kV"/>
    <x v="93"/>
    <n v="757"/>
    <s v="Tehachapi"/>
    <m/>
    <m/>
    <n v="561"/>
    <x v="5"/>
    <d v="2022-12-01T00:00:00"/>
    <x v="1"/>
    <s v="NA"/>
    <m/>
    <x v="1"/>
    <s v="NA"/>
    <x v="1"/>
  </r>
  <r>
    <n v="263"/>
    <s v="FORT TEJON SOLAR"/>
    <n v="1628"/>
    <d v="2019-04-05T00:00:00"/>
    <d v="2019-04-15T00:00:00"/>
    <s v="ACTIVE"/>
    <s v="C12"/>
    <s v="Storage"/>
    <s v="Photovoltaic"/>
    <s v="Battery"/>
    <s v="Solar"/>
    <m/>
    <n v="306.26"/>
    <n v="310.2"/>
    <m/>
    <m/>
    <n v="306.26"/>
    <n v="300"/>
    <s v="Full Capacity"/>
    <s v="LOS ANGELES"/>
    <s v="CA"/>
    <s v="SCE"/>
    <s v="Vincent Substation 230kV"/>
    <x v="93"/>
    <n v="757"/>
    <s v="Tehachapi"/>
    <m/>
    <m/>
    <n v="561"/>
    <x v="5"/>
    <d v="2023-12-31T00:00:00"/>
    <x v="17"/>
    <s v="NA"/>
    <m/>
    <x v="1"/>
    <s v="NA"/>
    <x v="1"/>
  </r>
  <r>
    <n v="261"/>
    <s v="ANGELENO SOLAR FARM"/>
    <n v="1625"/>
    <d v="2019-03-31T00:00:00"/>
    <d v="2019-04-15T00:00:00"/>
    <s v="ACTIVE"/>
    <s v="C12"/>
    <s v="Storage"/>
    <s v="Photovoltaic"/>
    <s v="Battery"/>
    <s v="Solar"/>
    <m/>
    <n v="1150"/>
    <n v="1150"/>
    <m/>
    <m/>
    <n v="1150"/>
    <n v="1150"/>
    <s v="Full Capacity"/>
    <s v="LOS ANGELES"/>
    <s v="CA"/>
    <s v="SCE"/>
    <s v="Vincent Substation 500kV"/>
    <x v="93"/>
    <n v="757"/>
    <s v="Tehachapi"/>
    <m/>
    <m/>
    <n v="561"/>
    <x v="5"/>
    <d v="2023-06-01T00:00:00"/>
    <x v="20"/>
    <s v="NA"/>
    <m/>
    <x v="1"/>
    <s v="NA"/>
    <x v="1"/>
  </r>
  <r>
    <n v="253"/>
    <s v="KESTREL STORAGE"/>
    <n v="1615"/>
    <d v="2019-04-01T00:00:00"/>
    <d v="2019-04-15T00:00:00"/>
    <s v="ACTIVE"/>
    <s v="C12"/>
    <s v="Storage"/>
    <m/>
    <s v="Battery"/>
    <m/>
    <n v="200"/>
    <m/>
    <m/>
    <m/>
    <m/>
    <n v="200"/>
    <n v="200"/>
    <s v="Full Capacity"/>
    <s v="LOS ANGELES"/>
    <s v="CA"/>
    <s v="SCE"/>
    <s v="Walnut Substation 220kV"/>
    <x v="94"/>
    <n v="2253"/>
    <s v="TehachapiOutsideTxConstraintZones"/>
    <m/>
    <m/>
    <n v="321"/>
    <x v="1"/>
    <d v="2023-06-30T00:00:00"/>
    <x v="11"/>
    <s v="NA"/>
    <m/>
    <x v="1"/>
    <s v="NA"/>
    <x v="1"/>
  </r>
  <r>
    <n v="99"/>
    <s v="CASCADE ENERGY STORAGE"/>
    <n v="1272"/>
    <d v="2016-05-02T00:00:00"/>
    <d v="2016-05-02T00:00:00"/>
    <s v="ACTIVE"/>
    <s v="C09"/>
    <s v="Storage"/>
    <m/>
    <s v="Battery"/>
    <m/>
    <n v="25.2"/>
    <m/>
    <m/>
    <m/>
    <m/>
    <n v="25.2"/>
    <n v="25"/>
    <s v="Full Capacity"/>
    <s v="SAN JOAQUIN"/>
    <s v="CA"/>
    <s v="PGAE"/>
    <s v="Weber Substation 60kV "/>
    <x v="95"/>
    <n v="1526"/>
    <s v="SPGE_Z4_CentralValleyAndLosBanos"/>
    <m/>
    <m/>
    <n v="1212"/>
    <x v="4"/>
    <d v="2018-05-31T00:00:00"/>
    <x v="9"/>
    <s v="NA"/>
    <s v="Complete"/>
    <x v="0"/>
    <s v="NA"/>
    <x v="0"/>
  </r>
  <r>
    <n v="102"/>
    <s v="NORTHERN PINES"/>
    <n v="1278"/>
    <d v="2016-05-02T00:00:00"/>
    <d v="2016-05-02T00:00:00"/>
    <s v="ACTIVE"/>
    <s v="C09"/>
    <s v="Storage"/>
    <s v="Photovoltaic"/>
    <s v="Battery"/>
    <s v="Solar"/>
    <m/>
    <n v="27"/>
    <n v="20.6"/>
    <m/>
    <m/>
    <n v="27"/>
    <n v="46.018000000000001"/>
    <s v="Full Capacity"/>
    <s v="LASSEN"/>
    <s v="CA"/>
    <s v="PGAE"/>
    <s v="Westwood  60kV"/>
    <x v="96"/>
    <n v="485"/>
    <s v="NorCalOutsideTxConstraintZones"/>
    <m/>
    <m/>
    <e v="#N/A"/>
    <x v="5"/>
    <d v="2020-12-31T00:00:00"/>
    <x v="1"/>
    <s v="NA"/>
    <s v="Complete"/>
    <x v="0"/>
    <s v="NA"/>
    <x v="2"/>
  </r>
  <r>
    <n v="118"/>
    <s v="TROPICO SOLAR"/>
    <n v="1329"/>
    <d v="2016-04-29T00:00:00"/>
    <d v="2016-05-02T00:00:00"/>
    <s v="ACTIVE"/>
    <s v="C09"/>
    <s v="Storage"/>
    <s v="Photovoltaic"/>
    <s v="Battery"/>
    <s v="Solar"/>
    <m/>
    <n v="40"/>
    <n v="112.26600000000001"/>
    <m/>
    <m/>
    <n v="40"/>
    <n v="110"/>
    <s v="Full Capacity"/>
    <s v="KERN"/>
    <s v="CA"/>
    <s v="SCE"/>
    <s v="Whirlwind Substation 230 kV "/>
    <x v="97"/>
    <n v="3054"/>
    <s v="Tehachapi"/>
    <m/>
    <m/>
    <n v="597"/>
    <x v="5"/>
    <d v="2021-12-01T00:00:00"/>
    <x v="2"/>
    <s v="NA"/>
    <s v="Complete"/>
    <x v="0"/>
    <s v="NA"/>
    <x v="0"/>
  </r>
  <r>
    <n v="113"/>
    <s v="SOLAR STAR 3"/>
    <n v="1322"/>
    <d v="2016-04-25T00:00:00"/>
    <d v="2016-05-02T00:00:00"/>
    <s v="ACTIVE"/>
    <s v="C09"/>
    <s v="Storage"/>
    <s v="Photovoltaic"/>
    <s v="Battery"/>
    <s v="Solar"/>
    <m/>
    <n v="24.95"/>
    <n v="25"/>
    <m/>
    <m/>
    <n v="24.95"/>
    <n v="24"/>
    <s v="Full Capacity"/>
    <s v="KERN"/>
    <s v="CA"/>
    <s v="SCE"/>
    <s v="Whirlwind Substation 230kV"/>
    <x v="97"/>
    <n v="3054"/>
    <s v="Tehachapi"/>
    <m/>
    <m/>
    <n v="597"/>
    <x v="5"/>
    <d v="2021-12-31T00:00:00"/>
    <x v="36"/>
    <s v="NA"/>
    <s v="Complete"/>
    <x v="0"/>
    <s v="NA"/>
    <x v="0"/>
  </r>
  <r>
    <n v="114"/>
    <s v="SOLAR STAR 4"/>
    <n v="1323"/>
    <d v="2016-04-25T00:00:00"/>
    <d v="2016-05-02T00:00:00"/>
    <s v="ACTIVE"/>
    <s v="C09"/>
    <s v="Storage"/>
    <s v="Photovoltaic"/>
    <s v="Battery"/>
    <s v="Solar"/>
    <m/>
    <n v="24.95"/>
    <n v="25.05"/>
    <m/>
    <m/>
    <n v="24.95"/>
    <n v="24"/>
    <s v="Full Capacity"/>
    <s v="KERN"/>
    <s v="CA"/>
    <s v="SCE"/>
    <s v="Whirlwind Substation 230kV"/>
    <x v="97"/>
    <n v="3054"/>
    <s v="Tehachapi"/>
    <m/>
    <m/>
    <n v="597"/>
    <x v="5"/>
    <d v="2021-12-31T00:00:00"/>
    <x v="36"/>
    <s v="NA"/>
    <s v="Complete"/>
    <x v="0"/>
    <s v="NA"/>
    <x v="0"/>
  </r>
  <r>
    <n v="151"/>
    <s v="CAMINO SOLAR"/>
    <n v="1419"/>
    <d v="2017-04-27T00:00:00"/>
    <d v="2017-05-01T00:00:00"/>
    <s v="ACTIVE"/>
    <s v="C10"/>
    <s v="Storage"/>
    <s v="Photovoltaic"/>
    <s v="Battery"/>
    <s v="Solar"/>
    <m/>
    <n v="22.44"/>
    <n v="44.88"/>
    <m/>
    <m/>
    <n v="22.44"/>
    <n v="54.28"/>
    <s v="Full Capacity"/>
    <s v="KERN"/>
    <s v="CA"/>
    <s v="SCE"/>
    <s v="Whirlwind Substation 230kV"/>
    <x v="97"/>
    <n v="3054"/>
    <s v="Tehachapi"/>
    <m/>
    <m/>
    <n v="597"/>
    <x v="5"/>
    <d v="2020-08-15T00:00:00"/>
    <x v="16"/>
    <s v="NA"/>
    <s v="Complete"/>
    <x v="0"/>
    <s v="NA"/>
    <x v="0"/>
  </r>
  <r>
    <n v="265"/>
    <s v="GLENFELIZ SOLAR FARM"/>
    <n v="1631"/>
    <d v="2019-04-01T00:00:00"/>
    <d v="2019-04-15T00:00:00"/>
    <s v="ACTIVE"/>
    <s v="C12"/>
    <s v="Storage"/>
    <s v="Photovoltaic"/>
    <s v="Battery"/>
    <s v="Solar"/>
    <m/>
    <n v="500"/>
    <n v="500"/>
    <m/>
    <m/>
    <n v="500"/>
    <n v="500"/>
    <s v="Full Capacity"/>
    <s v="KERN"/>
    <s v="CA"/>
    <s v="SCE"/>
    <s v="Windhub Substation 220kV"/>
    <x v="98"/>
    <n v="2978"/>
    <s v="Tehachapi"/>
    <m/>
    <m/>
    <n v="620"/>
    <x v="5"/>
    <d v="2022-10-01T00:00:00"/>
    <x v="23"/>
    <s v="NA"/>
    <m/>
    <x v="1"/>
    <s v="NA"/>
    <x v="1"/>
  </r>
  <r>
    <n v="186"/>
    <s v="BELLEFIELD SOLAR FARM"/>
    <n v="1510"/>
    <d v="2018-04-16T00:00:00"/>
    <d v="2018-04-16T00:00:00"/>
    <s v="ACTIVE"/>
    <s v="C11"/>
    <s v="Storage"/>
    <s v="Photovoltaic"/>
    <s v="Battery"/>
    <s v="Solar"/>
    <m/>
    <n v="500"/>
    <n v="500"/>
    <m/>
    <m/>
    <n v="500"/>
    <n v="500"/>
    <s v="Full Capacity"/>
    <s v="KERN"/>
    <s v="CA"/>
    <s v="SCE"/>
    <s v="Windhub Substation 230kV"/>
    <x v="98"/>
    <n v="2978"/>
    <s v="Tehachapi"/>
    <m/>
    <m/>
    <n v="620"/>
    <x v="5"/>
    <d v="2022-10-01T00:00:00"/>
    <x v="23"/>
    <s v="NA"/>
    <s v="Complete"/>
    <x v="1"/>
    <s v="NA"/>
    <x v="1"/>
  </r>
  <r>
    <n v="266"/>
    <s v="SANBORN HYBRID 3"/>
    <n v="1632"/>
    <d v="2019-04-05T00:00:00"/>
    <d v="2019-04-15T00:00:00"/>
    <s v="ACTIVE"/>
    <s v="C12"/>
    <s v="Storage"/>
    <s v="Photovoltaic"/>
    <s v="Battery"/>
    <s v="Solar"/>
    <m/>
    <n v="671.55"/>
    <n v="778.54560000000004"/>
    <m/>
    <m/>
    <n v="671.55"/>
    <n v="1500"/>
    <s v="Full Capacity"/>
    <s v="KERN"/>
    <s v="CA"/>
    <s v="SCE"/>
    <s v="Windhub Substation 500kV"/>
    <x v="98"/>
    <n v="2978"/>
    <s v="Tehachapi"/>
    <m/>
    <m/>
    <n v="620"/>
    <x v="5"/>
    <d v="2023-12-01T00:00:00"/>
    <x v="6"/>
    <s v="NA"/>
    <m/>
    <x v="1"/>
    <s v="NA"/>
    <x v="1"/>
  </r>
  <r>
    <n v="267"/>
    <s v="YEAGER HYBRID SOLAR"/>
    <n v="1635"/>
    <d v="2019-04-15T00:00:00"/>
    <d v="2019-04-15T00:00:00"/>
    <s v="ACTIVE"/>
    <s v="C12"/>
    <s v="Storage"/>
    <s v="Photovoltaic"/>
    <s v="Battery"/>
    <s v="Solar"/>
    <m/>
    <n v="406.56"/>
    <n v="406.56"/>
    <m/>
    <m/>
    <n v="406.56"/>
    <n v="400"/>
    <s v="Full Capacity"/>
    <s v="KERN"/>
    <s v="CA"/>
    <s v="SCE"/>
    <s v="Windhub Substation 500kV"/>
    <x v="98"/>
    <n v="2978"/>
    <s v="Tehachapi"/>
    <m/>
    <m/>
    <n v="620"/>
    <x v="5"/>
    <d v="2022-11-30T00:00:00"/>
    <x v="21"/>
    <s v="NA"/>
    <m/>
    <x v="1"/>
    <s v="NA"/>
    <x v="1"/>
  </r>
  <r>
    <n v="19"/>
    <s v="APPARENT FIRST HYBRID"/>
    <s v="653F"/>
    <d v="2010-10-07T00:00:00"/>
    <d v="2010-10-13T00:00:00"/>
    <s v="ACTIVE"/>
    <s v="SGIP-TC"/>
    <s v="Storage"/>
    <s v="Photovoltaic"/>
    <s v="Battery"/>
    <s v="Solar"/>
    <m/>
    <n v="12.1"/>
    <n v="12"/>
    <m/>
    <m/>
    <n v="12.1"/>
    <n v="12"/>
    <s v="Full Capacity"/>
    <s v="YOLO"/>
    <s v="CA"/>
    <s v="PGAE"/>
    <s v="Woodland-Davis 115 kV"/>
    <x v="99"/>
    <n v="2516"/>
    <s v="Norcal_Z3_SacramentoRiver"/>
    <m/>
    <m/>
    <e v="#N/A"/>
    <x v="8"/>
    <d v="2012-05-01T00:00:00"/>
    <x v="58"/>
    <s v="NA"/>
    <s v="Complete"/>
    <x v="0"/>
    <s v="NA"/>
    <x v="0"/>
  </r>
  <r>
    <m/>
    <m/>
    <m/>
    <m/>
    <m/>
    <m/>
    <m/>
    <m/>
    <m/>
    <m/>
    <m/>
    <m/>
    <m/>
    <m/>
    <n v="180"/>
    <n v="0"/>
    <m/>
    <m/>
    <m/>
    <m/>
    <m/>
    <s v="PG&amp;E"/>
    <m/>
    <x v="1"/>
    <m/>
    <s v="SPGE_Z2_KernAndGreaterCarrizo"/>
    <m/>
    <m/>
    <m/>
    <x v="1"/>
    <m/>
    <x v="59"/>
    <m/>
    <s v="MMA"/>
    <x v="2"/>
    <m/>
    <x v="4"/>
  </r>
  <r>
    <m/>
    <m/>
    <m/>
    <m/>
    <m/>
    <m/>
    <m/>
    <m/>
    <m/>
    <m/>
    <m/>
    <m/>
    <m/>
    <m/>
    <n v="230"/>
    <n v="0"/>
    <m/>
    <m/>
    <m/>
    <m/>
    <m/>
    <s v="PG&amp;E"/>
    <m/>
    <x v="17"/>
    <m/>
    <s v="Norcal_Z4_Solano"/>
    <m/>
    <m/>
    <m/>
    <x v="5"/>
    <m/>
    <x v="59"/>
    <m/>
    <s v="MMA"/>
    <x v="2"/>
    <m/>
    <x v="4"/>
  </r>
  <r>
    <m/>
    <m/>
    <m/>
    <m/>
    <m/>
    <m/>
    <m/>
    <m/>
    <m/>
    <m/>
    <m/>
    <m/>
    <m/>
    <m/>
    <n v="29"/>
    <n v="0"/>
    <m/>
    <m/>
    <m/>
    <m/>
    <m/>
    <s v="PG&amp;E"/>
    <m/>
    <x v="100"/>
    <m/>
    <s v=""/>
    <m/>
    <m/>
    <m/>
    <x v="5"/>
    <m/>
    <x v="59"/>
    <m/>
    <s v="MMA"/>
    <x v="2"/>
    <m/>
    <x v="4"/>
  </r>
  <r>
    <m/>
    <m/>
    <m/>
    <m/>
    <m/>
    <m/>
    <m/>
    <m/>
    <m/>
    <m/>
    <m/>
    <m/>
    <m/>
    <m/>
    <n v="117"/>
    <n v="160"/>
    <m/>
    <m/>
    <m/>
    <m/>
    <m/>
    <s v="PG&amp;E"/>
    <m/>
    <x v="28"/>
    <m/>
    <s v="SPGE_Z1_Westlands"/>
    <m/>
    <m/>
    <m/>
    <x v="5"/>
    <m/>
    <x v="59"/>
    <m/>
    <s v="MMA"/>
    <x v="2"/>
    <m/>
    <x v="4"/>
  </r>
  <r>
    <m/>
    <m/>
    <m/>
    <m/>
    <m/>
    <m/>
    <m/>
    <m/>
    <m/>
    <m/>
    <m/>
    <m/>
    <m/>
    <m/>
    <n v="0"/>
    <n v="72"/>
    <m/>
    <m/>
    <m/>
    <m/>
    <m/>
    <s v="PG&amp;E"/>
    <m/>
    <x v="68"/>
    <m/>
    <s v="SPGE_Z1_Westlands"/>
    <m/>
    <m/>
    <m/>
    <x v="6"/>
    <m/>
    <x v="59"/>
    <m/>
    <s v="MMA"/>
    <x v="2"/>
    <m/>
    <x v="4"/>
  </r>
  <r>
    <m/>
    <m/>
    <m/>
    <m/>
    <m/>
    <m/>
    <m/>
    <m/>
    <m/>
    <m/>
    <m/>
    <m/>
    <m/>
    <m/>
    <n v="314"/>
    <n v="0"/>
    <m/>
    <m/>
    <m/>
    <m/>
    <m/>
    <s v="PG&amp;E"/>
    <m/>
    <x v="48"/>
    <m/>
    <s v=""/>
    <m/>
    <m/>
    <m/>
    <x v="5"/>
    <m/>
    <x v="59"/>
    <m/>
    <s v="MMA"/>
    <x v="2"/>
    <m/>
    <x v="4"/>
  </r>
  <r>
    <m/>
    <m/>
    <m/>
    <m/>
    <m/>
    <m/>
    <m/>
    <m/>
    <m/>
    <m/>
    <m/>
    <m/>
    <m/>
    <m/>
    <n v="458"/>
    <n v="0"/>
    <m/>
    <m/>
    <m/>
    <m/>
    <m/>
    <s v="PG&amp;E"/>
    <m/>
    <x v="56"/>
    <m/>
    <s v="SPGE_Z2_KernAndGreaterCarrizo"/>
    <m/>
    <m/>
    <m/>
    <x v="5"/>
    <m/>
    <x v="59"/>
    <m/>
    <s v="MMA"/>
    <x v="2"/>
    <m/>
    <x v="4"/>
  </r>
  <r>
    <m/>
    <m/>
    <m/>
    <m/>
    <m/>
    <m/>
    <m/>
    <m/>
    <m/>
    <m/>
    <m/>
    <m/>
    <m/>
    <m/>
    <n v="200"/>
    <n v="0"/>
    <m/>
    <m/>
    <m/>
    <m/>
    <m/>
    <s v="PG&amp;E"/>
    <m/>
    <x v="64"/>
    <m/>
    <s v="SPGE_Z1_Westlands"/>
    <m/>
    <m/>
    <m/>
    <x v="6"/>
    <m/>
    <x v="59"/>
    <m/>
    <s v="MMA"/>
    <x v="2"/>
    <m/>
    <x v="4"/>
  </r>
  <r>
    <m/>
    <m/>
    <m/>
    <m/>
    <m/>
    <m/>
    <m/>
    <m/>
    <m/>
    <m/>
    <m/>
    <m/>
    <m/>
    <m/>
    <n v="81"/>
    <n v="0"/>
    <m/>
    <m/>
    <m/>
    <m/>
    <m/>
    <s v="PG&amp;E"/>
    <m/>
    <x v="85"/>
    <m/>
    <s v=""/>
    <m/>
    <m/>
    <m/>
    <x v="5"/>
    <m/>
    <x v="59"/>
    <m/>
    <s v="MMA"/>
    <x v="2"/>
    <m/>
    <x v="4"/>
  </r>
  <r>
    <m/>
    <m/>
    <m/>
    <m/>
    <m/>
    <m/>
    <m/>
    <m/>
    <m/>
    <m/>
    <m/>
    <m/>
    <m/>
    <m/>
    <n v="555"/>
    <n v="0"/>
    <m/>
    <m/>
    <m/>
    <m/>
    <m/>
    <s v="PG&amp;E"/>
    <m/>
    <x v="86"/>
    <m/>
    <s v="SPGE_Z1_Westlands"/>
    <m/>
    <m/>
    <m/>
    <x v="6"/>
    <m/>
    <x v="59"/>
    <m/>
    <s v="MMA"/>
    <x v="2"/>
    <m/>
    <x v="4"/>
  </r>
  <r>
    <m/>
    <m/>
    <m/>
    <m/>
    <m/>
    <m/>
    <m/>
    <m/>
    <m/>
    <m/>
    <m/>
    <m/>
    <m/>
    <m/>
    <n v="222"/>
    <n v="158"/>
    <m/>
    <m/>
    <m/>
    <m/>
    <m/>
    <s v="SCE"/>
    <m/>
    <x v="0"/>
    <m/>
    <s v="Tehachapi"/>
    <m/>
    <m/>
    <m/>
    <x v="0"/>
    <m/>
    <x v="59"/>
    <m/>
    <s v="MMA"/>
    <x v="2"/>
    <m/>
    <x v="4"/>
  </r>
  <r>
    <m/>
    <m/>
    <m/>
    <m/>
    <m/>
    <m/>
    <m/>
    <m/>
    <m/>
    <m/>
    <m/>
    <m/>
    <m/>
    <m/>
    <n v="200"/>
    <n v="0"/>
    <m/>
    <m/>
    <m/>
    <m/>
    <m/>
    <s v="SCE"/>
    <m/>
    <x v="7"/>
    <m/>
    <s v="GK_Z4_Pisgah"/>
    <m/>
    <m/>
    <m/>
    <x v="5"/>
    <m/>
    <x v="59"/>
    <m/>
    <s v="MMA"/>
    <x v="2"/>
    <m/>
    <x v="4"/>
  </r>
  <r>
    <m/>
    <m/>
    <m/>
    <m/>
    <m/>
    <m/>
    <m/>
    <m/>
    <m/>
    <m/>
    <m/>
    <m/>
    <m/>
    <m/>
    <n v="1131"/>
    <n v="230"/>
    <m/>
    <m/>
    <m/>
    <m/>
    <m/>
    <s v="SCE"/>
    <m/>
    <x v="12"/>
    <m/>
    <s v="SCADSNV_Z4_RiversideAndPalmSprings"/>
    <m/>
    <m/>
    <m/>
    <x v="5"/>
    <m/>
    <x v="59"/>
    <m/>
    <s v="MMA"/>
    <x v="2"/>
    <m/>
    <x v="4"/>
  </r>
  <r>
    <m/>
    <m/>
    <m/>
    <m/>
    <m/>
    <m/>
    <m/>
    <m/>
    <m/>
    <m/>
    <m/>
    <m/>
    <m/>
    <m/>
    <n v="100"/>
    <n v="191"/>
    <m/>
    <m/>
    <m/>
    <m/>
    <m/>
    <s v="SCE"/>
    <m/>
    <x v="44"/>
    <m/>
    <s v="GK_Z2_InyokernAndNorthOfKramer"/>
    <m/>
    <m/>
    <m/>
    <x v="5"/>
    <m/>
    <x v="59"/>
    <m/>
    <s v="MMA"/>
    <x v="2"/>
    <m/>
    <x v="4"/>
  </r>
  <r>
    <m/>
    <m/>
    <m/>
    <m/>
    <m/>
    <m/>
    <m/>
    <m/>
    <m/>
    <m/>
    <m/>
    <m/>
    <m/>
    <m/>
    <n v="80"/>
    <n v="0"/>
    <m/>
    <m/>
    <m/>
    <m/>
    <m/>
    <s v="SCE"/>
    <m/>
    <x v="93"/>
    <m/>
    <s v="Tehachapi"/>
    <m/>
    <m/>
    <m/>
    <x v="5"/>
    <m/>
    <x v="59"/>
    <m/>
    <s v="MMA"/>
    <x v="2"/>
    <m/>
    <x v="4"/>
  </r>
  <r>
    <m/>
    <m/>
    <m/>
    <m/>
    <m/>
    <m/>
    <m/>
    <m/>
    <m/>
    <m/>
    <m/>
    <m/>
    <m/>
    <m/>
    <n v="923"/>
    <n v="506"/>
    <m/>
    <m/>
    <m/>
    <m/>
    <m/>
    <s v="SCE"/>
    <m/>
    <x v="74"/>
    <m/>
    <s v="SCADSNV_Z4_RiversideAndPalmSprings"/>
    <m/>
    <m/>
    <m/>
    <x v="5"/>
    <m/>
    <x v="59"/>
    <m/>
    <s v="MMA"/>
    <x v="2"/>
    <m/>
    <x v="4"/>
  </r>
  <r>
    <m/>
    <m/>
    <m/>
    <m/>
    <m/>
    <m/>
    <m/>
    <m/>
    <m/>
    <m/>
    <m/>
    <m/>
    <m/>
    <m/>
    <n v="279"/>
    <n v="0"/>
    <m/>
    <m/>
    <m/>
    <m/>
    <m/>
    <s v="SCE"/>
    <m/>
    <x v="101"/>
    <m/>
    <s v="SCADSNV_Z5_SCADSNV"/>
    <m/>
    <m/>
    <m/>
    <x v="5"/>
    <m/>
    <x v="59"/>
    <m/>
    <s v="MMA"/>
    <x v="2"/>
    <m/>
    <x v="4"/>
  </r>
  <r>
    <m/>
    <m/>
    <m/>
    <m/>
    <m/>
    <m/>
    <m/>
    <m/>
    <m/>
    <m/>
    <m/>
    <m/>
    <m/>
    <m/>
    <n v="81"/>
    <n v="0"/>
    <m/>
    <m/>
    <m/>
    <m/>
    <m/>
    <s v="SCE"/>
    <m/>
    <x v="50"/>
    <m/>
    <s v=""/>
    <m/>
    <m/>
    <m/>
    <x v="5"/>
    <m/>
    <x v="59"/>
    <m/>
    <s v="MMA"/>
    <x v="2"/>
    <m/>
    <x v="4"/>
  </r>
  <r>
    <m/>
    <m/>
    <m/>
    <m/>
    <m/>
    <m/>
    <m/>
    <m/>
    <m/>
    <m/>
    <m/>
    <m/>
    <m/>
    <m/>
    <n v="99"/>
    <n v="0"/>
    <m/>
    <m/>
    <m/>
    <m/>
    <m/>
    <s v="SCE"/>
    <m/>
    <x v="102"/>
    <m/>
    <s v=""/>
    <m/>
    <m/>
    <m/>
    <x v="5"/>
    <m/>
    <x v="59"/>
    <m/>
    <s v="MMA"/>
    <x v="2"/>
    <m/>
    <x v="4"/>
  </r>
  <r>
    <m/>
    <m/>
    <m/>
    <m/>
    <m/>
    <m/>
    <m/>
    <m/>
    <m/>
    <m/>
    <m/>
    <m/>
    <m/>
    <m/>
    <n v="1053"/>
    <n v="88"/>
    <m/>
    <m/>
    <m/>
    <m/>
    <m/>
    <s v="SCE"/>
    <m/>
    <x v="97"/>
    <m/>
    <s v="Tehachapi"/>
    <m/>
    <m/>
    <m/>
    <x v="5"/>
    <m/>
    <x v="59"/>
    <m/>
    <s v="MMA"/>
    <x v="2"/>
    <m/>
    <x v="4"/>
  </r>
  <r>
    <m/>
    <m/>
    <m/>
    <m/>
    <m/>
    <m/>
    <m/>
    <m/>
    <m/>
    <m/>
    <m/>
    <m/>
    <m/>
    <m/>
    <n v="87"/>
    <n v="0"/>
    <m/>
    <m/>
    <m/>
    <m/>
    <m/>
    <s v="SDGE"/>
    <m/>
    <x v="3"/>
    <m/>
    <s v="SCADSNV_Z3_GreaterImperial"/>
    <m/>
    <m/>
    <m/>
    <x v="2"/>
    <m/>
    <x v="59"/>
    <m/>
    <s v="MMA"/>
    <x v="2"/>
    <m/>
    <x v="4"/>
  </r>
  <r>
    <m/>
    <m/>
    <m/>
    <m/>
    <m/>
    <m/>
    <m/>
    <m/>
    <m/>
    <m/>
    <m/>
    <m/>
    <m/>
    <m/>
    <n v="862"/>
    <n v="0"/>
    <m/>
    <m/>
    <m/>
    <m/>
    <m/>
    <s v="SDGE"/>
    <m/>
    <x v="36"/>
    <m/>
    <s v="SCADSNV_Z3_GreaterImperial"/>
    <m/>
    <m/>
    <m/>
    <x v="5"/>
    <m/>
    <x v="59"/>
    <m/>
    <s v="MMA"/>
    <x v="2"/>
    <m/>
    <x v="4"/>
  </r>
  <r>
    <m/>
    <m/>
    <m/>
    <m/>
    <m/>
    <m/>
    <m/>
    <m/>
    <m/>
    <m/>
    <m/>
    <m/>
    <m/>
    <m/>
    <n v="200"/>
    <n v="0"/>
    <m/>
    <m/>
    <m/>
    <m/>
    <m/>
    <s v="SDGE"/>
    <m/>
    <x v="38"/>
    <m/>
    <s v="SCADSNV_Z3_GreaterImperial"/>
    <m/>
    <m/>
    <m/>
    <x v="2"/>
    <m/>
    <x v="59"/>
    <m/>
    <s v="MMA"/>
    <x v="2"/>
    <m/>
    <x v="4"/>
  </r>
  <r>
    <m/>
    <m/>
    <m/>
    <m/>
    <m/>
    <m/>
    <m/>
    <m/>
    <m/>
    <m/>
    <m/>
    <m/>
    <m/>
    <m/>
    <n v="114"/>
    <n v="0"/>
    <m/>
    <m/>
    <m/>
    <m/>
    <m/>
    <s v="SDGE"/>
    <m/>
    <x v="23"/>
    <m/>
    <s v="GreaterImpOutsideTxConstraintZones"/>
    <m/>
    <m/>
    <m/>
    <x v="2"/>
    <m/>
    <x v="59"/>
    <m/>
    <s v="MMA"/>
    <x v="2"/>
    <m/>
    <x v="4"/>
  </r>
  <r>
    <m/>
    <m/>
    <m/>
    <m/>
    <m/>
    <m/>
    <m/>
    <m/>
    <m/>
    <m/>
    <m/>
    <m/>
    <m/>
    <m/>
    <n v="1280"/>
    <n v="0"/>
    <m/>
    <m/>
    <m/>
    <m/>
    <m/>
    <s v="DCRT"/>
    <m/>
    <x v="103"/>
    <m/>
    <s v=""/>
    <m/>
    <m/>
    <m/>
    <x v="5"/>
    <m/>
    <x v="59"/>
    <m/>
    <s v="MMA"/>
    <x v="2"/>
    <m/>
    <x v="4"/>
  </r>
  <r>
    <m/>
    <m/>
    <m/>
    <m/>
    <m/>
    <m/>
    <m/>
    <m/>
    <m/>
    <m/>
    <m/>
    <m/>
    <m/>
    <m/>
    <n v="147"/>
    <n v="40"/>
    <m/>
    <m/>
    <m/>
    <m/>
    <m/>
    <s v="GWT"/>
    <m/>
    <x v="82"/>
    <m/>
    <s v="SCADSNV_Z5_SCADSNV"/>
    <m/>
    <m/>
    <m/>
    <x v="5"/>
    <m/>
    <x v="59"/>
    <m/>
    <s v="MMA"/>
    <x v="2"/>
    <m/>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ED92C8E-C6CE-457D-BEE9-090E41B03857}"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1:E34" firstHeaderRow="0" firstDataRow="1" firstDataCol="1" rowPageCount="3" colPageCount="1"/>
  <pivotFields count="37">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dataField="1" showAll="0"/>
    <pivotField showAll="0"/>
    <pivotField showAll="0"/>
    <pivotField showAll="0"/>
    <pivotField showAll="0"/>
    <pivotField showAll="0"/>
    <pivotField showAll="0"/>
    <pivotField showAll="0"/>
    <pivotField axis="axisRow" showAll="0">
      <items count="123">
        <item x="0"/>
        <item x="1"/>
        <item x="2"/>
        <item m="1" x="108"/>
        <item x="4"/>
        <item m="1" x="112"/>
        <item x="5"/>
        <item x="3"/>
        <item x="6"/>
        <item x="7"/>
        <item x="8"/>
        <item x="9"/>
        <item x="10"/>
        <item x="11"/>
        <item x="13"/>
        <item x="12"/>
        <item x="14"/>
        <item x="15"/>
        <item m="1" x="110"/>
        <item x="16"/>
        <item x="17"/>
        <item x="103"/>
        <item x="18"/>
        <item x="19"/>
        <item x="65"/>
        <item m="1" x="117"/>
        <item x="20"/>
        <item x="21"/>
        <item x="101"/>
        <item x="22"/>
        <item x="23"/>
        <item x="24"/>
        <item x="25"/>
        <item x="26"/>
        <item x="27"/>
        <item x="28"/>
        <item m="1" x="120"/>
        <item x="29"/>
        <item x="30"/>
        <item x="31"/>
        <item x="32"/>
        <item x="33"/>
        <item x="35"/>
        <item x="37"/>
        <item x="36"/>
        <item x="38"/>
        <item x="39"/>
        <item x="40"/>
        <item x="41"/>
        <item x="42"/>
        <item x="43"/>
        <item x="44"/>
        <item x="45"/>
        <item x="46"/>
        <item x="47"/>
        <item m="1" x="116"/>
        <item m="1" x="109"/>
        <item x="48"/>
        <item x="49"/>
        <item m="1" x="104"/>
        <item x="50"/>
        <item x="100"/>
        <item x="51"/>
        <item x="52"/>
        <item x="54"/>
        <item x="53"/>
        <item m="1" x="105"/>
        <item m="1" x="111"/>
        <item x="55"/>
        <item x="56"/>
        <item x="57"/>
        <item x="58"/>
        <item x="59"/>
        <item m="1" x="119"/>
        <item x="60"/>
        <item x="61"/>
        <item x="62"/>
        <item x="63"/>
        <item x="64"/>
        <item m="1" x="118"/>
        <item x="66"/>
        <item x="67"/>
        <item x="68"/>
        <item x="69"/>
        <item m="1" x="115"/>
        <item x="70"/>
        <item x="71"/>
        <item m="1" x="107"/>
        <item x="73"/>
        <item x="74"/>
        <item m="1" x="121"/>
        <item x="75"/>
        <item x="76"/>
        <item x="77"/>
        <item x="78"/>
        <item x="79"/>
        <item x="80"/>
        <item x="81"/>
        <item x="82"/>
        <item x="83"/>
        <item m="1" x="113"/>
        <item x="84"/>
        <item x="85"/>
        <item x="86"/>
        <item x="87"/>
        <item x="88"/>
        <item m="1" x="114"/>
        <item x="89"/>
        <item m="1" x="106"/>
        <item x="90"/>
        <item x="91"/>
        <item x="92"/>
        <item x="102"/>
        <item x="93"/>
        <item x="94"/>
        <item x="95"/>
        <item x="72"/>
        <item x="96"/>
        <item x="97"/>
        <item x="98"/>
        <item x="99"/>
        <item x="34"/>
        <item t="default"/>
      </items>
    </pivotField>
    <pivotField showAll="0"/>
    <pivotField showAll="0"/>
    <pivotField showAll="0"/>
    <pivotField showAll="0"/>
    <pivotField showAll="0"/>
    <pivotField axis="axisPage" showAll="0">
      <items count="11">
        <item x="0"/>
        <item x="4"/>
        <item x="6"/>
        <item x="9"/>
        <item x="1"/>
        <item x="7"/>
        <item x="2"/>
        <item x="8"/>
        <item x="3"/>
        <item x="5"/>
        <item t="default"/>
      </items>
    </pivotField>
    <pivotField showAll="0"/>
    <pivotField axis="axisPage" multipleItemSelectionAllowed="1" showAll="0">
      <items count="61">
        <item x="59"/>
        <item x="48"/>
        <item x="25"/>
        <item x="58"/>
        <item x="44"/>
        <item x="41"/>
        <item x="47"/>
        <item x="45"/>
        <item x="10"/>
        <item x="42"/>
        <item x="34"/>
        <item x="55"/>
        <item x="22"/>
        <item x="5"/>
        <item x="0"/>
        <item x="54"/>
        <item x="50"/>
        <item x="24"/>
        <item x="52"/>
        <item x="26"/>
        <item x="13"/>
        <item x="32"/>
        <item x="39"/>
        <item x="53"/>
        <item x="2"/>
        <item x="16"/>
        <item x="36"/>
        <item x="9"/>
        <item x="14"/>
        <item x="7"/>
        <item x="37"/>
        <item x="27"/>
        <item x="49"/>
        <item x="35"/>
        <item x="23"/>
        <item x="21"/>
        <item x="1"/>
        <item x="18"/>
        <item x="12"/>
        <item x="33"/>
        <item x="3"/>
        <item x="8"/>
        <item x="19"/>
        <item x="51"/>
        <item x="56"/>
        <item x="38"/>
        <item x="30"/>
        <item x="28"/>
        <item x="20"/>
        <item x="11"/>
        <item x="15"/>
        <item x="4"/>
        <item x="6"/>
        <item x="31"/>
        <item x="17"/>
        <item h="1" x="29"/>
        <item h="1" x="40"/>
        <item h="1" x="46"/>
        <item h="1" x="43"/>
        <item h="1" x="57"/>
        <item t="default"/>
      </items>
    </pivotField>
    <pivotField showAll="0"/>
    <pivotField showAll="0"/>
    <pivotField showAll="0"/>
    <pivotField showAll="0"/>
    <pivotField axis="axisPage" multipleItemSelectionAllowed="1" showAll="0">
      <items count="6">
        <item x="0"/>
        <item h="1" x="3"/>
        <item h="1" x="2"/>
        <item x="4"/>
        <item h="1" x="1"/>
        <item t="default"/>
      </items>
    </pivotField>
  </pivotFields>
  <rowFields count="1">
    <field x="23"/>
  </rowFields>
  <rowItems count="23">
    <i>
      <x v="9"/>
    </i>
    <i>
      <x v="15"/>
    </i>
    <i>
      <x v="17"/>
    </i>
    <i>
      <x v="20"/>
    </i>
    <i>
      <x v="21"/>
    </i>
    <i>
      <x v="28"/>
    </i>
    <i>
      <x v="34"/>
    </i>
    <i>
      <x v="35"/>
    </i>
    <i>
      <x v="40"/>
    </i>
    <i>
      <x v="44"/>
    </i>
    <i>
      <x v="51"/>
    </i>
    <i>
      <x v="57"/>
    </i>
    <i>
      <x v="60"/>
    </i>
    <i>
      <x v="61"/>
    </i>
    <i>
      <x v="69"/>
    </i>
    <i>
      <x v="89"/>
    </i>
    <i>
      <x v="98"/>
    </i>
    <i>
      <x v="102"/>
    </i>
    <i>
      <x v="112"/>
    </i>
    <i>
      <x v="113"/>
    </i>
    <i>
      <x v="116"/>
    </i>
    <i>
      <x v="118"/>
    </i>
    <i t="grand">
      <x/>
    </i>
  </rowItems>
  <colFields count="1">
    <field x="-2"/>
  </colFields>
  <colItems count="4">
    <i>
      <x/>
    </i>
    <i i="1">
      <x v="1"/>
    </i>
    <i i="2">
      <x v="2"/>
    </i>
    <i i="3">
      <x v="3"/>
    </i>
  </colItems>
  <pageFields count="3">
    <pageField fld="29" item="9" hier="-1"/>
    <pageField fld="36" hier="-1"/>
    <pageField fld="31" hier="-1"/>
  </pageFields>
  <dataFields count="4">
    <dataField name="Sum of MW_Standalone_storage" fld="11" baseField="0" baseItem="0"/>
    <dataField name="Sum of MW_Hybrid_Storage" fld="12" baseField="0" baseItem="0"/>
    <dataField name="Sum of MW_Hybrid_PV" fld="13" baseField="0" baseItem="0"/>
    <dataField name="Sum of MW_MMA_Existing-Add-On" fld="1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BAC4433-57C3-43BE-8509-03AF629E8EF2}"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1:D27" firstHeaderRow="0" firstDataRow="1" firstDataCol="1" rowPageCount="2" colPageCount="1"/>
  <pivotFields count="37">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axis="axisRow" showAll="0">
      <items count="123">
        <item x="0"/>
        <item x="1"/>
        <item x="2"/>
        <item m="1" x="108"/>
        <item x="4"/>
        <item m="1" x="112"/>
        <item x="5"/>
        <item x="3"/>
        <item x="6"/>
        <item x="7"/>
        <item x="8"/>
        <item x="9"/>
        <item x="10"/>
        <item x="11"/>
        <item x="13"/>
        <item x="12"/>
        <item x="14"/>
        <item x="15"/>
        <item m="1" x="110"/>
        <item x="16"/>
        <item x="17"/>
        <item x="103"/>
        <item x="18"/>
        <item x="19"/>
        <item x="65"/>
        <item m="1" x="117"/>
        <item x="20"/>
        <item x="21"/>
        <item x="101"/>
        <item x="22"/>
        <item x="23"/>
        <item x="24"/>
        <item x="25"/>
        <item x="26"/>
        <item x="27"/>
        <item x="28"/>
        <item m="1" x="120"/>
        <item x="29"/>
        <item x="30"/>
        <item x="31"/>
        <item x="32"/>
        <item x="33"/>
        <item x="35"/>
        <item x="37"/>
        <item x="36"/>
        <item x="38"/>
        <item x="39"/>
        <item x="40"/>
        <item x="41"/>
        <item x="42"/>
        <item x="43"/>
        <item x="44"/>
        <item x="45"/>
        <item x="46"/>
        <item x="47"/>
        <item m="1" x="116"/>
        <item m="1" x="109"/>
        <item x="48"/>
        <item x="49"/>
        <item m="1" x="104"/>
        <item x="50"/>
        <item x="100"/>
        <item x="51"/>
        <item x="52"/>
        <item x="54"/>
        <item x="53"/>
        <item m="1" x="105"/>
        <item m="1" x="111"/>
        <item x="55"/>
        <item x="56"/>
        <item x="57"/>
        <item x="58"/>
        <item x="59"/>
        <item m="1" x="119"/>
        <item x="60"/>
        <item x="61"/>
        <item x="62"/>
        <item x="63"/>
        <item x="64"/>
        <item m="1" x="118"/>
        <item x="66"/>
        <item x="67"/>
        <item x="68"/>
        <item x="69"/>
        <item m="1" x="115"/>
        <item x="70"/>
        <item x="71"/>
        <item m="1" x="107"/>
        <item x="73"/>
        <item x="74"/>
        <item m="1" x="121"/>
        <item x="75"/>
        <item x="76"/>
        <item x="77"/>
        <item x="78"/>
        <item x="79"/>
        <item x="80"/>
        <item x="81"/>
        <item x="82"/>
        <item x="83"/>
        <item m="1" x="113"/>
        <item x="84"/>
        <item x="85"/>
        <item x="86"/>
        <item x="87"/>
        <item x="88"/>
        <item m="1" x="114"/>
        <item x="89"/>
        <item m="1" x="106"/>
        <item x="90"/>
        <item x="91"/>
        <item x="92"/>
        <item x="102"/>
        <item x="93"/>
        <item x="94"/>
        <item x="95"/>
        <item x="72"/>
        <item x="96"/>
        <item x="97"/>
        <item x="98"/>
        <item x="99"/>
        <item x="34"/>
        <item t="default"/>
      </items>
    </pivotField>
    <pivotField showAll="0"/>
    <pivotField showAll="0"/>
    <pivotField showAll="0"/>
    <pivotField showAll="0"/>
    <pivotField showAll="0"/>
    <pivotField axis="axisPage" showAll="0">
      <items count="11">
        <item x="0"/>
        <item x="4"/>
        <item x="6"/>
        <item x="9"/>
        <item x="1"/>
        <item x="7"/>
        <item x="2"/>
        <item x="8"/>
        <item x="3"/>
        <item x="5"/>
        <item t="default"/>
      </items>
    </pivotField>
    <pivotField showAll="0"/>
    <pivotField showAll="0"/>
    <pivotField showAll="0"/>
    <pivotField showAll="0"/>
    <pivotField axis="axisPage" multipleItemSelectionAllowed="1" showAll="0">
      <items count="4">
        <item x="0"/>
        <item h="1" x="1"/>
        <item h="1" x="2"/>
        <item t="default"/>
      </items>
    </pivotField>
    <pivotField showAll="0"/>
    <pivotField showAll="0"/>
  </pivotFields>
  <rowFields count="1">
    <field x="23"/>
  </rowFields>
  <rowItems count="16">
    <i>
      <x v="9"/>
    </i>
    <i>
      <x v="15"/>
    </i>
    <i>
      <x v="17"/>
    </i>
    <i>
      <x v="34"/>
    </i>
    <i>
      <x v="35"/>
    </i>
    <i>
      <x v="40"/>
    </i>
    <i>
      <x v="43"/>
    </i>
    <i>
      <x v="51"/>
    </i>
    <i>
      <x v="89"/>
    </i>
    <i>
      <x v="94"/>
    </i>
    <i>
      <x v="102"/>
    </i>
    <i>
      <x v="107"/>
    </i>
    <i>
      <x v="116"/>
    </i>
    <i>
      <x v="117"/>
    </i>
    <i>
      <x v="118"/>
    </i>
    <i t="grand">
      <x/>
    </i>
  </rowItems>
  <colFields count="1">
    <field x="-2"/>
  </colFields>
  <colItems count="3">
    <i>
      <x/>
    </i>
    <i i="1">
      <x v="1"/>
    </i>
    <i i="2">
      <x v="2"/>
    </i>
  </colItems>
  <pageFields count="2">
    <pageField fld="29" item="9" hier="-1"/>
    <pageField fld="34" hier="-1"/>
  </pageFields>
  <dataFields count="3">
    <dataField name="Sum of MW_Standalone_storage" fld="11" baseField="0" baseItem="0"/>
    <dataField name="Sum of MW_Hybrid_Storage" fld="12" baseField="0" baseItem="0"/>
    <dataField name="Sum of MW_Hybrid_PV" fld="1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EC6FEE45-B043-48D1-A2BE-A22B73544B73}"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0:E48" firstHeaderRow="0" firstDataRow="1" firstDataCol="1" rowPageCount="1" colPageCount="1"/>
  <pivotFields count="37">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dataField="1" showAll="0"/>
    <pivotField showAll="0"/>
    <pivotField showAll="0"/>
    <pivotField showAll="0"/>
    <pivotField showAll="0"/>
    <pivotField showAll="0"/>
    <pivotField showAll="0"/>
    <pivotField showAll="0"/>
    <pivotField axis="axisRow" showAll="0">
      <items count="123">
        <item x="0"/>
        <item x="1"/>
        <item x="2"/>
        <item m="1" x="108"/>
        <item m="1" x="112"/>
        <item x="5"/>
        <item x="3"/>
        <item x="6"/>
        <item x="7"/>
        <item x="8"/>
        <item x="9"/>
        <item x="10"/>
        <item x="11"/>
        <item x="13"/>
        <item x="12"/>
        <item x="14"/>
        <item m="1" x="110"/>
        <item x="16"/>
        <item x="17"/>
        <item x="103"/>
        <item x="18"/>
        <item x="19"/>
        <item x="65"/>
        <item m="1" x="117"/>
        <item x="20"/>
        <item x="101"/>
        <item x="22"/>
        <item x="23"/>
        <item x="24"/>
        <item x="25"/>
        <item x="26"/>
        <item x="27"/>
        <item x="28"/>
        <item m="1" x="120"/>
        <item x="30"/>
        <item x="31"/>
        <item x="32"/>
        <item x="33"/>
        <item x="35"/>
        <item x="37"/>
        <item x="36"/>
        <item x="38"/>
        <item x="39"/>
        <item x="40"/>
        <item x="41"/>
        <item x="42"/>
        <item x="43"/>
        <item x="44"/>
        <item x="45"/>
        <item x="46"/>
        <item m="1" x="116"/>
        <item m="1" x="109"/>
        <item x="48"/>
        <item x="49"/>
        <item m="1" x="104"/>
        <item x="50"/>
        <item x="100"/>
        <item x="51"/>
        <item x="52"/>
        <item x="53"/>
        <item m="1" x="105"/>
        <item m="1" x="111"/>
        <item x="56"/>
        <item x="57"/>
        <item x="58"/>
        <item m="1" x="119"/>
        <item x="60"/>
        <item x="61"/>
        <item x="62"/>
        <item x="63"/>
        <item x="64"/>
        <item m="1" x="118"/>
        <item x="67"/>
        <item x="68"/>
        <item m="1" x="115"/>
        <item x="70"/>
        <item x="71"/>
        <item m="1" x="107"/>
        <item x="73"/>
        <item x="74"/>
        <item m="1" x="121"/>
        <item x="75"/>
        <item x="77"/>
        <item x="78"/>
        <item x="79"/>
        <item x="80"/>
        <item x="81"/>
        <item x="82"/>
        <item m="1" x="113"/>
        <item x="84"/>
        <item x="85"/>
        <item x="86"/>
        <item x="88"/>
        <item m="1" x="114"/>
        <item m="1" x="106"/>
        <item x="90"/>
        <item x="92"/>
        <item x="102"/>
        <item x="93"/>
        <item x="94"/>
        <item x="95"/>
        <item x="96"/>
        <item x="97"/>
        <item x="98"/>
        <item x="99"/>
        <item x="34"/>
        <item x="4"/>
        <item x="15"/>
        <item x="21"/>
        <item x="29"/>
        <item x="47"/>
        <item x="54"/>
        <item x="55"/>
        <item x="59"/>
        <item x="66"/>
        <item x="69"/>
        <item x="72"/>
        <item x="76"/>
        <item x="83"/>
        <item x="87"/>
        <item x="89"/>
        <item x="91"/>
        <item t="default"/>
      </items>
    </pivotField>
    <pivotField showAll="0"/>
    <pivotField showAll="0"/>
    <pivotField showAll="0"/>
    <pivotField showAll="0"/>
    <pivotField showAll="0"/>
    <pivotField axis="axisRow" showAll="0">
      <items count="11">
        <item x="0"/>
        <item x="4"/>
        <item x="6"/>
        <item x="9"/>
        <item x="1"/>
        <item x="7"/>
        <item x="2"/>
        <item x="8"/>
        <item x="3"/>
        <item h="1" x="5"/>
        <item t="default"/>
      </items>
    </pivotField>
    <pivotField showAll="0"/>
    <pivotField showAll="0"/>
    <pivotField showAll="0"/>
    <pivotField showAll="0"/>
    <pivotField axis="axisPage" multipleItemSelectionAllowed="1" showAll="0">
      <items count="4">
        <item x="0"/>
        <item x="2"/>
        <item h="1" x="1"/>
        <item t="default"/>
      </items>
    </pivotField>
    <pivotField showAll="0"/>
    <pivotField showAll="0"/>
  </pivotFields>
  <rowFields count="2">
    <field x="29"/>
    <field x="23"/>
  </rowFields>
  <rowItems count="38">
    <i>
      <x/>
    </i>
    <i r="1">
      <x/>
    </i>
    <i>
      <x v="1"/>
    </i>
    <i r="1">
      <x v="10"/>
    </i>
    <i r="1">
      <x v="15"/>
    </i>
    <i r="1">
      <x v="69"/>
    </i>
    <i r="1">
      <x v="100"/>
    </i>
    <i r="1">
      <x v="115"/>
    </i>
    <i>
      <x v="2"/>
    </i>
    <i r="1">
      <x v="17"/>
    </i>
    <i r="1">
      <x v="29"/>
    </i>
    <i r="1">
      <x v="70"/>
    </i>
    <i r="1">
      <x v="73"/>
    </i>
    <i r="1">
      <x v="85"/>
    </i>
    <i r="1">
      <x v="91"/>
    </i>
    <i>
      <x v="4"/>
    </i>
    <i r="1">
      <x v="1"/>
    </i>
    <i r="1">
      <x v="21"/>
    </i>
    <i r="1">
      <x v="48"/>
    </i>
    <i>
      <x v="5"/>
    </i>
    <i r="1">
      <x v="30"/>
    </i>
    <i r="1">
      <x v="109"/>
    </i>
    <i>
      <x v="6"/>
    </i>
    <i r="1">
      <x v="2"/>
    </i>
    <i r="1">
      <x v="6"/>
    </i>
    <i r="1">
      <x v="24"/>
    </i>
    <i r="1">
      <x v="27"/>
    </i>
    <i r="1">
      <x v="41"/>
    </i>
    <i r="1">
      <x v="46"/>
    </i>
    <i r="1">
      <x v="64"/>
    </i>
    <i r="1">
      <x v="72"/>
    </i>
    <i r="1">
      <x v="113"/>
    </i>
    <i>
      <x v="7"/>
    </i>
    <i r="1">
      <x v="104"/>
    </i>
    <i>
      <x v="8"/>
    </i>
    <i r="1">
      <x v="58"/>
    </i>
    <i r="1">
      <x v="106"/>
    </i>
    <i t="grand">
      <x/>
    </i>
  </rowItems>
  <colFields count="1">
    <field x="-2"/>
  </colFields>
  <colItems count="4">
    <i>
      <x/>
    </i>
    <i i="1">
      <x v="1"/>
    </i>
    <i i="2">
      <x v="2"/>
    </i>
    <i i="3">
      <x v="3"/>
    </i>
  </colItems>
  <pageFields count="1">
    <pageField fld="34" hier="-1"/>
  </pageFields>
  <dataFields count="4">
    <dataField name="Sum of MW_Standalone_storage" fld="11" baseField="0" baseItem="0"/>
    <dataField name="Sum of MW_Hybrid_Storage" fld="12" baseField="0" baseItem="0"/>
    <dataField name="Sum of MW_Hybrid_PV" fld="13" baseField="0" baseItem="0"/>
    <dataField name="Sum of MW_MMA_Existing-Add-On" fld="1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D1" dT="2020-02-04T18:54:34.71" personId="{7FC3A306-EF6D-4A9F-9471-8FA454BF81E8}" id="{F4899C10-271B-44FD-ACB6-5CE417B7A353}">
    <text>Updated 2/4/2020 to incorporate CAISO comments</text>
  </threadedComment>
</ThreadedComments>
</file>

<file path=xl/worksheets/_rels/sheet2.xml.rels><?xml version="1.0" encoding="UTF-8" standalone="yes"?>
<Relationships xmlns="http://schemas.openxmlformats.org/package/2006/relationships"><Relationship Id="rId3" Type="http://schemas.openxmlformats.org/officeDocument/2006/relationships/hyperlink" Target="https://rimspub.caiso.com/rims5/logon.do" TargetMode="External"/><Relationship Id="rId2" Type="http://schemas.openxmlformats.org/officeDocument/2006/relationships/hyperlink" Target="http://www.caiso.com/Documents/2021LocalCapacityRequirementsDraftStudyManual.pdf" TargetMode="External"/><Relationship Id="rId1" Type="http://schemas.openxmlformats.org/officeDocument/2006/relationships/hyperlink" Target="https://cecgis-caenergy.opendata.arcgis.com/datasets/7f37f2535d3144e898a53b9385737ee0_0" TargetMode="External"/><Relationship Id="rId4" Type="http://schemas.openxmlformats.org/officeDocument/2006/relationships/hyperlink" Target="http://www.caiso.com/Documents/MMARequestsReceived-AddStorage-Existing-NewGenerationSite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caiso.com/Documents/MMARequestsReceived-AddStorage-Existing-NewGenerationSites.pdf" TargetMode="External"/></Relationships>
</file>

<file path=xl/worksheets/_rels/sheet9.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26"/>
  <sheetViews>
    <sheetView tabSelected="1" zoomScale="80" zoomScaleNormal="80" workbookViewId="0">
      <selection activeCell="B4" sqref="B4"/>
    </sheetView>
  </sheetViews>
  <sheetFormatPr defaultColWidth="8.796875" defaultRowHeight="14.25" x14ac:dyDescent="0.45"/>
  <cols>
    <col min="2" max="2" width="79.1328125" style="16" customWidth="1"/>
    <col min="4" max="4" width="23.796875" customWidth="1"/>
    <col min="5" max="5" width="9.796875" bestFit="1" customWidth="1"/>
    <col min="6" max="6" width="8.796875" bestFit="1" customWidth="1"/>
    <col min="7" max="7" width="22.33203125" customWidth="1"/>
  </cols>
  <sheetData>
    <row r="1" spans="2:2" s="17" customFormat="1" x14ac:dyDescent="0.45">
      <c r="B1" s="18"/>
    </row>
    <row r="2" spans="2:2" ht="28.5" x14ac:dyDescent="0.45">
      <c r="B2" s="11" t="s">
        <v>661</v>
      </c>
    </row>
    <row r="3" spans="2:2" x14ac:dyDescent="0.45">
      <c r="B3" s="12" t="s">
        <v>613</v>
      </c>
    </row>
    <row r="4" spans="2:2" ht="28.5" x14ac:dyDescent="0.45">
      <c r="B4" s="12" t="s">
        <v>698</v>
      </c>
    </row>
    <row r="5" spans="2:2" x14ac:dyDescent="0.45">
      <c r="B5" s="12"/>
    </row>
    <row r="6" spans="2:2" x14ac:dyDescent="0.45">
      <c r="B6" s="12" t="s">
        <v>710</v>
      </c>
    </row>
    <row r="7" spans="2:2" ht="57" x14ac:dyDescent="0.45">
      <c r="B7" s="32" t="s">
        <v>711</v>
      </c>
    </row>
    <row r="8" spans="2:2" x14ac:dyDescent="0.45">
      <c r="B8" s="12"/>
    </row>
    <row r="9" spans="2:2" x14ac:dyDescent="0.45">
      <c r="B9" s="77" t="s">
        <v>635</v>
      </c>
    </row>
    <row r="10" spans="2:2" x14ac:dyDescent="0.45">
      <c r="B10" s="12" t="str">
        <f>"Total: "&amp; '1_HighConfidence'!B2&amp;" MW"</f>
        <v>Total: 3191.84 MW</v>
      </c>
    </row>
    <row r="11" spans="2:2" x14ac:dyDescent="0.45">
      <c r="B11" s="12" t="s">
        <v>632</v>
      </c>
    </row>
    <row r="12" spans="2:2" x14ac:dyDescent="0.45">
      <c r="B12" s="12" t="s">
        <v>625</v>
      </c>
    </row>
    <row r="13" spans="2:2" x14ac:dyDescent="0.45">
      <c r="B13" s="12" t="s">
        <v>696</v>
      </c>
    </row>
    <row r="14" spans="2:2" ht="28.5" x14ac:dyDescent="0.45">
      <c r="B14" s="12" t="s">
        <v>697</v>
      </c>
    </row>
    <row r="15" spans="2:2" x14ac:dyDescent="0.45">
      <c r="B15" s="12"/>
    </row>
    <row r="16" spans="2:2" x14ac:dyDescent="0.45">
      <c r="B16" s="77" t="s">
        <v>633</v>
      </c>
    </row>
    <row r="17" spans="2:2" x14ac:dyDescent="0.45">
      <c r="B17" s="12" t="str">
        <f>"Total: "&amp;'2_ModerateConfidence'!B5&amp;" MW"</f>
        <v>Total: 5427.98 MW</v>
      </c>
    </row>
    <row r="18" spans="2:2" x14ac:dyDescent="0.45">
      <c r="B18" s="12" t="s">
        <v>632</v>
      </c>
    </row>
    <row r="19" spans="2:2" x14ac:dyDescent="0.45">
      <c r="B19" s="12" t="s">
        <v>625</v>
      </c>
    </row>
    <row r="20" spans="2:2" x14ac:dyDescent="0.45">
      <c r="B20" s="12" t="s">
        <v>736</v>
      </c>
    </row>
    <row r="21" spans="2:2" x14ac:dyDescent="0.45">
      <c r="B21" s="12"/>
    </row>
    <row r="22" spans="2:2" x14ac:dyDescent="0.45">
      <c r="B22" s="77" t="s">
        <v>634</v>
      </c>
    </row>
    <row r="23" spans="2:2" x14ac:dyDescent="0.45">
      <c r="B23" s="12" t="str">
        <f>"Total: "&amp;'3_LCRAreaSolutions'!B5&amp;" MW"</f>
        <v>Total: 5830.39 MW</v>
      </c>
    </row>
    <row r="24" spans="2:2" x14ac:dyDescent="0.45">
      <c r="B24" s="12" t="s">
        <v>632</v>
      </c>
    </row>
    <row r="25" spans="2:2" x14ac:dyDescent="0.45">
      <c r="B25" s="12" t="s">
        <v>701</v>
      </c>
    </row>
    <row r="26" spans="2:2" x14ac:dyDescent="0.45">
      <c r="B26" s="78" t="s">
        <v>736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523BA-FC9C-41C0-A8D6-E6DBF675D7D5}">
  <dimension ref="A1:E79"/>
  <sheetViews>
    <sheetView zoomScale="90" zoomScaleNormal="90" workbookViewId="0"/>
  </sheetViews>
  <sheetFormatPr defaultColWidth="8.796875" defaultRowHeight="14.25" x14ac:dyDescent="0.45"/>
  <cols>
    <col min="2" max="2" width="33.1328125" bestFit="1" customWidth="1"/>
    <col min="3" max="3" width="28.33203125" customWidth="1"/>
    <col min="4" max="4" width="32.33203125" customWidth="1"/>
    <col min="5" max="5" width="20.46484375" bestFit="1" customWidth="1"/>
  </cols>
  <sheetData>
    <row r="1" spans="1:5" x14ac:dyDescent="0.45">
      <c r="A1" t="s">
        <v>653</v>
      </c>
    </row>
    <row r="2" spans="1:5" x14ac:dyDescent="0.45">
      <c r="B2" s="20" t="s">
        <v>624</v>
      </c>
      <c r="C2" s="20" t="s">
        <v>654</v>
      </c>
      <c r="D2" s="20"/>
      <c r="E2" s="20" t="s">
        <v>655</v>
      </c>
    </row>
    <row r="3" spans="1:5" x14ac:dyDescent="0.45">
      <c r="B3" s="14" t="s">
        <v>496</v>
      </c>
      <c r="C3" s="14" t="s">
        <v>495</v>
      </c>
      <c r="D3" s="14" t="s">
        <v>494</v>
      </c>
      <c r="E3" s="14" t="e">
        <v>#N/A</v>
      </c>
    </row>
    <row r="4" spans="1:5" x14ac:dyDescent="0.45">
      <c r="B4" s="14" t="s">
        <v>398</v>
      </c>
      <c r="C4" s="14" t="s">
        <v>397</v>
      </c>
      <c r="D4" s="14" t="s">
        <v>396</v>
      </c>
      <c r="E4" s="14" t="e">
        <v>#N/A</v>
      </c>
    </row>
    <row r="5" spans="1:5" x14ac:dyDescent="0.45">
      <c r="B5" s="14" t="s">
        <v>398</v>
      </c>
      <c r="C5" s="14" t="s">
        <v>401</v>
      </c>
      <c r="D5" s="14" t="s">
        <v>400</v>
      </c>
      <c r="E5" s="14" t="e">
        <v>#N/A</v>
      </c>
    </row>
    <row r="6" spans="1:5" x14ac:dyDescent="0.45">
      <c r="B6" s="14" t="s">
        <v>342</v>
      </c>
      <c r="C6" s="14" t="s">
        <v>341</v>
      </c>
      <c r="D6" s="14" t="s">
        <v>340</v>
      </c>
      <c r="E6" s="14" t="e">
        <v>#N/A</v>
      </c>
    </row>
    <row r="7" spans="1:5" x14ac:dyDescent="0.45">
      <c r="B7" s="14" t="s">
        <v>491</v>
      </c>
      <c r="C7" s="14" t="s">
        <v>456</v>
      </c>
      <c r="D7" s="14" t="s">
        <v>490</v>
      </c>
      <c r="E7" s="14" t="e">
        <v>#N/A</v>
      </c>
    </row>
    <row r="8" spans="1:5" x14ac:dyDescent="0.45">
      <c r="B8" s="14" t="s">
        <v>65</v>
      </c>
      <c r="C8" s="14" t="s">
        <v>102</v>
      </c>
      <c r="D8" s="14" t="s">
        <v>101</v>
      </c>
      <c r="E8" s="14" t="s">
        <v>638</v>
      </c>
    </row>
    <row r="9" spans="1:5" x14ac:dyDescent="0.45">
      <c r="B9" s="14" t="s">
        <v>65</v>
      </c>
      <c r="C9" s="14" t="s">
        <v>64</v>
      </c>
      <c r="D9" s="14" t="s">
        <v>63</v>
      </c>
      <c r="E9" s="14" t="s">
        <v>638</v>
      </c>
    </row>
    <row r="10" spans="1:5" x14ac:dyDescent="0.45">
      <c r="B10" s="14" t="s">
        <v>65</v>
      </c>
      <c r="C10" s="14" t="s">
        <v>160</v>
      </c>
      <c r="D10" s="14" t="s">
        <v>159</v>
      </c>
      <c r="E10" s="14" t="s">
        <v>638</v>
      </c>
    </row>
    <row r="11" spans="1:5" x14ac:dyDescent="0.45">
      <c r="B11" s="14" t="s">
        <v>65</v>
      </c>
      <c r="C11" s="14" t="s">
        <v>293</v>
      </c>
      <c r="D11" s="14" t="s">
        <v>292</v>
      </c>
      <c r="E11" s="14" t="s">
        <v>638</v>
      </c>
    </row>
    <row r="12" spans="1:5" x14ac:dyDescent="0.45">
      <c r="B12" s="14" t="s">
        <v>65</v>
      </c>
      <c r="C12" s="14" t="s">
        <v>157</v>
      </c>
      <c r="D12" s="14" t="s">
        <v>156</v>
      </c>
      <c r="E12" s="14" t="s">
        <v>638</v>
      </c>
    </row>
    <row r="13" spans="1:5" x14ac:dyDescent="0.45">
      <c r="B13" s="14" t="s">
        <v>65</v>
      </c>
      <c r="C13" s="14" t="s">
        <v>303</v>
      </c>
      <c r="D13" s="14" t="s">
        <v>302</v>
      </c>
      <c r="E13" s="14" t="s">
        <v>638</v>
      </c>
    </row>
    <row r="14" spans="1:5" x14ac:dyDescent="0.45">
      <c r="B14" s="14" t="s">
        <v>65</v>
      </c>
      <c r="C14" s="14" t="s">
        <v>296</v>
      </c>
      <c r="D14" s="14" t="s">
        <v>295</v>
      </c>
      <c r="E14" s="14" t="s">
        <v>638</v>
      </c>
    </row>
    <row r="15" spans="1:5" x14ac:dyDescent="0.45">
      <c r="B15" s="14" t="s">
        <v>65</v>
      </c>
      <c r="C15" s="14" t="s">
        <v>299</v>
      </c>
      <c r="D15" s="14" t="s">
        <v>298</v>
      </c>
      <c r="E15" s="14" t="s">
        <v>638</v>
      </c>
    </row>
    <row r="16" spans="1:5" x14ac:dyDescent="0.45">
      <c r="B16" s="14" t="s">
        <v>65</v>
      </c>
      <c r="C16" s="14" t="s">
        <v>306</v>
      </c>
      <c r="D16" s="14" t="s">
        <v>305</v>
      </c>
      <c r="E16" s="14" t="s">
        <v>638</v>
      </c>
    </row>
    <row r="17" spans="2:5" x14ac:dyDescent="0.45">
      <c r="B17" s="14" t="s">
        <v>244</v>
      </c>
      <c r="C17" s="14" t="s">
        <v>243</v>
      </c>
      <c r="D17" s="14" t="s">
        <v>242</v>
      </c>
      <c r="E17" s="14" t="s">
        <v>127</v>
      </c>
    </row>
    <row r="18" spans="2:5" x14ac:dyDescent="0.45">
      <c r="B18" s="14" t="s">
        <v>244</v>
      </c>
      <c r="C18" s="14" t="s">
        <v>271</v>
      </c>
      <c r="D18" s="14" t="s">
        <v>270</v>
      </c>
      <c r="E18" s="14" t="s">
        <v>127</v>
      </c>
    </row>
    <row r="19" spans="2:5" x14ac:dyDescent="0.45">
      <c r="B19" s="14" t="s">
        <v>244</v>
      </c>
      <c r="C19" s="14" t="s">
        <v>274</v>
      </c>
      <c r="D19" s="14" t="s">
        <v>273</v>
      </c>
      <c r="E19" s="14" t="s">
        <v>127</v>
      </c>
    </row>
    <row r="20" spans="2:5" x14ac:dyDescent="0.45">
      <c r="B20" s="14" t="s">
        <v>355</v>
      </c>
      <c r="C20" s="14" t="s">
        <v>354</v>
      </c>
      <c r="D20" s="14" t="s">
        <v>353</v>
      </c>
      <c r="E20" s="14" t="e">
        <v>#N/A</v>
      </c>
    </row>
    <row r="21" spans="2:5" x14ac:dyDescent="0.45">
      <c r="B21" s="14" t="s">
        <v>355</v>
      </c>
      <c r="C21" s="14" t="s">
        <v>466</v>
      </c>
      <c r="D21" s="14" t="s">
        <v>465</v>
      </c>
      <c r="E21" s="14" t="s">
        <v>637</v>
      </c>
    </row>
    <row r="22" spans="2:5" x14ac:dyDescent="0.45">
      <c r="B22" s="14" t="s">
        <v>79</v>
      </c>
      <c r="C22" s="14" t="s">
        <v>188</v>
      </c>
      <c r="D22" s="14" t="s">
        <v>187</v>
      </c>
      <c r="E22" s="14" t="s">
        <v>42</v>
      </c>
    </row>
    <row r="23" spans="2:5" x14ac:dyDescent="0.45">
      <c r="B23" s="14" t="s">
        <v>79</v>
      </c>
      <c r="C23" s="14" t="s">
        <v>504</v>
      </c>
      <c r="D23" s="14" t="s">
        <v>503</v>
      </c>
      <c r="E23" s="14" t="s">
        <v>42</v>
      </c>
    </row>
    <row r="24" spans="2:5" x14ac:dyDescent="0.45">
      <c r="B24" s="14" t="s">
        <v>79</v>
      </c>
      <c r="C24" s="14" t="s">
        <v>145</v>
      </c>
      <c r="D24" s="14" t="s">
        <v>144</v>
      </c>
      <c r="E24" s="14" t="s">
        <v>42</v>
      </c>
    </row>
    <row r="25" spans="2:5" x14ac:dyDescent="0.45">
      <c r="B25" s="14" t="s">
        <v>79</v>
      </c>
      <c r="C25" s="14" t="s">
        <v>347</v>
      </c>
      <c r="D25" s="14" t="s">
        <v>525</v>
      </c>
      <c r="E25" s="14" t="e">
        <v>#N/A</v>
      </c>
    </row>
    <row r="26" spans="2:5" x14ac:dyDescent="0.45">
      <c r="B26" s="14" t="s">
        <v>79</v>
      </c>
      <c r="C26" s="14" t="s">
        <v>141</v>
      </c>
      <c r="D26" s="14" t="s">
        <v>140</v>
      </c>
      <c r="E26" s="14" t="s">
        <v>142</v>
      </c>
    </row>
    <row r="27" spans="2:5" x14ac:dyDescent="0.45">
      <c r="B27" s="14" t="s">
        <v>79</v>
      </c>
      <c r="C27" s="14" t="s">
        <v>78</v>
      </c>
      <c r="D27" s="14" t="s">
        <v>77</v>
      </c>
      <c r="E27" s="14" t="s">
        <v>142</v>
      </c>
    </row>
    <row r="28" spans="2:5" x14ac:dyDescent="0.45">
      <c r="B28" s="14" t="s">
        <v>175</v>
      </c>
      <c r="C28" s="14" t="s">
        <v>174</v>
      </c>
      <c r="D28" s="14" t="s">
        <v>173</v>
      </c>
      <c r="E28" s="14" t="s">
        <v>42</v>
      </c>
    </row>
    <row r="29" spans="2:5" x14ac:dyDescent="0.45">
      <c r="B29" s="14" t="s">
        <v>175</v>
      </c>
      <c r="C29" s="14" t="s">
        <v>208</v>
      </c>
      <c r="D29" s="14" t="s">
        <v>207</v>
      </c>
      <c r="E29" s="14" t="s">
        <v>42</v>
      </c>
    </row>
    <row r="30" spans="2:5" x14ac:dyDescent="0.45">
      <c r="B30" s="14" t="s">
        <v>193</v>
      </c>
      <c r="C30" s="14" t="s">
        <v>212</v>
      </c>
      <c r="D30" s="14" t="s">
        <v>211</v>
      </c>
      <c r="E30" s="14" t="s">
        <v>142</v>
      </c>
    </row>
    <row r="31" spans="2:5" x14ac:dyDescent="0.45">
      <c r="B31" s="14" t="s">
        <v>193</v>
      </c>
      <c r="C31" s="14" t="s">
        <v>192</v>
      </c>
      <c r="D31" s="14" t="s">
        <v>191</v>
      </c>
      <c r="E31" s="14" t="s">
        <v>637</v>
      </c>
    </row>
    <row r="32" spans="2:5" x14ac:dyDescent="0.45">
      <c r="B32" s="14" t="s">
        <v>193</v>
      </c>
      <c r="C32" s="14" t="s">
        <v>373</v>
      </c>
      <c r="D32" s="14" t="s">
        <v>372</v>
      </c>
      <c r="E32" s="14" t="s">
        <v>637</v>
      </c>
    </row>
    <row r="33" spans="2:5" x14ac:dyDescent="0.45">
      <c r="B33" s="14" t="s">
        <v>193</v>
      </c>
      <c r="C33" s="14" t="s">
        <v>488</v>
      </c>
      <c r="D33" s="14" t="s">
        <v>487</v>
      </c>
      <c r="E33" s="14" t="e">
        <v>#N/A</v>
      </c>
    </row>
    <row r="34" spans="2:5" x14ac:dyDescent="0.45">
      <c r="B34" s="14" t="s">
        <v>111</v>
      </c>
      <c r="C34" s="14" t="s">
        <v>448</v>
      </c>
      <c r="D34" s="14" t="s">
        <v>447</v>
      </c>
      <c r="E34" s="14" t="s">
        <v>638</v>
      </c>
    </row>
    <row r="35" spans="2:5" x14ac:dyDescent="0.45">
      <c r="B35" s="14" t="s">
        <v>111</v>
      </c>
      <c r="C35" s="14" t="s">
        <v>523</v>
      </c>
      <c r="D35" s="14" t="s">
        <v>522</v>
      </c>
      <c r="E35" s="14" t="s">
        <v>638</v>
      </c>
    </row>
    <row r="36" spans="2:5" x14ac:dyDescent="0.45">
      <c r="B36" s="14" t="s">
        <v>111</v>
      </c>
      <c r="C36" s="14" t="s">
        <v>323</v>
      </c>
      <c r="D36" s="14" t="s">
        <v>510</v>
      </c>
      <c r="E36" s="14" t="e">
        <v>#N/A</v>
      </c>
    </row>
    <row r="37" spans="2:5" x14ac:dyDescent="0.45">
      <c r="B37" s="14" t="s">
        <v>111</v>
      </c>
      <c r="C37" s="14" t="s">
        <v>513</v>
      </c>
      <c r="D37" s="14" t="s">
        <v>440</v>
      </c>
      <c r="E37" s="14" t="e">
        <v>#N/A</v>
      </c>
    </row>
    <row r="38" spans="2:5" x14ac:dyDescent="0.45">
      <c r="B38" s="14" t="s">
        <v>111</v>
      </c>
      <c r="C38" s="14" t="s">
        <v>441</v>
      </c>
      <c r="D38" s="14" t="s">
        <v>440</v>
      </c>
      <c r="E38" s="14" t="e">
        <v>#N/A</v>
      </c>
    </row>
    <row r="39" spans="2:5" x14ac:dyDescent="0.45">
      <c r="B39" s="14" t="s">
        <v>111</v>
      </c>
      <c r="C39" s="14" t="s">
        <v>110</v>
      </c>
      <c r="D39" s="14" t="s">
        <v>197</v>
      </c>
      <c r="E39" s="14" t="s">
        <v>638</v>
      </c>
    </row>
    <row r="40" spans="2:5" x14ac:dyDescent="0.45">
      <c r="B40" s="14" t="s">
        <v>111</v>
      </c>
      <c r="C40" s="14" t="s">
        <v>277</v>
      </c>
      <c r="D40" s="14" t="s">
        <v>308</v>
      </c>
      <c r="E40" s="14" t="s">
        <v>127</v>
      </c>
    </row>
    <row r="41" spans="2:5" x14ac:dyDescent="0.45">
      <c r="B41" s="14" t="s">
        <v>131</v>
      </c>
      <c r="C41" s="14" t="s">
        <v>421</v>
      </c>
      <c r="D41" s="14" t="s">
        <v>364</v>
      </c>
      <c r="E41" s="14" t="e">
        <v>#N/A</v>
      </c>
    </row>
    <row r="42" spans="2:5" x14ac:dyDescent="0.45">
      <c r="B42" s="14" t="s">
        <v>131</v>
      </c>
      <c r="C42" s="14" t="s">
        <v>338</v>
      </c>
      <c r="D42" s="14" t="s">
        <v>364</v>
      </c>
      <c r="E42" s="14" t="e">
        <v>#N/A</v>
      </c>
    </row>
    <row r="43" spans="2:5" x14ac:dyDescent="0.45">
      <c r="B43" s="14" t="s">
        <v>131</v>
      </c>
      <c r="C43" s="14" t="s">
        <v>130</v>
      </c>
      <c r="D43" s="14" t="s">
        <v>129</v>
      </c>
      <c r="E43" s="14" t="e">
        <v>#N/A</v>
      </c>
    </row>
    <row r="44" spans="2:5" x14ac:dyDescent="0.45">
      <c r="B44" s="14" t="s">
        <v>57</v>
      </c>
      <c r="C44" s="14" t="s">
        <v>61</v>
      </c>
      <c r="D44" s="14" t="s">
        <v>60</v>
      </c>
      <c r="E44" s="14" t="s">
        <v>638</v>
      </c>
    </row>
    <row r="45" spans="2:5" x14ac:dyDescent="0.45">
      <c r="B45" s="14" t="s">
        <v>57</v>
      </c>
      <c r="C45" s="14" t="s">
        <v>362</v>
      </c>
      <c r="D45" s="14" t="s">
        <v>361</v>
      </c>
      <c r="E45" s="14" t="e">
        <v>#N/A</v>
      </c>
    </row>
    <row r="46" spans="2:5" x14ac:dyDescent="0.45">
      <c r="B46" s="14" t="s">
        <v>57</v>
      </c>
      <c r="C46" s="14" t="s">
        <v>72</v>
      </c>
      <c r="D46" s="14" t="s">
        <v>71</v>
      </c>
      <c r="E46" s="14" t="e">
        <v>#N/A</v>
      </c>
    </row>
    <row r="47" spans="2:5" x14ac:dyDescent="0.45">
      <c r="B47" s="14" t="s">
        <v>57</v>
      </c>
      <c r="C47" s="14" t="s">
        <v>430</v>
      </c>
      <c r="D47" s="14" t="s">
        <v>429</v>
      </c>
      <c r="E47" s="14" t="e">
        <v>#N/A</v>
      </c>
    </row>
    <row r="48" spans="2:5" x14ac:dyDescent="0.45">
      <c r="B48" s="14" t="s">
        <v>57</v>
      </c>
      <c r="C48" s="14" t="s">
        <v>359</v>
      </c>
      <c r="D48" s="14" t="s">
        <v>358</v>
      </c>
      <c r="E48" s="14" t="e">
        <v>#N/A</v>
      </c>
    </row>
    <row r="49" spans="2:5" x14ac:dyDescent="0.45">
      <c r="B49" s="14" t="s">
        <v>57</v>
      </c>
      <c r="C49" s="14" t="s">
        <v>56</v>
      </c>
      <c r="D49" s="14" t="s">
        <v>104</v>
      </c>
      <c r="E49" s="14" t="s">
        <v>638</v>
      </c>
    </row>
    <row r="50" spans="2:5" x14ac:dyDescent="0.45">
      <c r="B50" s="14" t="s">
        <v>57</v>
      </c>
      <c r="C50" s="14" t="s">
        <v>433</v>
      </c>
      <c r="D50" s="14" t="s">
        <v>432</v>
      </c>
      <c r="E50" s="14" t="e">
        <v>#N/A</v>
      </c>
    </row>
    <row r="51" spans="2:5" x14ac:dyDescent="0.45">
      <c r="B51" s="14" t="s">
        <v>57</v>
      </c>
      <c r="C51" s="14" t="s">
        <v>437</v>
      </c>
      <c r="D51" s="14" t="s">
        <v>556</v>
      </c>
      <c r="E51" s="14" t="e">
        <v>#N/A</v>
      </c>
    </row>
    <row r="52" spans="2:5" x14ac:dyDescent="0.45">
      <c r="B52" s="14" t="s">
        <v>50</v>
      </c>
      <c r="C52" s="14" t="s">
        <v>98</v>
      </c>
      <c r="D52" s="14" t="s">
        <v>97</v>
      </c>
      <c r="E52" s="14" t="s">
        <v>99</v>
      </c>
    </row>
    <row r="53" spans="2:5" x14ac:dyDescent="0.45">
      <c r="B53" s="14" t="s">
        <v>50</v>
      </c>
      <c r="C53" s="14" t="s">
        <v>49</v>
      </c>
      <c r="D53" s="14" t="s">
        <v>185</v>
      </c>
      <c r="E53" s="14" t="e">
        <v>#N/A</v>
      </c>
    </row>
    <row r="54" spans="2:5" x14ac:dyDescent="0.45">
      <c r="B54" s="14" t="s">
        <v>50</v>
      </c>
      <c r="C54" s="14" t="s">
        <v>240</v>
      </c>
      <c r="D54" s="14" t="s">
        <v>239</v>
      </c>
      <c r="E54" s="14" t="s">
        <v>99</v>
      </c>
    </row>
    <row r="55" spans="2:5" x14ac:dyDescent="0.45">
      <c r="B55" s="14" t="s">
        <v>50</v>
      </c>
      <c r="C55" s="14" t="s">
        <v>332</v>
      </c>
      <c r="D55" s="14" t="s">
        <v>331</v>
      </c>
      <c r="E55" s="14" t="s">
        <v>99</v>
      </c>
    </row>
    <row r="56" spans="2:5" x14ac:dyDescent="0.45">
      <c r="B56" s="14" t="s">
        <v>50</v>
      </c>
      <c r="C56" s="14" t="s">
        <v>236</v>
      </c>
      <c r="D56" s="14" t="s">
        <v>481</v>
      </c>
      <c r="E56" s="14" t="s">
        <v>99</v>
      </c>
    </row>
    <row r="57" spans="2:5" x14ac:dyDescent="0.45">
      <c r="B57" s="14" t="s">
        <v>50</v>
      </c>
      <c r="C57" s="14" t="s">
        <v>469</v>
      </c>
      <c r="D57" s="14" t="s">
        <v>468</v>
      </c>
      <c r="E57" s="14" t="s">
        <v>99</v>
      </c>
    </row>
    <row r="58" spans="2:5" x14ac:dyDescent="0.45">
      <c r="B58" s="14" t="s">
        <v>50</v>
      </c>
      <c r="C58" s="14" t="s">
        <v>474</v>
      </c>
      <c r="D58" s="14" t="s">
        <v>473</v>
      </c>
      <c r="E58" s="14" t="s">
        <v>99</v>
      </c>
    </row>
    <row r="59" spans="2:5" x14ac:dyDescent="0.45">
      <c r="B59" s="14" t="s">
        <v>351</v>
      </c>
      <c r="C59" s="14" t="s">
        <v>350</v>
      </c>
      <c r="D59" s="14" t="s">
        <v>349</v>
      </c>
      <c r="E59" s="14" t="s">
        <v>127</v>
      </c>
    </row>
    <row r="60" spans="2:5" x14ac:dyDescent="0.45">
      <c r="B60" s="14" t="s">
        <v>351</v>
      </c>
      <c r="C60" s="14" t="s">
        <v>392</v>
      </c>
      <c r="D60" s="14" t="s">
        <v>391</v>
      </c>
      <c r="E60" s="14" t="e">
        <v>#N/A</v>
      </c>
    </row>
    <row r="61" spans="2:5" x14ac:dyDescent="0.45">
      <c r="B61" s="14" t="s">
        <v>180</v>
      </c>
      <c r="C61" s="14" t="s">
        <v>179</v>
      </c>
      <c r="D61" s="14" t="s">
        <v>178</v>
      </c>
      <c r="E61" s="14" t="s">
        <v>127</v>
      </c>
    </row>
    <row r="62" spans="2:5" x14ac:dyDescent="0.45">
      <c r="B62" s="14" t="s">
        <v>180</v>
      </c>
      <c r="C62" s="14" t="s">
        <v>149</v>
      </c>
      <c r="D62" s="14" t="s">
        <v>148</v>
      </c>
      <c r="E62" s="14" t="s">
        <v>42</v>
      </c>
    </row>
    <row r="63" spans="2:5" x14ac:dyDescent="0.45">
      <c r="B63" s="14" t="s">
        <v>84</v>
      </c>
      <c r="C63" s="14" t="s">
        <v>83</v>
      </c>
      <c r="D63" s="14" t="s">
        <v>82</v>
      </c>
      <c r="E63" s="14" t="s">
        <v>636</v>
      </c>
    </row>
    <row r="64" spans="2:5" x14ac:dyDescent="0.45">
      <c r="B64" s="14" t="s">
        <v>84</v>
      </c>
      <c r="C64" s="14" t="s">
        <v>640</v>
      </c>
      <c r="D64" s="14" t="s">
        <v>376</v>
      </c>
      <c r="E64" s="14" t="e">
        <v>#N/A</v>
      </c>
    </row>
    <row r="65" spans="2:5" x14ac:dyDescent="0.45">
      <c r="B65" s="14" t="s">
        <v>84</v>
      </c>
      <c r="C65" s="14" t="s">
        <v>484</v>
      </c>
      <c r="D65" s="14" t="s">
        <v>483</v>
      </c>
      <c r="E65" s="14" t="e">
        <v>#N/A</v>
      </c>
    </row>
    <row r="66" spans="2:5" x14ac:dyDescent="0.45">
      <c r="B66" s="14" t="s">
        <v>84</v>
      </c>
      <c r="C66" s="14" t="s">
        <v>231</v>
      </c>
      <c r="D66" s="14" t="s">
        <v>230</v>
      </c>
      <c r="E66" s="14" t="s">
        <v>42</v>
      </c>
    </row>
    <row r="67" spans="2:5" x14ac:dyDescent="0.45">
      <c r="B67" s="14" t="s">
        <v>84</v>
      </c>
      <c r="C67" s="14" t="s">
        <v>119</v>
      </c>
      <c r="D67" s="14" t="s">
        <v>118</v>
      </c>
      <c r="E67" s="14" t="s">
        <v>42</v>
      </c>
    </row>
    <row r="68" spans="2:5" x14ac:dyDescent="0.45">
      <c r="B68" s="14" t="s">
        <v>137</v>
      </c>
      <c r="C68" s="14" t="s">
        <v>136</v>
      </c>
      <c r="D68" s="14" t="s">
        <v>315</v>
      </c>
      <c r="E68" s="14" t="s">
        <v>328</v>
      </c>
    </row>
    <row r="69" spans="2:5" x14ac:dyDescent="0.45">
      <c r="B69" s="14" t="s">
        <v>137</v>
      </c>
      <c r="C69" s="14" t="s">
        <v>267</v>
      </c>
      <c r="D69" s="14" t="s">
        <v>266</v>
      </c>
      <c r="E69" s="14" t="e">
        <v>#N/A</v>
      </c>
    </row>
    <row r="70" spans="2:5" x14ac:dyDescent="0.45">
      <c r="B70" s="14" t="s">
        <v>137</v>
      </c>
      <c r="C70" s="14" t="s">
        <v>327</v>
      </c>
      <c r="D70" s="14" t="s">
        <v>501</v>
      </c>
      <c r="E70" s="14" t="e">
        <v>#N/A</v>
      </c>
    </row>
    <row r="71" spans="2:5" x14ac:dyDescent="0.45">
      <c r="B71" s="14" t="s">
        <v>137</v>
      </c>
      <c r="C71" s="14" t="s">
        <v>417</v>
      </c>
      <c r="D71" s="14" t="s">
        <v>416</v>
      </c>
      <c r="E71" s="14" t="e">
        <v>#N/A</v>
      </c>
    </row>
    <row r="72" spans="2:5" x14ac:dyDescent="0.45">
      <c r="B72" s="14" t="s">
        <v>154</v>
      </c>
      <c r="C72" s="14" t="s">
        <v>369</v>
      </c>
      <c r="D72" s="14" t="s">
        <v>368</v>
      </c>
      <c r="E72" s="14" t="e">
        <v>#N/A</v>
      </c>
    </row>
    <row r="73" spans="2:5" x14ac:dyDescent="0.45">
      <c r="B73" s="14" t="s">
        <v>154</v>
      </c>
      <c r="C73" s="14" t="s">
        <v>247</v>
      </c>
      <c r="D73" s="14" t="s">
        <v>249</v>
      </c>
      <c r="E73" s="14" t="s">
        <v>127</v>
      </c>
    </row>
    <row r="74" spans="2:5" x14ac:dyDescent="0.45">
      <c r="B74" s="14" t="s">
        <v>154</v>
      </c>
      <c r="C74" s="14" t="s">
        <v>153</v>
      </c>
      <c r="D74" s="14" t="s">
        <v>152</v>
      </c>
      <c r="E74" s="14" t="s">
        <v>127</v>
      </c>
    </row>
    <row r="75" spans="2:5" x14ac:dyDescent="0.45">
      <c r="B75" s="14" t="s">
        <v>154</v>
      </c>
      <c r="C75" s="14" t="s">
        <v>256</v>
      </c>
      <c r="D75" s="14" t="s">
        <v>255</v>
      </c>
      <c r="E75" s="14" t="s">
        <v>127</v>
      </c>
    </row>
    <row r="76" spans="2:5" x14ac:dyDescent="0.45">
      <c r="B76" s="14" t="s">
        <v>154</v>
      </c>
      <c r="C76" s="14" t="s">
        <v>409</v>
      </c>
      <c r="D76" s="14" t="s">
        <v>408</v>
      </c>
      <c r="E76" s="14" t="s">
        <v>328</v>
      </c>
    </row>
    <row r="77" spans="2:5" x14ac:dyDescent="0.45">
      <c r="B77" s="14" t="s">
        <v>154</v>
      </c>
      <c r="C77" s="14" t="s">
        <v>259</v>
      </c>
      <c r="D77" s="14" t="s">
        <v>261</v>
      </c>
      <c r="E77" s="14" t="s">
        <v>127</v>
      </c>
    </row>
    <row r="78" spans="2:5" x14ac:dyDescent="0.45">
      <c r="B78" s="14" t="s">
        <v>154</v>
      </c>
      <c r="C78" s="14" t="s">
        <v>264</v>
      </c>
      <c r="D78" s="14" t="s">
        <v>263</v>
      </c>
      <c r="E78" s="14" t="s">
        <v>127</v>
      </c>
    </row>
    <row r="79" spans="2:5" x14ac:dyDescent="0.45">
      <c r="B79" s="14" t="s">
        <v>383</v>
      </c>
      <c r="C79" s="14" t="s">
        <v>382</v>
      </c>
      <c r="D79" s="14" t="s">
        <v>381</v>
      </c>
      <c r="E79" s="14" t="e">
        <v>#N/A</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3"/>
  <sheetViews>
    <sheetView workbookViewId="0">
      <selection activeCell="B2" sqref="B2"/>
    </sheetView>
  </sheetViews>
  <sheetFormatPr defaultColWidth="8.796875" defaultRowHeight="14.25" x14ac:dyDescent="0.45"/>
  <sheetData>
    <row r="1" spans="1:6" x14ac:dyDescent="0.45">
      <c r="A1" t="s">
        <v>659</v>
      </c>
    </row>
    <row r="3" spans="1:6" x14ac:dyDescent="0.45">
      <c r="A3">
        <v>1</v>
      </c>
      <c r="B3" t="s">
        <v>601</v>
      </c>
    </row>
    <row r="4" spans="1:6" x14ac:dyDescent="0.45">
      <c r="C4" t="s">
        <v>603</v>
      </c>
      <c r="D4" s="7" t="s">
        <v>602</v>
      </c>
    </row>
    <row r="5" spans="1:6" x14ac:dyDescent="0.45">
      <c r="A5">
        <v>2</v>
      </c>
      <c r="B5" t="s">
        <v>587</v>
      </c>
    </row>
    <row r="6" spans="1:6" x14ac:dyDescent="0.45">
      <c r="C6" t="s">
        <v>588</v>
      </c>
    </row>
    <row r="7" spans="1:6" x14ac:dyDescent="0.45">
      <c r="D7" t="s">
        <v>562</v>
      </c>
    </row>
    <row r="8" spans="1:6" x14ac:dyDescent="0.45">
      <c r="D8" t="s">
        <v>566</v>
      </c>
    </row>
    <row r="9" spans="1:6" x14ac:dyDescent="0.45">
      <c r="E9" t="s">
        <v>563</v>
      </c>
    </row>
    <row r="10" spans="1:6" x14ac:dyDescent="0.45">
      <c r="F10" t="s">
        <v>564</v>
      </c>
    </row>
    <row r="11" spans="1:6" x14ac:dyDescent="0.45">
      <c r="F11" t="s">
        <v>565</v>
      </c>
    </row>
    <row r="12" spans="1:6" x14ac:dyDescent="0.45">
      <c r="E12" t="s">
        <v>567</v>
      </c>
    </row>
    <row r="13" spans="1:6" x14ac:dyDescent="0.45">
      <c r="F13" t="s">
        <v>561</v>
      </c>
    </row>
    <row r="14" spans="1:6" x14ac:dyDescent="0.45">
      <c r="F14" s="7" t="s">
        <v>560</v>
      </c>
    </row>
    <row r="15" spans="1:6" x14ac:dyDescent="0.45">
      <c r="F15" t="s">
        <v>568</v>
      </c>
    </row>
    <row r="16" spans="1:6" x14ac:dyDescent="0.45">
      <c r="F16" t="s">
        <v>589</v>
      </c>
    </row>
    <row r="17" spans="1:5" x14ac:dyDescent="0.45">
      <c r="E17" t="s">
        <v>591</v>
      </c>
    </row>
    <row r="18" spans="1:5" x14ac:dyDescent="0.45">
      <c r="E18" t="s">
        <v>590</v>
      </c>
    </row>
    <row r="19" spans="1:5" x14ac:dyDescent="0.45">
      <c r="D19" t="s">
        <v>569</v>
      </c>
    </row>
    <row r="20" spans="1:5" x14ac:dyDescent="0.45">
      <c r="A20">
        <v>3</v>
      </c>
      <c r="B20" t="s">
        <v>570</v>
      </c>
    </row>
    <row r="21" spans="1:5" x14ac:dyDescent="0.45">
      <c r="C21" s="9" t="s">
        <v>592</v>
      </c>
    </row>
    <row r="22" spans="1:5" x14ac:dyDescent="0.45">
      <c r="C22" s="10" t="s">
        <v>593</v>
      </c>
    </row>
    <row r="23" spans="1:5" x14ac:dyDescent="0.45">
      <c r="A23">
        <v>4</v>
      </c>
      <c r="B23" t="s">
        <v>604</v>
      </c>
      <c r="C23" s="10"/>
    </row>
    <row r="24" spans="1:5" x14ac:dyDescent="0.45">
      <c r="C24" t="s">
        <v>586</v>
      </c>
    </row>
    <row r="25" spans="1:5" x14ac:dyDescent="0.45">
      <c r="D25" t="s">
        <v>571</v>
      </c>
    </row>
    <row r="26" spans="1:5" x14ac:dyDescent="0.45">
      <c r="D26" t="s">
        <v>572</v>
      </c>
    </row>
    <row r="27" spans="1:5" x14ac:dyDescent="0.45">
      <c r="D27" t="s">
        <v>573</v>
      </c>
    </row>
    <row r="28" spans="1:5" x14ac:dyDescent="0.45">
      <c r="D28" t="s">
        <v>574</v>
      </c>
    </row>
    <row r="29" spans="1:5" x14ac:dyDescent="0.45">
      <c r="E29" t="s">
        <v>575</v>
      </c>
    </row>
    <row r="30" spans="1:5" x14ac:dyDescent="0.45">
      <c r="A30">
        <v>5</v>
      </c>
      <c r="B30" t="s">
        <v>605</v>
      </c>
    </row>
    <row r="31" spans="1:5" x14ac:dyDescent="0.45">
      <c r="C31" t="s">
        <v>585</v>
      </c>
    </row>
    <row r="32" spans="1:5" x14ac:dyDescent="0.45">
      <c r="C32" t="s">
        <v>576</v>
      </c>
    </row>
    <row r="33" spans="1:6" x14ac:dyDescent="0.45">
      <c r="D33" t="s">
        <v>578</v>
      </c>
    </row>
    <row r="34" spans="1:6" x14ac:dyDescent="0.45">
      <c r="D34" t="s">
        <v>582</v>
      </c>
    </row>
    <row r="35" spans="1:6" x14ac:dyDescent="0.45">
      <c r="D35" t="s">
        <v>579</v>
      </c>
    </row>
    <row r="36" spans="1:6" x14ac:dyDescent="0.45">
      <c r="C36" t="s">
        <v>672</v>
      </c>
    </row>
    <row r="37" spans="1:6" x14ac:dyDescent="0.45">
      <c r="A37">
        <v>6</v>
      </c>
      <c r="B37" t="s">
        <v>584</v>
      </c>
    </row>
    <row r="38" spans="1:6" x14ac:dyDescent="0.45">
      <c r="C38" s="9" t="s">
        <v>583</v>
      </c>
    </row>
    <row r="39" spans="1:6" x14ac:dyDescent="0.45">
      <c r="B39" s="8" t="s">
        <v>577</v>
      </c>
      <c r="C39" t="s">
        <v>580</v>
      </c>
    </row>
    <row r="40" spans="1:6" x14ac:dyDescent="0.45">
      <c r="C40" t="s">
        <v>581</v>
      </c>
    </row>
    <row r="41" spans="1:6" x14ac:dyDescent="0.45">
      <c r="A41">
        <v>7</v>
      </c>
      <c r="B41" t="s">
        <v>609</v>
      </c>
    </row>
    <row r="42" spans="1:6" x14ac:dyDescent="0.45">
      <c r="C42" t="s">
        <v>594</v>
      </c>
    </row>
    <row r="43" spans="1:6" x14ac:dyDescent="0.45">
      <c r="E43" t="s">
        <v>597</v>
      </c>
    </row>
    <row r="44" spans="1:6" x14ac:dyDescent="0.45">
      <c r="F44" t="s">
        <v>595</v>
      </c>
    </row>
    <row r="45" spans="1:6" x14ac:dyDescent="0.45">
      <c r="F45" t="s">
        <v>596</v>
      </c>
    </row>
    <row r="46" spans="1:6" x14ac:dyDescent="0.45">
      <c r="E46" t="s">
        <v>608</v>
      </c>
    </row>
    <row r="47" spans="1:6" x14ac:dyDescent="0.45">
      <c r="F47" t="s">
        <v>606</v>
      </c>
    </row>
    <row r="48" spans="1:6" x14ac:dyDescent="0.45">
      <c r="F48" t="s">
        <v>599</v>
      </c>
    </row>
    <row r="49" spans="1:6" x14ac:dyDescent="0.45">
      <c r="F49" t="s">
        <v>598</v>
      </c>
    </row>
    <row r="50" spans="1:6" x14ac:dyDescent="0.45">
      <c r="F50" t="s">
        <v>607</v>
      </c>
    </row>
    <row r="51" spans="1:6" x14ac:dyDescent="0.45">
      <c r="E51" t="s">
        <v>600</v>
      </c>
    </row>
    <row r="52" spans="1:6" x14ac:dyDescent="0.45">
      <c r="C52" t="s">
        <v>610</v>
      </c>
    </row>
    <row r="53" spans="1:6" x14ac:dyDescent="0.45">
      <c r="D53" t="s">
        <v>611</v>
      </c>
    </row>
    <row r="54" spans="1:6" x14ac:dyDescent="0.45">
      <c r="D54" t="s">
        <v>612</v>
      </c>
    </row>
    <row r="55" spans="1:6" x14ac:dyDescent="0.45">
      <c r="A55">
        <v>8</v>
      </c>
      <c r="B55" t="s">
        <v>657</v>
      </c>
    </row>
    <row r="56" spans="1:6" x14ac:dyDescent="0.45">
      <c r="C56" s="7" t="s">
        <v>641</v>
      </c>
    </row>
    <row r="57" spans="1:6" x14ac:dyDescent="0.45">
      <c r="C57" t="s">
        <v>658</v>
      </c>
    </row>
    <row r="58" spans="1:6" x14ac:dyDescent="0.45">
      <c r="A58">
        <v>9</v>
      </c>
      <c r="B58" t="s">
        <v>668</v>
      </c>
    </row>
    <row r="59" spans="1:6" x14ac:dyDescent="0.45">
      <c r="C59" t="s">
        <v>669</v>
      </c>
    </row>
    <row r="60" spans="1:6" x14ac:dyDescent="0.45">
      <c r="A60">
        <v>10</v>
      </c>
      <c r="B60" t="s">
        <v>670</v>
      </c>
    </row>
    <row r="61" spans="1:6" x14ac:dyDescent="0.45">
      <c r="C61" t="s">
        <v>671</v>
      </c>
    </row>
    <row r="62" spans="1:6" x14ac:dyDescent="0.45">
      <c r="A62">
        <v>11</v>
      </c>
      <c r="B62" t="s">
        <v>739</v>
      </c>
    </row>
    <row r="63" spans="1:6" x14ac:dyDescent="0.45">
      <c r="C63" t="s">
        <v>740</v>
      </c>
    </row>
  </sheetData>
  <hyperlinks>
    <hyperlink ref="F14" r:id="rId1" xr:uid="{00000000-0004-0000-0100-000000000000}"/>
    <hyperlink ref="C22" r:id="rId2" xr:uid="{00000000-0004-0000-0100-000001000000}"/>
    <hyperlink ref="D4" r:id="rId3" xr:uid="{00000000-0004-0000-0100-000002000000}"/>
    <hyperlink ref="C56" r:id="rId4" xr:uid="{B70CDE08-54E4-4270-8F0D-CBE927E4F12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20FE3-4229-4D39-8358-AD05B33FE8B3}">
  <dimension ref="B2:H30"/>
  <sheetViews>
    <sheetView workbookViewId="0">
      <selection activeCell="H19" sqref="H19"/>
    </sheetView>
  </sheetViews>
  <sheetFormatPr defaultColWidth="8.796875" defaultRowHeight="14.25" x14ac:dyDescent="0.45"/>
  <cols>
    <col min="2" max="2" width="25.46484375" customWidth="1"/>
    <col min="3" max="3" width="12.33203125" style="50" customWidth="1"/>
    <col min="4" max="4" width="15.46484375" style="50" customWidth="1"/>
    <col min="5" max="5" width="8.796875" style="50" bestFit="1" customWidth="1"/>
    <col min="7" max="8" width="11.796875" customWidth="1"/>
  </cols>
  <sheetData>
    <row r="2" spans="2:8" ht="21" x14ac:dyDescent="0.65">
      <c r="B2" s="63" t="s">
        <v>729</v>
      </c>
    </row>
    <row r="4" spans="2:8" x14ac:dyDescent="0.45">
      <c r="B4" s="76" t="s">
        <v>741</v>
      </c>
      <c r="C4" s="50" t="s">
        <v>742</v>
      </c>
    </row>
    <row r="5" spans="2:8" ht="28.5" x14ac:dyDescent="0.45">
      <c r="B5" s="51" t="s">
        <v>712</v>
      </c>
      <c r="C5" s="52" t="s">
        <v>730</v>
      </c>
      <c r="D5" s="79" t="s">
        <v>731</v>
      </c>
      <c r="E5" s="79"/>
      <c r="F5" s="79"/>
      <c r="G5" s="73" t="s">
        <v>733</v>
      </c>
      <c r="H5" s="73" t="s">
        <v>734</v>
      </c>
    </row>
    <row r="6" spans="2:8" x14ac:dyDescent="0.45">
      <c r="B6" s="23" t="s">
        <v>665</v>
      </c>
      <c r="C6" s="43">
        <f>RESULTS_busbarMapping!E9</f>
        <v>1215</v>
      </c>
      <c r="D6" s="83" t="s">
        <v>707</v>
      </c>
      <c r="E6" s="83"/>
      <c r="F6" s="83"/>
      <c r="G6" s="43" t="s">
        <v>719</v>
      </c>
      <c r="H6" s="43" t="s">
        <v>719</v>
      </c>
    </row>
    <row r="7" spans="2:8" x14ac:dyDescent="0.45">
      <c r="B7" s="24" t="s">
        <v>664</v>
      </c>
      <c r="C7" s="44">
        <f>RESULTS_busbarMapping!E10</f>
        <v>1976.84</v>
      </c>
      <c r="D7" s="84" t="s">
        <v>707</v>
      </c>
      <c r="E7" s="84"/>
      <c r="F7" s="84"/>
      <c r="G7" s="31">
        <f t="shared" ref="G7:H9" si="0">C26/SUM($C26:$D26)</f>
        <v>0.25899921086177941</v>
      </c>
      <c r="H7" s="31">
        <f t="shared" si="0"/>
        <v>0.74100078913822054</v>
      </c>
    </row>
    <row r="8" spans="2:8" x14ac:dyDescent="0.45">
      <c r="B8" s="33" t="s">
        <v>663</v>
      </c>
      <c r="C8" s="45">
        <f>RESULTS_busbarMapping!C11/(RESULTS_busbarMapping!C11+RESULTS_busbarMapping!C12)*(VLOOKUP(RESULTS_Summary!B4,RESULTS_busbarMapping!C5:D6,2,FALSE)-RESULTS_busbarMapping!E9-RESULTS_busbarMapping!E10)</f>
        <v>2739.0486239837564</v>
      </c>
      <c r="D8" s="85" t="s">
        <v>708</v>
      </c>
      <c r="E8" s="85"/>
      <c r="F8" s="85"/>
      <c r="G8" s="38">
        <f t="shared" si="0"/>
        <v>0.19261308995243165</v>
      </c>
      <c r="H8" s="38">
        <f t="shared" si="0"/>
        <v>0.80738691004756835</v>
      </c>
    </row>
    <row r="9" spans="2:8" x14ac:dyDescent="0.45">
      <c r="B9" s="39" t="s">
        <v>662</v>
      </c>
      <c r="C9" s="47">
        <f>RESULTS_busbarMapping!C12/(RESULTS_busbarMapping!C11+RESULTS_busbarMapping!C12)*(VLOOKUP(RESULTS_Summary!B4,RESULTS_busbarMapping!C5:D6,2,FALSE)-RESULTS_busbarMapping!E9-RESULTS_busbarMapping!E10)</f>
        <v>2942.1113760162434</v>
      </c>
      <c r="D9" s="86" t="s">
        <v>708</v>
      </c>
      <c r="E9" s="86"/>
      <c r="F9" s="86"/>
      <c r="G9" s="40">
        <f t="shared" si="0"/>
        <v>0.67795992779074321</v>
      </c>
      <c r="H9" s="40">
        <f t="shared" si="0"/>
        <v>0.3220400722092569</v>
      </c>
    </row>
    <row r="10" spans="2:8" x14ac:dyDescent="0.45">
      <c r="B10" s="56" t="s">
        <v>666</v>
      </c>
      <c r="C10" s="58">
        <f>SUM(C6:C9)</f>
        <v>8873</v>
      </c>
    </row>
    <row r="12" spans="2:8" x14ac:dyDescent="0.45">
      <c r="B12" s="76" t="s">
        <v>709</v>
      </c>
    </row>
    <row r="13" spans="2:8" ht="28.5" x14ac:dyDescent="0.45">
      <c r="B13" s="51" t="s">
        <v>712</v>
      </c>
      <c r="C13" s="52" t="s">
        <v>730</v>
      </c>
      <c r="D13" s="79" t="s">
        <v>731</v>
      </c>
      <c r="E13" s="79"/>
      <c r="F13" s="79"/>
      <c r="G13" s="73" t="s">
        <v>733</v>
      </c>
      <c r="H13" s="73" t="s">
        <v>734</v>
      </c>
    </row>
    <row r="14" spans="2:8" x14ac:dyDescent="0.45">
      <c r="B14" s="23" t="s">
        <v>665</v>
      </c>
      <c r="C14" s="43">
        <f>RESULTS_busbarMapping!E9</f>
        <v>1215</v>
      </c>
      <c r="D14" s="83" t="s">
        <v>707</v>
      </c>
      <c r="E14" s="83"/>
      <c r="F14" s="83"/>
      <c r="G14" s="43" t="s">
        <v>719</v>
      </c>
      <c r="H14" s="43" t="s">
        <v>719</v>
      </c>
    </row>
    <row r="15" spans="2:8" x14ac:dyDescent="0.45">
      <c r="B15" s="24" t="s">
        <v>664</v>
      </c>
      <c r="C15" s="44">
        <f>RESULTS_busbarMapping!E10</f>
        <v>1976.84</v>
      </c>
      <c r="D15" s="84" t="s">
        <v>707</v>
      </c>
      <c r="E15" s="84"/>
      <c r="F15" s="84"/>
      <c r="G15" s="31">
        <f t="shared" ref="G15:H17" si="1">C26/SUM($C26:$D26)</f>
        <v>0.25899921086177941</v>
      </c>
      <c r="H15" s="31">
        <f t="shared" si="1"/>
        <v>0.74100078913822054</v>
      </c>
    </row>
    <row r="16" spans="2:8" x14ac:dyDescent="0.45">
      <c r="B16" s="33" t="s">
        <v>663</v>
      </c>
      <c r="C16" s="45">
        <f>RESULTS_busbarMapping!C11/(RESULTS_busbarMapping!C11+RESULTS_busbarMapping!C12)*(VLOOKUP(RESULTS_Summary!B12,RESULTS_busbarMapping!C5:D6,2,FALSE)-RESULTS_busbarMapping!E9-RESULTS_busbarMapping!E10)</f>
        <v>4563.5767993412901</v>
      </c>
      <c r="D16" s="85" t="s">
        <v>708</v>
      </c>
      <c r="E16" s="85"/>
      <c r="F16" s="85"/>
      <c r="G16" s="38">
        <f t="shared" si="1"/>
        <v>0.19261308995243165</v>
      </c>
      <c r="H16" s="38">
        <f t="shared" si="1"/>
        <v>0.80738691004756835</v>
      </c>
    </row>
    <row r="17" spans="2:8" x14ac:dyDescent="0.45">
      <c r="B17" s="39" t="s">
        <v>662</v>
      </c>
      <c r="C17" s="47">
        <f>RESULTS_busbarMapping!C12/(RESULTS_busbarMapping!C11+RESULTS_busbarMapping!C12)*(VLOOKUP(RESULTS_Summary!B12,RESULTS_busbarMapping!C5:D6,2,FALSE)-RESULTS_busbarMapping!E9-RESULTS_busbarMapping!E10)</f>
        <v>4901.9032006587086</v>
      </c>
      <c r="D17" s="86" t="s">
        <v>708</v>
      </c>
      <c r="E17" s="86"/>
      <c r="F17" s="86"/>
      <c r="G17" s="40">
        <f t="shared" si="1"/>
        <v>0.67795992779074321</v>
      </c>
      <c r="H17" s="40">
        <f t="shared" si="1"/>
        <v>0.3220400722092569</v>
      </c>
    </row>
    <row r="18" spans="2:8" x14ac:dyDescent="0.45">
      <c r="B18" s="56" t="s">
        <v>666</v>
      </c>
      <c r="C18" s="58">
        <f>SUM(C14:C17)</f>
        <v>12657.32</v>
      </c>
    </row>
    <row r="19" spans="2:8" x14ac:dyDescent="0.45">
      <c r="B19" s="74"/>
      <c r="C19" s="75"/>
    </row>
    <row r="20" spans="2:8" x14ac:dyDescent="0.45">
      <c r="B20" s="74"/>
      <c r="C20" s="75"/>
    </row>
    <row r="21" spans="2:8" x14ac:dyDescent="0.45">
      <c r="B21" s="74"/>
      <c r="C21" s="75"/>
    </row>
    <row r="22" spans="2:8" ht="21" x14ac:dyDescent="0.65">
      <c r="B22" s="63" t="s">
        <v>716</v>
      </c>
    </row>
    <row r="24" spans="2:8" ht="57" x14ac:dyDescent="0.45">
      <c r="B24" s="51" t="s">
        <v>712</v>
      </c>
      <c r="C24" s="52" t="s">
        <v>713</v>
      </c>
      <c r="D24" s="52" t="s">
        <v>715</v>
      </c>
      <c r="E24" s="53" t="s">
        <v>714</v>
      </c>
    </row>
    <row r="25" spans="2:8" x14ac:dyDescent="0.45">
      <c r="B25" s="23" t="s">
        <v>665</v>
      </c>
      <c r="C25" s="43" t="s">
        <v>719</v>
      </c>
      <c r="D25" s="43" t="s">
        <v>720</v>
      </c>
      <c r="E25" s="43">
        <f>GETPIVOTDATA("Sum of MW_MMA_Existing-Add-On",'1_HighConfidence'!$A$11)</f>
        <v>1215</v>
      </c>
    </row>
    <row r="26" spans="2:8" x14ac:dyDescent="0.45">
      <c r="B26" s="24" t="s">
        <v>664</v>
      </c>
      <c r="C26" s="44">
        <f>GETPIVOTDATA("Sum of MW_Standalone_storage",'1_HighConfidence'!$A$11)</f>
        <v>512</v>
      </c>
      <c r="D26" s="44">
        <f>GETPIVOTDATA("Sum of MW_Hybrid_Storage",'1_HighConfidence'!$A$11)</f>
        <v>1464.84</v>
      </c>
      <c r="E26" s="44"/>
    </row>
    <row r="27" spans="2:8" x14ac:dyDescent="0.45">
      <c r="B27" s="33" t="s">
        <v>663</v>
      </c>
      <c r="C27" s="45">
        <f>GETPIVOTDATA("Sum of MW_Standalone_storage",'2_ModerateConfidence'!$A$11)</f>
        <v>1045.5</v>
      </c>
      <c r="D27" s="45">
        <f>GETPIVOTDATA("Sum of MW_Hybrid_Storage",'2_ModerateConfidence'!$A$11)</f>
        <v>4382.4800000000005</v>
      </c>
      <c r="E27" s="45"/>
    </row>
    <row r="28" spans="2:8" x14ac:dyDescent="0.45">
      <c r="B28" s="39" t="s">
        <v>662</v>
      </c>
      <c r="C28" s="47">
        <f>GETPIVOTDATA("Sum of MW_Standalone_storage",'3_LCRAreaSolutions'!$A$10)</f>
        <v>3796.8399999999997</v>
      </c>
      <c r="D28" s="47">
        <f>GETPIVOTDATA("Sum of MW_Hybrid_Storage",'3_LCRAreaSolutions'!$A$10)</f>
        <v>1803.55</v>
      </c>
      <c r="E28" s="47">
        <f>GETPIVOTDATA("Sum of MW_MMA_Existing-Add-On",'3_LCRAreaSolutions'!$A$10)</f>
        <v>230</v>
      </c>
    </row>
    <row r="29" spans="2:8" x14ac:dyDescent="0.45">
      <c r="B29" s="56" t="s">
        <v>666</v>
      </c>
      <c r="C29" s="58">
        <f>SUM(C25:C28)</f>
        <v>5354.34</v>
      </c>
      <c r="D29" s="58">
        <f t="shared" ref="D29:E29" si="2">SUM(D25:D28)</f>
        <v>7650.8700000000008</v>
      </c>
      <c r="E29" s="58">
        <f t="shared" si="2"/>
        <v>1445</v>
      </c>
      <c r="F29" s="48"/>
    </row>
    <row r="30" spans="2:8" x14ac:dyDescent="0.45">
      <c r="B30" s="56" t="s">
        <v>311</v>
      </c>
      <c r="C30" s="80">
        <f>SUM(C29:E29)</f>
        <v>14450.210000000001</v>
      </c>
      <c r="D30" s="81"/>
      <c r="E30" s="82"/>
    </row>
  </sheetData>
  <mergeCells count="11">
    <mergeCell ref="D5:F5"/>
    <mergeCell ref="C30:E30"/>
    <mergeCell ref="D6:F6"/>
    <mergeCell ref="D7:F7"/>
    <mergeCell ref="D8:F8"/>
    <mergeCell ref="D9:F9"/>
    <mergeCell ref="D13:F13"/>
    <mergeCell ref="D14:F14"/>
    <mergeCell ref="D15:F15"/>
    <mergeCell ref="D16:F16"/>
    <mergeCell ref="D17:F17"/>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A6832-9890-4BB9-A4BC-6519E1848717}">
  <dimension ref="B2:J108"/>
  <sheetViews>
    <sheetView workbookViewId="0">
      <selection activeCell="C4" sqref="C4"/>
    </sheetView>
  </sheetViews>
  <sheetFormatPr defaultColWidth="8.796875" defaultRowHeight="14.25" outlineLevelRow="2" x14ac:dyDescent="0.45"/>
  <cols>
    <col min="2" max="2" width="30.46484375" bestFit="1" customWidth="1"/>
    <col min="3" max="3" width="20.33203125" customWidth="1"/>
    <col min="4" max="4" width="11.1328125" customWidth="1"/>
    <col min="5" max="5" width="12.6640625" customWidth="1"/>
    <col min="6" max="6" width="9" bestFit="1" customWidth="1"/>
    <col min="7" max="7" width="10.1328125" bestFit="1" customWidth="1"/>
    <col min="9" max="9" width="10.6640625" customWidth="1"/>
  </cols>
  <sheetData>
    <row r="2" spans="2:10" ht="21" x14ac:dyDescent="0.65">
      <c r="B2" s="63" t="s">
        <v>721</v>
      </c>
    </row>
    <row r="3" spans="2:10" ht="21.4" thickBot="1" x14ac:dyDescent="0.7">
      <c r="B3" s="63"/>
    </row>
    <row r="4" spans="2:10" ht="14.65" thickBot="1" x14ac:dyDescent="0.5">
      <c r="C4" s="72" t="s">
        <v>709</v>
      </c>
      <c r="D4" s="6" t="s">
        <v>732</v>
      </c>
    </row>
    <row r="5" spans="2:10" x14ac:dyDescent="0.45">
      <c r="B5" s="55" t="s">
        <v>718</v>
      </c>
      <c r="C5" s="71" t="s">
        <v>717</v>
      </c>
      <c r="D5" s="42">
        <v>8873</v>
      </c>
      <c r="E5" s="29" t="s">
        <v>631</v>
      </c>
      <c r="F5" s="102" t="s">
        <v>667</v>
      </c>
      <c r="G5" s="102"/>
      <c r="I5" s="48"/>
    </row>
    <row r="6" spans="2:10" x14ac:dyDescent="0.45">
      <c r="B6" s="55" t="s">
        <v>718</v>
      </c>
      <c r="C6" s="55" t="s">
        <v>709</v>
      </c>
      <c r="D6" s="42">
        <v>12657.319999999998</v>
      </c>
      <c r="E6" s="29" t="s">
        <v>631</v>
      </c>
      <c r="F6" s="102" t="s">
        <v>667</v>
      </c>
      <c r="G6" s="102"/>
      <c r="I6" s="48"/>
    </row>
    <row r="8" spans="2:10" ht="42.75" x14ac:dyDescent="0.45">
      <c r="B8" s="54" t="s">
        <v>712</v>
      </c>
      <c r="C8" s="56" t="s">
        <v>722</v>
      </c>
      <c r="D8" s="56" t="s">
        <v>735</v>
      </c>
      <c r="E8" s="56" t="s">
        <v>723</v>
      </c>
      <c r="F8" s="103" t="s">
        <v>731</v>
      </c>
      <c r="G8" s="103"/>
      <c r="H8" s="103"/>
    </row>
    <row r="9" spans="2:10" x14ac:dyDescent="0.45">
      <c r="B9" s="23" t="s">
        <v>665</v>
      </c>
      <c r="C9" s="43">
        <f>GETPIVOTDATA("Sum of MW_MMA_Existing-Add-On",'1_HighConfidence'!$A$11)</f>
        <v>1215</v>
      </c>
      <c r="D9" s="30">
        <f>C9/$C$13</f>
        <v>8.4081823032329639E-2</v>
      </c>
      <c r="E9" s="35">
        <f>C9</f>
        <v>1215</v>
      </c>
      <c r="F9" s="83" t="s">
        <v>707</v>
      </c>
      <c r="G9" s="83"/>
      <c r="H9" s="83"/>
    </row>
    <row r="10" spans="2:10" x14ac:dyDescent="0.45">
      <c r="B10" s="24" t="s">
        <v>664</v>
      </c>
      <c r="C10" s="44">
        <f>GETPIVOTDATA("Sum of MW_Standalone_storage",'1_HighConfidence'!$A$11)+GETPIVOTDATA("Sum of MW_Hybrid_Storage",'1_HighConfidence'!$A$11)</f>
        <v>1976.84</v>
      </c>
      <c r="D10" s="31">
        <f>C10/$C$13</f>
        <v>0.13680354818372881</v>
      </c>
      <c r="E10" s="36">
        <f>C10</f>
        <v>1976.84</v>
      </c>
      <c r="F10" s="84" t="s">
        <v>707</v>
      </c>
      <c r="G10" s="84"/>
      <c r="H10" s="84"/>
    </row>
    <row r="11" spans="2:10" x14ac:dyDescent="0.45">
      <c r="B11" s="33" t="s">
        <v>663</v>
      </c>
      <c r="C11" s="45">
        <f>'2_ModerateConfidence'!B5</f>
        <v>5427.9800000000005</v>
      </c>
      <c r="D11" s="38">
        <f>C11/$C$13</f>
        <v>0.37563329529467049</v>
      </c>
      <c r="E11" s="45">
        <f>C11/(C11+C12)*(VLOOKUP(C4,C5:D6,2,FALSE)-E9-E10)</f>
        <v>4563.5767993412901</v>
      </c>
      <c r="F11" s="85" t="s">
        <v>708</v>
      </c>
      <c r="G11" s="85"/>
      <c r="H11" s="85"/>
      <c r="J11" s="49"/>
    </row>
    <row r="12" spans="2:10" x14ac:dyDescent="0.45">
      <c r="B12" s="39" t="s">
        <v>662</v>
      </c>
      <c r="C12" s="47">
        <f>'3_LCRAreaSolutions'!B5</f>
        <v>5830.3899999999994</v>
      </c>
      <c r="D12" s="40">
        <f>C12/$C$13</f>
        <v>0.40348133348927107</v>
      </c>
      <c r="E12" s="41">
        <f>C12/(C11+C12)*(VLOOKUP(C4,C5:D6,2,FALSE)-E9-E10)</f>
        <v>4901.9032006587086</v>
      </c>
      <c r="F12" s="86" t="s">
        <v>708</v>
      </c>
      <c r="G12" s="86"/>
      <c r="H12" s="86"/>
      <c r="I12" s="48"/>
    </row>
    <row r="13" spans="2:10" x14ac:dyDescent="0.45">
      <c r="B13" s="56" t="s">
        <v>666</v>
      </c>
      <c r="C13" s="59">
        <f>SUM(C9:C12)</f>
        <v>14450.21</v>
      </c>
      <c r="D13" s="60">
        <f>SUM(D9:D12)</f>
        <v>1</v>
      </c>
      <c r="E13" s="58">
        <f>SUM(E9:E12)</f>
        <v>12657.32</v>
      </c>
    </row>
    <row r="14" spans="2:10" x14ac:dyDescent="0.45">
      <c r="I14" s="48"/>
    </row>
    <row r="15" spans="2:10" ht="57" x14ac:dyDescent="0.45">
      <c r="B15" s="56" t="s">
        <v>692</v>
      </c>
      <c r="C15" s="56" t="s">
        <v>654</v>
      </c>
      <c r="D15" s="56" t="s">
        <v>724</v>
      </c>
      <c r="E15" s="56" t="s">
        <v>725</v>
      </c>
      <c r="F15" s="56" t="s">
        <v>726</v>
      </c>
      <c r="G15" s="56" t="s">
        <v>727</v>
      </c>
      <c r="H15" s="56" t="s">
        <v>695</v>
      </c>
      <c r="I15" s="57" t="s">
        <v>728</v>
      </c>
    </row>
    <row r="16" spans="2:10" outlineLevel="2" x14ac:dyDescent="0.45">
      <c r="B16" s="23" t="s">
        <v>665</v>
      </c>
      <c r="C16" s="26" t="s">
        <v>456</v>
      </c>
      <c r="D16" s="43"/>
      <c r="E16" s="43"/>
      <c r="F16" s="43">
        <v>0</v>
      </c>
      <c r="G16" s="43">
        <f>SUM(D16:F16)</f>
        <v>0</v>
      </c>
      <c r="H16" s="30">
        <f>G16/$G$38</f>
        <v>0</v>
      </c>
      <c r="I16" s="35">
        <f t="shared" ref="I16:I37" si="0">H16*$E$9</f>
        <v>0</v>
      </c>
    </row>
    <row r="17" spans="2:9" outlineLevel="2" x14ac:dyDescent="0.45">
      <c r="B17" s="23" t="s">
        <v>665</v>
      </c>
      <c r="C17" s="26" t="s">
        <v>338</v>
      </c>
      <c r="D17" s="43"/>
      <c r="E17" s="43"/>
      <c r="F17" s="43">
        <v>230</v>
      </c>
      <c r="G17" s="43">
        <f t="shared" ref="G17:G37" si="1">SUM(D17:F17)</f>
        <v>230</v>
      </c>
      <c r="H17" s="30">
        <f t="shared" ref="H17:H37" si="2">G17/$G$38</f>
        <v>0.18930041152263374</v>
      </c>
      <c r="I17" s="35">
        <f t="shared" si="0"/>
        <v>230</v>
      </c>
    </row>
    <row r="18" spans="2:9" outlineLevel="2" x14ac:dyDescent="0.45">
      <c r="B18" s="23" t="s">
        <v>665</v>
      </c>
      <c r="C18" s="26" t="s">
        <v>675</v>
      </c>
      <c r="D18" s="43"/>
      <c r="E18" s="43"/>
      <c r="F18" s="43"/>
      <c r="G18" s="43">
        <f t="shared" si="1"/>
        <v>0</v>
      </c>
      <c r="H18" s="30">
        <f t="shared" si="2"/>
        <v>0</v>
      </c>
      <c r="I18" s="35">
        <f t="shared" si="0"/>
        <v>0</v>
      </c>
    </row>
    <row r="19" spans="2:9" outlineLevel="2" x14ac:dyDescent="0.45">
      <c r="B19" s="23" t="s">
        <v>665</v>
      </c>
      <c r="C19" s="26" t="s">
        <v>347</v>
      </c>
      <c r="D19" s="43"/>
      <c r="E19" s="43"/>
      <c r="F19" s="43">
        <v>0</v>
      </c>
      <c r="G19" s="43">
        <f t="shared" si="1"/>
        <v>0</v>
      </c>
      <c r="H19" s="30">
        <f t="shared" si="2"/>
        <v>0</v>
      </c>
      <c r="I19" s="35">
        <f t="shared" si="0"/>
        <v>0</v>
      </c>
    </row>
    <row r="20" spans="2:9" outlineLevel="2" x14ac:dyDescent="0.45">
      <c r="B20" s="23" t="s">
        <v>665</v>
      </c>
      <c r="C20" s="26" t="s">
        <v>651</v>
      </c>
      <c r="D20" s="43"/>
      <c r="E20" s="43"/>
      <c r="F20" s="43">
        <v>0</v>
      </c>
      <c r="G20" s="43">
        <f t="shared" si="1"/>
        <v>0</v>
      </c>
      <c r="H20" s="30">
        <f t="shared" si="2"/>
        <v>0</v>
      </c>
      <c r="I20" s="35">
        <f t="shared" si="0"/>
        <v>0</v>
      </c>
    </row>
    <row r="21" spans="2:9" outlineLevel="2" x14ac:dyDescent="0.45">
      <c r="B21" s="23" t="s">
        <v>665</v>
      </c>
      <c r="C21" s="26" t="s">
        <v>362</v>
      </c>
      <c r="D21" s="43"/>
      <c r="E21" s="43"/>
      <c r="F21" s="43">
        <v>0</v>
      </c>
      <c r="G21" s="43">
        <f t="shared" si="1"/>
        <v>0</v>
      </c>
      <c r="H21" s="30">
        <f t="shared" si="2"/>
        <v>0</v>
      </c>
      <c r="I21" s="35">
        <f t="shared" si="0"/>
        <v>0</v>
      </c>
    </row>
    <row r="22" spans="2:9" outlineLevel="2" x14ac:dyDescent="0.45">
      <c r="B22" s="23" t="s">
        <v>665</v>
      </c>
      <c r="C22" s="26" t="s">
        <v>72</v>
      </c>
      <c r="D22" s="43"/>
      <c r="E22" s="43"/>
      <c r="F22" s="43"/>
      <c r="G22" s="43">
        <f t="shared" si="1"/>
        <v>0</v>
      </c>
      <c r="H22" s="30">
        <f t="shared" si="2"/>
        <v>0</v>
      </c>
      <c r="I22" s="35">
        <f t="shared" si="0"/>
        <v>0</v>
      </c>
    </row>
    <row r="23" spans="2:9" outlineLevel="2" x14ac:dyDescent="0.45">
      <c r="B23" s="23" t="s">
        <v>665</v>
      </c>
      <c r="C23" s="26" t="s">
        <v>49</v>
      </c>
      <c r="D23" s="43"/>
      <c r="E23" s="43"/>
      <c r="F23" s="43">
        <v>160</v>
      </c>
      <c r="G23" s="43">
        <f t="shared" si="1"/>
        <v>160</v>
      </c>
      <c r="H23" s="30">
        <f t="shared" si="2"/>
        <v>0.13168724279835392</v>
      </c>
      <c r="I23" s="35">
        <f t="shared" si="0"/>
        <v>160</v>
      </c>
    </row>
    <row r="24" spans="2:9" outlineLevel="2" x14ac:dyDescent="0.45">
      <c r="B24" s="23" t="s">
        <v>665</v>
      </c>
      <c r="C24" s="26" t="s">
        <v>323</v>
      </c>
      <c r="D24" s="43"/>
      <c r="E24" s="43"/>
      <c r="F24" s="43"/>
      <c r="G24" s="43">
        <f t="shared" si="1"/>
        <v>0</v>
      </c>
      <c r="H24" s="30">
        <f t="shared" si="2"/>
        <v>0</v>
      </c>
      <c r="I24" s="35">
        <f t="shared" si="0"/>
        <v>0</v>
      </c>
    </row>
    <row r="25" spans="2:9" outlineLevel="2" x14ac:dyDescent="0.45">
      <c r="B25" s="23" t="s">
        <v>665</v>
      </c>
      <c r="C25" s="26" t="s">
        <v>441</v>
      </c>
      <c r="D25" s="43"/>
      <c r="E25" s="43"/>
      <c r="F25" s="43">
        <v>0</v>
      </c>
      <c r="G25" s="43">
        <f t="shared" si="1"/>
        <v>0</v>
      </c>
      <c r="H25" s="30">
        <f t="shared" si="2"/>
        <v>0</v>
      </c>
      <c r="I25" s="35">
        <f t="shared" si="0"/>
        <v>0</v>
      </c>
    </row>
    <row r="26" spans="2:9" outlineLevel="2" x14ac:dyDescent="0.45">
      <c r="B26" s="23" t="s">
        <v>665</v>
      </c>
      <c r="C26" s="26" t="s">
        <v>401</v>
      </c>
      <c r="D26" s="43"/>
      <c r="E26" s="43"/>
      <c r="F26" s="43">
        <v>191</v>
      </c>
      <c r="G26" s="43">
        <f t="shared" si="1"/>
        <v>191</v>
      </c>
      <c r="H26" s="30">
        <f t="shared" si="2"/>
        <v>0.15720164609053497</v>
      </c>
      <c r="I26" s="35">
        <f t="shared" si="0"/>
        <v>191</v>
      </c>
    </row>
    <row r="27" spans="2:9" outlineLevel="2" x14ac:dyDescent="0.45">
      <c r="B27" s="23" t="s">
        <v>665</v>
      </c>
      <c r="C27" s="26" t="s">
        <v>649</v>
      </c>
      <c r="D27" s="43"/>
      <c r="E27" s="43"/>
      <c r="F27" s="43">
        <v>0</v>
      </c>
      <c r="G27" s="43">
        <f t="shared" si="1"/>
        <v>0</v>
      </c>
      <c r="H27" s="30">
        <f t="shared" si="2"/>
        <v>0</v>
      </c>
      <c r="I27" s="35">
        <f t="shared" si="0"/>
        <v>0</v>
      </c>
    </row>
    <row r="28" spans="2:9" outlineLevel="2" x14ac:dyDescent="0.45">
      <c r="B28" s="23" t="s">
        <v>665</v>
      </c>
      <c r="C28" s="26" t="s">
        <v>405</v>
      </c>
      <c r="D28" s="43"/>
      <c r="E28" s="43"/>
      <c r="F28" s="43">
        <v>0</v>
      </c>
      <c r="G28" s="43">
        <f t="shared" si="1"/>
        <v>0</v>
      </c>
      <c r="H28" s="30">
        <f t="shared" si="2"/>
        <v>0</v>
      </c>
      <c r="I28" s="35">
        <f t="shared" si="0"/>
        <v>0</v>
      </c>
    </row>
    <row r="29" spans="2:9" outlineLevel="2" x14ac:dyDescent="0.45">
      <c r="B29" s="23" t="s">
        <v>665</v>
      </c>
      <c r="C29" s="26" t="s">
        <v>648</v>
      </c>
      <c r="D29" s="43"/>
      <c r="E29" s="43"/>
      <c r="F29" s="43">
        <v>0</v>
      </c>
      <c r="G29" s="43">
        <f t="shared" si="1"/>
        <v>0</v>
      </c>
      <c r="H29" s="30">
        <f t="shared" si="2"/>
        <v>0</v>
      </c>
      <c r="I29" s="35">
        <f t="shared" si="0"/>
        <v>0</v>
      </c>
    </row>
    <row r="30" spans="2:9" outlineLevel="2" x14ac:dyDescent="0.45">
      <c r="B30" s="23" t="s">
        <v>665</v>
      </c>
      <c r="C30" s="26" t="s">
        <v>392</v>
      </c>
      <c r="D30" s="43"/>
      <c r="E30" s="43"/>
      <c r="F30" s="43">
        <v>0</v>
      </c>
      <c r="G30" s="43">
        <f t="shared" si="1"/>
        <v>0</v>
      </c>
      <c r="H30" s="30">
        <f t="shared" si="2"/>
        <v>0</v>
      </c>
      <c r="I30" s="35">
        <f t="shared" si="0"/>
        <v>0</v>
      </c>
    </row>
    <row r="31" spans="2:9" outlineLevel="2" x14ac:dyDescent="0.45">
      <c r="B31" s="23" t="s">
        <v>665</v>
      </c>
      <c r="C31" s="26" t="s">
        <v>130</v>
      </c>
      <c r="D31" s="43"/>
      <c r="E31" s="43"/>
      <c r="F31" s="43">
        <v>506</v>
      </c>
      <c r="G31" s="43">
        <f t="shared" si="1"/>
        <v>506</v>
      </c>
      <c r="H31" s="30">
        <f t="shared" si="2"/>
        <v>0.41646090534979424</v>
      </c>
      <c r="I31" s="35">
        <f t="shared" si="0"/>
        <v>506</v>
      </c>
    </row>
    <row r="32" spans="2:9" outlineLevel="2" x14ac:dyDescent="0.45">
      <c r="B32" s="23" t="s">
        <v>665</v>
      </c>
      <c r="C32" s="26" t="s">
        <v>433</v>
      </c>
      <c r="D32" s="43"/>
      <c r="E32" s="43"/>
      <c r="F32" s="43">
        <v>40</v>
      </c>
      <c r="G32" s="43">
        <f t="shared" si="1"/>
        <v>40</v>
      </c>
      <c r="H32" s="30">
        <f t="shared" si="2"/>
        <v>3.292181069958848E-2</v>
      </c>
      <c r="I32" s="35">
        <f t="shared" si="0"/>
        <v>40</v>
      </c>
    </row>
    <row r="33" spans="2:9" outlineLevel="2" x14ac:dyDescent="0.45">
      <c r="B33" s="23" t="s">
        <v>665</v>
      </c>
      <c r="C33" s="26" t="s">
        <v>41</v>
      </c>
      <c r="D33" s="43"/>
      <c r="E33" s="43"/>
      <c r="F33" s="43">
        <v>0</v>
      </c>
      <c r="G33" s="43">
        <f t="shared" si="1"/>
        <v>0</v>
      </c>
      <c r="H33" s="30">
        <f t="shared" si="2"/>
        <v>0</v>
      </c>
      <c r="I33" s="35">
        <f t="shared" si="0"/>
        <v>0</v>
      </c>
    </row>
    <row r="34" spans="2:9" outlineLevel="2" x14ac:dyDescent="0.45">
      <c r="B34" s="23" t="s">
        <v>665</v>
      </c>
      <c r="C34" s="26" t="s">
        <v>650</v>
      </c>
      <c r="D34" s="43"/>
      <c r="E34" s="43"/>
      <c r="F34" s="43">
        <v>0</v>
      </c>
      <c r="G34" s="43">
        <f t="shared" si="1"/>
        <v>0</v>
      </c>
      <c r="H34" s="30">
        <f t="shared" si="2"/>
        <v>0</v>
      </c>
      <c r="I34" s="35">
        <f t="shared" si="0"/>
        <v>0</v>
      </c>
    </row>
    <row r="35" spans="2:9" outlineLevel="2" x14ac:dyDescent="0.45">
      <c r="B35" s="23" t="s">
        <v>665</v>
      </c>
      <c r="C35" s="26" t="s">
        <v>267</v>
      </c>
      <c r="D35" s="43"/>
      <c r="E35" s="43"/>
      <c r="F35" s="43">
        <v>0</v>
      </c>
      <c r="G35" s="43">
        <f t="shared" si="1"/>
        <v>0</v>
      </c>
      <c r="H35" s="30">
        <f t="shared" si="2"/>
        <v>0</v>
      </c>
      <c r="I35" s="35">
        <f t="shared" si="0"/>
        <v>0</v>
      </c>
    </row>
    <row r="36" spans="2:9" outlineLevel="2" x14ac:dyDescent="0.45">
      <c r="B36" s="23" t="s">
        <v>665</v>
      </c>
      <c r="C36" s="26" t="s">
        <v>684</v>
      </c>
      <c r="D36" s="43"/>
      <c r="E36" s="43"/>
      <c r="F36" s="43"/>
      <c r="G36" s="43">
        <f t="shared" si="1"/>
        <v>0</v>
      </c>
      <c r="H36" s="30">
        <f t="shared" si="2"/>
        <v>0</v>
      </c>
      <c r="I36" s="35">
        <f t="shared" si="0"/>
        <v>0</v>
      </c>
    </row>
    <row r="37" spans="2:9" outlineLevel="2" x14ac:dyDescent="0.45">
      <c r="B37" s="23" t="s">
        <v>665</v>
      </c>
      <c r="C37" s="26" t="s">
        <v>327</v>
      </c>
      <c r="D37" s="43"/>
      <c r="E37" s="43"/>
      <c r="F37" s="43">
        <v>88</v>
      </c>
      <c r="G37" s="43">
        <f t="shared" si="1"/>
        <v>88</v>
      </c>
      <c r="H37" s="30">
        <f t="shared" si="2"/>
        <v>7.2427983539094645E-2</v>
      </c>
      <c r="I37" s="35">
        <f t="shared" si="0"/>
        <v>88</v>
      </c>
    </row>
    <row r="38" spans="2:9" outlineLevel="1" x14ac:dyDescent="0.45">
      <c r="B38" s="25" t="s">
        <v>693</v>
      </c>
      <c r="C38" s="93"/>
      <c r="D38" s="94"/>
      <c r="E38" s="94"/>
      <c r="F38" s="95"/>
      <c r="G38" s="43">
        <f>SUBTOTAL(9,G16:G37)</f>
        <v>1215</v>
      </c>
      <c r="H38" s="67"/>
      <c r="I38" s="70">
        <f>SUM(I16:I37)</f>
        <v>1215</v>
      </c>
    </row>
    <row r="39" spans="2:9" outlineLevel="2" x14ac:dyDescent="0.45">
      <c r="B39" s="24" t="s">
        <v>664</v>
      </c>
      <c r="C39" s="27" t="s">
        <v>456</v>
      </c>
      <c r="D39" s="44">
        <v>60</v>
      </c>
      <c r="E39" s="44"/>
      <c r="F39" s="44"/>
      <c r="G39" s="44">
        <f t="shared" ref="G39:G49" si="3">D39+E39</f>
        <v>60</v>
      </c>
      <c r="H39" s="31">
        <f>G39/$G$50</f>
        <v>3.0351470022864774E-2</v>
      </c>
      <c r="I39" s="36">
        <f t="shared" ref="I39:I49" si="4">H39*$E$10</f>
        <v>60</v>
      </c>
    </row>
    <row r="40" spans="2:9" outlineLevel="2" x14ac:dyDescent="0.45">
      <c r="B40" s="24" t="s">
        <v>664</v>
      </c>
      <c r="C40" s="27" t="s">
        <v>338</v>
      </c>
      <c r="D40" s="44">
        <v>365</v>
      </c>
      <c r="E40" s="44"/>
      <c r="F40" s="44"/>
      <c r="G40" s="44">
        <f t="shared" si="3"/>
        <v>365</v>
      </c>
      <c r="H40" s="31">
        <f t="shared" ref="H40:H49" si="5">G40/$G$50</f>
        <v>0.18463810930576072</v>
      </c>
      <c r="I40" s="36">
        <f t="shared" si="4"/>
        <v>365</v>
      </c>
    </row>
    <row r="41" spans="2:9" outlineLevel="2" x14ac:dyDescent="0.45">
      <c r="B41" s="24" t="s">
        <v>664</v>
      </c>
      <c r="C41" s="27" t="s">
        <v>72</v>
      </c>
      <c r="D41" s="44"/>
      <c r="E41" s="44">
        <v>44</v>
      </c>
      <c r="F41" s="44"/>
      <c r="G41" s="44">
        <f t="shared" si="3"/>
        <v>44</v>
      </c>
      <c r="H41" s="31">
        <f t="shared" si="5"/>
        <v>2.225774468343417E-2</v>
      </c>
      <c r="I41" s="36">
        <f t="shared" si="4"/>
        <v>44</v>
      </c>
    </row>
    <row r="42" spans="2:9" outlineLevel="2" x14ac:dyDescent="0.45">
      <c r="B42" s="24" t="s">
        <v>664</v>
      </c>
      <c r="C42" s="27" t="s">
        <v>49</v>
      </c>
      <c r="D42" s="44"/>
      <c r="E42" s="44">
        <v>20</v>
      </c>
      <c r="F42" s="44"/>
      <c r="G42" s="44">
        <f t="shared" si="3"/>
        <v>20</v>
      </c>
      <c r="H42" s="31">
        <f t="shared" si="5"/>
        <v>1.0117156674288258E-2</v>
      </c>
      <c r="I42" s="36">
        <f t="shared" si="4"/>
        <v>20</v>
      </c>
    </row>
    <row r="43" spans="2:9" outlineLevel="2" x14ac:dyDescent="0.45">
      <c r="B43" s="24" t="s">
        <v>664</v>
      </c>
      <c r="C43" s="27" t="s">
        <v>323</v>
      </c>
      <c r="D43" s="44">
        <v>20</v>
      </c>
      <c r="E43" s="44"/>
      <c r="F43" s="44"/>
      <c r="G43" s="44">
        <f t="shared" si="3"/>
        <v>20</v>
      </c>
      <c r="H43" s="31">
        <f t="shared" si="5"/>
        <v>1.0117156674288258E-2</v>
      </c>
      <c r="I43" s="36">
        <f t="shared" si="4"/>
        <v>20</v>
      </c>
    </row>
    <row r="44" spans="2:9" outlineLevel="2" x14ac:dyDescent="0.45">
      <c r="B44" s="24" t="s">
        <v>664</v>
      </c>
      <c r="C44" s="27" t="s">
        <v>401</v>
      </c>
      <c r="D44" s="44">
        <v>446</v>
      </c>
      <c r="E44" s="44"/>
      <c r="F44" s="44"/>
      <c r="G44" s="44">
        <f t="shared" si="3"/>
        <v>446</v>
      </c>
      <c r="H44" s="31">
        <f t="shared" si="5"/>
        <v>0.22561259383662816</v>
      </c>
      <c r="I44" s="36">
        <f t="shared" si="4"/>
        <v>446</v>
      </c>
    </row>
    <row r="45" spans="2:9" outlineLevel="2" x14ac:dyDescent="0.45">
      <c r="B45" s="24" t="s">
        <v>664</v>
      </c>
      <c r="C45" s="27" t="s">
        <v>130</v>
      </c>
      <c r="D45" s="44">
        <v>285</v>
      </c>
      <c r="E45" s="44"/>
      <c r="F45" s="44"/>
      <c r="G45" s="44">
        <f t="shared" si="3"/>
        <v>285</v>
      </c>
      <c r="H45" s="31">
        <f t="shared" si="5"/>
        <v>0.14416948260860768</v>
      </c>
      <c r="I45" s="36">
        <f t="shared" si="4"/>
        <v>285</v>
      </c>
    </row>
    <row r="46" spans="2:9" outlineLevel="2" x14ac:dyDescent="0.45">
      <c r="B46" s="24" t="s">
        <v>664</v>
      </c>
      <c r="C46" s="27" t="s">
        <v>41</v>
      </c>
      <c r="D46" s="44"/>
      <c r="E46" s="44">
        <v>448</v>
      </c>
      <c r="F46" s="44"/>
      <c r="G46" s="44">
        <f t="shared" si="3"/>
        <v>448</v>
      </c>
      <c r="H46" s="31">
        <f t="shared" si="5"/>
        <v>0.22662430950405699</v>
      </c>
      <c r="I46" s="36">
        <f t="shared" si="4"/>
        <v>448</v>
      </c>
    </row>
    <row r="47" spans="2:9" outlineLevel="2" x14ac:dyDescent="0.45">
      <c r="B47" s="24" t="s">
        <v>664</v>
      </c>
      <c r="C47" s="27" t="s">
        <v>327</v>
      </c>
      <c r="D47" s="44">
        <v>112.34</v>
      </c>
      <c r="E47" s="44"/>
      <c r="F47" s="44"/>
      <c r="G47" s="44">
        <f t="shared" si="3"/>
        <v>112.34</v>
      </c>
      <c r="H47" s="31">
        <f t="shared" si="5"/>
        <v>5.6828069039477153E-2</v>
      </c>
      <c r="I47" s="36">
        <f t="shared" si="4"/>
        <v>112.34</v>
      </c>
    </row>
    <row r="48" spans="2:9" outlineLevel="2" x14ac:dyDescent="0.45">
      <c r="B48" s="24" t="s">
        <v>664</v>
      </c>
      <c r="C48" s="27" t="s">
        <v>675</v>
      </c>
      <c r="D48" s="44">
        <v>72</v>
      </c>
      <c r="E48" s="44"/>
      <c r="F48" s="44"/>
      <c r="G48" s="44">
        <f t="shared" si="3"/>
        <v>72</v>
      </c>
      <c r="H48" s="31">
        <f t="shared" si="5"/>
        <v>3.6421764027437728E-2</v>
      </c>
      <c r="I48" s="36">
        <f t="shared" si="4"/>
        <v>72</v>
      </c>
    </row>
    <row r="49" spans="2:9" outlineLevel="2" x14ac:dyDescent="0.45">
      <c r="B49" s="24" t="s">
        <v>664</v>
      </c>
      <c r="C49" s="27" t="s">
        <v>684</v>
      </c>
      <c r="D49" s="44">
        <v>104.5</v>
      </c>
      <c r="E49" s="44"/>
      <c r="F49" s="44"/>
      <c r="G49" s="44">
        <f t="shared" si="3"/>
        <v>104.5</v>
      </c>
      <c r="H49" s="31">
        <f t="shared" si="5"/>
        <v>5.2862143623156152E-2</v>
      </c>
      <c r="I49" s="36">
        <f t="shared" si="4"/>
        <v>104.5</v>
      </c>
    </row>
    <row r="50" spans="2:9" outlineLevel="1" x14ac:dyDescent="0.45">
      <c r="B50" s="28" t="s">
        <v>694</v>
      </c>
      <c r="C50" s="90"/>
      <c r="D50" s="91"/>
      <c r="E50" s="91"/>
      <c r="F50" s="92"/>
      <c r="G50" s="44">
        <f>SUBTOTAL(9,G39:G49)</f>
        <v>1976.84</v>
      </c>
      <c r="H50" s="31"/>
      <c r="I50" s="36">
        <f>SUM(I39:I49)</f>
        <v>1976.84</v>
      </c>
    </row>
    <row r="51" spans="2:9" outlineLevel="2" x14ac:dyDescent="0.45">
      <c r="B51" s="33" t="s">
        <v>663</v>
      </c>
      <c r="C51" s="37" t="s">
        <v>456</v>
      </c>
      <c r="D51" s="45">
        <v>80.7</v>
      </c>
      <c r="E51" s="45"/>
      <c r="F51" s="45"/>
      <c r="G51" s="45">
        <f>SUM(D51:F51)</f>
        <v>80.7</v>
      </c>
      <c r="H51" s="38">
        <f t="shared" ref="H51:H76" si="6">G51/$G$77</f>
        <v>1.4867409238796016E-2</v>
      </c>
      <c r="I51" s="46">
        <f t="shared" ref="I51:I76" si="7">H51*$E$11</f>
        <v>67.848563868481847</v>
      </c>
    </row>
    <row r="52" spans="2:9" outlineLevel="2" x14ac:dyDescent="0.45">
      <c r="B52" s="33" t="s">
        <v>663</v>
      </c>
      <c r="C52" s="37" t="s">
        <v>338</v>
      </c>
      <c r="D52" s="45">
        <v>2964.9</v>
      </c>
      <c r="E52" s="45"/>
      <c r="F52" s="45"/>
      <c r="G52" s="45">
        <f t="shared" ref="G52:G76" si="8">SUM(D52:F52)</f>
        <v>2964.9</v>
      </c>
      <c r="H52" s="38">
        <f t="shared" si="6"/>
        <v>0.54622529928260599</v>
      </c>
      <c r="I52" s="46">
        <f t="shared" si="7"/>
        <v>2492.7411030193534</v>
      </c>
    </row>
    <row r="53" spans="2:9" outlineLevel="2" x14ac:dyDescent="0.45">
      <c r="B53" s="33" t="s">
        <v>663</v>
      </c>
      <c r="C53" s="37" t="s">
        <v>675</v>
      </c>
      <c r="D53" s="45">
        <v>72</v>
      </c>
      <c r="E53" s="45"/>
      <c r="F53" s="45"/>
      <c r="G53" s="45">
        <f t="shared" si="8"/>
        <v>72</v>
      </c>
      <c r="H53" s="38">
        <f t="shared" si="6"/>
        <v>1.3264603038331017E-2</v>
      </c>
      <c r="I53" s="46">
        <f t="shared" si="7"/>
        <v>60.534034678199411</v>
      </c>
    </row>
    <row r="54" spans="2:9" outlineLevel="2" x14ac:dyDescent="0.45">
      <c r="B54" s="33" t="s">
        <v>663</v>
      </c>
      <c r="C54" s="37" t="s">
        <v>347</v>
      </c>
      <c r="D54" s="45"/>
      <c r="E54" s="45"/>
      <c r="F54" s="45"/>
      <c r="G54" s="45">
        <f t="shared" si="8"/>
        <v>0</v>
      </c>
      <c r="H54" s="38">
        <f t="shared" si="6"/>
        <v>0</v>
      </c>
      <c r="I54" s="46">
        <f t="shared" si="7"/>
        <v>0</v>
      </c>
    </row>
    <row r="55" spans="2:9" outlineLevel="2" x14ac:dyDescent="0.45">
      <c r="B55" s="33" t="s">
        <v>663</v>
      </c>
      <c r="C55" s="37" t="s">
        <v>651</v>
      </c>
      <c r="D55" s="45"/>
      <c r="E55" s="45"/>
      <c r="F55" s="45"/>
      <c r="G55" s="45">
        <f t="shared" si="8"/>
        <v>0</v>
      </c>
      <c r="H55" s="38">
        <f t="shared" si="6"/>
        <v>0</v>
      </c>
      <c r="I55" s="46">
        <f t="shared" si="7"/>
        <v>0</v>
      </c>
    </row>
    <row r="56" spans="2:9" outlineLevel="2" x14ac:dyDescent="0.45">
      <c r="B56" s="33" t="s">
        <v>663</v>
      </c>
      <c r="C56" s="37" t="s">
        <v>362</v>
      </c>
      <c r="D56" s="45"/>
      <c r="E56" s="45"/>
      <c r="F56" s="45"/>
      <c r="G56" s="45">
        <f t="shared" si="8"/>
        <v>0</v>
      </c>
      <c r="H56" s="38">
        <f t="shared" si="6"/>
        <v>0</v>
      </c>
      <c r="I56" s="46">
        <f t="shared" si="7"/>
        <v>0</v>
      </c>
    </row>
    <row r="57" spans="2:9" outlineLevel="2" x14ac:dyDescent="0.45">
      <c r="B57" s="33" t="s">
        <v>663</v>
      </c>
      <c r="C57" s="37" t="s">
        <v>72</v>
      </c>
      <c r="D57" s="45"/>
      <c r="E57" s="45">
        <v>44</v>
      </c>
      <c r="F57" s="45"/>
      <c r="G57" s="45">
        <f t="shared" si="8"/>
        <v>44</v>
      </c>
      <c r="H57" s="38">
        <f t="shared" si="6"/>
        <v>8.1061463012022886E-3</v>
      </c>
      <c r="I57" s="46">
        <f t="shared" si="7"/>
        <v>36.99302119223298</v>
      </c>
    </row>
    <row r="58" spans="2:9" outlineLevel="2" x14ac:dyDescent="0.45">
      <c r="B58" s="33" t="s">
        <v>663</v>
      </c>
      <c r="C58" s="37" t="s">
        <v>49</v>
      </c>
      <c r="D58" s="45"/>
      <c r="E58" s="45">
        <v>20</v>
      </c>
      <c r="F58" s="45"/>
      <c r="G58" s="45">
        <f t="shared" si="8"/>
        <v>20</v>
      </c>
      <c r="H58" s="38">
        <f t="shared" si="6"/>
        <v>3.6846119550919491E-3</v>
      </c>
      <c r="I58" s="46">
        <f t="shared" si="7"/>
        <v>16.815009632833171</v>
      </c>
    </row>
    <row r="59" spans="2:9" outlineLevel="2" x14ac:dyDescent="0.45">
      <c r="B59" s="33" t="s">
        <v>663</v>
      </c>
      <c r="C59" s="37" t="s">
        <v>323</v>
      </c>
      <c r="D59" s="45">
        <v>80</v>
      </c>
      <c r="E59" s="45"/>
      <c r="F59" s="45"/>
      <c r="G59" s="45">
        <f t="shared" si="8"/>
        <v>80</v>
      </c>
      <c r="H59" s="38">
        <f t="shared" si="6"/>
        <v>1.4738447820367796E-2</v>
      </c>
      <c r="I59" s="46">
        <f t="shared" si="7"/>
        <v>67.260038531332683</v>
      </c>
    </row>
    <row r="60" spans="2:9" outlineLevel="2" x14ac:dyDescent="0.45">
      <c r="B60" s="33" t="s">
        <v>663</v>
      </c>
      <c r="C60" s="37" t="s">
        <v>513</v>
      </c>
      <c r="D60" s="45">
        <v>100</v>
      </c>
      <c r="E60" s="45"/>
      <c r="F60" s="45"/>
      <c r="G60" s="45">
        <f t="shared" si="8"/>
        <v>100</v>
      </c>
      <c r="H60" s="38">
        <f t="shared" si="6"/>
        <v>1.8423059775459747E-2</v>
      </c>
      <c r="I60" s="46">
        <f t="shared" si="7"/>
        <v>84.075048164165864</v>
      </c>
    </row>
    <row r="61" spans="2:9" outlineLevel="2" x14ac:dyDescent="0.45">
      <c r="B61" s="33" t="s">
        <v>663</v>
      </c>
      <c r="C61" s="37" t="s">
        <v>441</v>
      </c>
      <c r="D61" s="45"/>
      <c r="E61" s="45"/>
      <c r="F61" s="45"/>
      <c r="G61" s="45">
        <f t="shared" si="8"/>
        <v>0</v>
      </c>
      <c r="H61" s="38">
        <f t="shared" si="6"/>
        <v>0</v>
      </c>
      <c r="I61" s="46">
        <f t="shared" si="7"/>
        <v>0</v>
      </c>
    </row>
    <row r="62" spans="2:9" outlineLevel="2" x14ac:dyDescent="0.45">
      <c r="B62" s="33" t="s">
        <v>663</v>
      </c>
      <c r="C62" s="37" t="s">
        <v>401</v>
      </c>
      <c r="D62" s="45">
        <v>446</v>
      </c>
      <c r="E62" s="45"/>
      <c r="F62" s="45"/>
      <c r="G62" s="45">
        <f t="shared" si="8"/>
        <v>446</v>
      </c>
      <c r="H62" s="38">
        <f t="shared" si="6"/>
        <v>8.2166846598550461E-2</v>
      </c>
      <c r="I62" s="46">
        <f t="shared" si="7"/>
        <v>374.97471481217968</v>
      </c>
    </row>
    <row r="63" spans="2:9" outlineLevel="2" x14ac:dyDescent="0.45">
      <c r="B63" s="33" t="s">
        <v>663</v>
      </c>
      <c r="C63" s="37" t="s">
        <v>649</v>
      </c>
      <c r="D63" s="45"/>
      <c r="E63" s="45"/>
      <c r="F63" s="45"/>
      <c r="G63" s="45">
        <f t="shared" si="8"/>
        <v>0</v>
      </c>
      <c r="H63" s="38">
        <f t="shared" si="6"/>
        <v>0</v>
      </c>
      <c r="I63" s="46">
        <f t="shared" si="7"/>
        <v>0</v>
      </c>
    </row>
    <row r="64" spans="2:9" outlineLevel="2" x14ac:dyDescent="0.45">
      <c r="B64" s="33" t="s">
        <v>663</v>
      </c>
      <c r="C64" s="37" t="s">
        <v>405</v>
      </c>
      <c r="D64" s="45"/>
      <c r="E64" s="45"/>
      <c r="F64" s="45"/>
      <c r="G64" s="45">
        <f t="shared" si="8"/>
        <v>0</v>
      </c>
      <c r="H64" s="38">
        <f t="shared" si="6"/>
        <v>0</v>
      </c>
      <c r="I64" s="46">
        <f t="shared" si="7"/>
        <v>0</v>
      </c>
    </row>
    <row r="65" spans="2:9" outlineLevel="2" x14ac:dyDescent="0.45">
      <c r="B65" s="33" t="s">
        <v>663</v>
      </c>
      <c r="C65" s="37" t="s">
        <v>648</v>
      </c>
      <c r="D65" s="45"/>
      <c r="E65" s="45"/>
      <c r="F65" s="45"/>
      <c r="G65" s="45">
        <f t="shared" si="8"/>
        <v>0</v>
      </c>
      <c r="H65" s="38">
        <f t="shared" si="6"/>
        <v>0</v>
      </c>
      <c r="I65" s="46">
        <f t="shared" si="7"/>
        <v>0</v>
      </c>
    </row>
    <row r="66" spans="2:9" outlineLevel="2" x14ac:dyDescent="0.45">
      <c r="B66" s="33" t="s">
        <v>663</v>
      </c>
      <c r="C66" s="37" t="s">
        <v>392</v>
      </c>
      <c r="D66" s="45"/>
      <c r="E66" s="45"/>
      <c r="F66" s="45"/>
      <c r="G66" s="45">
        <f t="shared" si="8"/>
        <v>0</v>
      </c>
      <c r="H66" s="38">
        <f t="shared" si="6"/>
        <v>0</v>
      </c>
      <c r="I66" s="46">
        <f t="shared" si="7"/>
        <v>0</v>
      </c>
    </row>
    <row r="67" spans="2:9" outlineLevel="2" x14ac:dyDescent="0.45">
      <c r="B67" s="33" t="s">
        <v>663</v>
      </c>
      <c r="C67" s="37" t="s">
        <v>130</v>
      </c>
      <c r="D67" s="45">
        <v>285</v>
      </c>
      <c r="E67" s="45">
        <v>220</v>
      </c>
      <c r="F67" s="45"/>
      <c r="G67" s="45">
        <f t="shared" si="8"/>
        <v>505</v>
      </c>
      <c r="H67" s="38">
        <f t="shared" si="6"/>
        <v>9.303645186607172E-2</v>
      </c>
      <c r="I67" s="46">
        <f t="shared" si="7"/>
        <v>424.57899322903756</v>
      </c>
    </row>
    <row r="68" spans="2:9" outlineLevel="2" x14ac:dyDescent="0.45">
      <c r="B68" s="33" t="s">
        <v>663</v>
      </c>
      <c r="C68" s="37" t="s">
        <v>341</v>
      </c>
      <c r="D68" s="45">
        <v>110.04</v>
      </c>
      <c r="E68" s="45"/>
      <c r="F68" s="45"/>
      <c r="G68" s="45">
        <f t="shared" si="8"/>
        <v>110.04</v>
      </c>
      <c r="H68" s="38">
        <f t="shared" si="6"/>
        <v>2.0272734976915906E-2</v>
      </c>
      <c r="I68" s="46">
        <f t="shared" si="7"/>
        <v>92.516182999848112</v>
      </c>
    </row>
    <row r="69" spans="2:9" outlineLevel="2" x14ac:dyDescent="0.45">
      <c r="B69" s="33" t="s">
        <v>663</v>
      </c>
      <c r="C69" s="37" t="s">
        <v>433</v>
      </c>
      <c r="D69" s="45"/>
      <c r="E69" s="45"/>
      <c r="F69" s="45"/>
      <c r="G69" s="45">
        <f t="shared" si="8"/>
        <v>0</v>
      </c>
      <c r="H69" s="38">
        <f t="shared" si="6"/>
        <v>0</v>
      </c>
      <c r="I69" s="46">
        <f t="shared" si="7"/>
        <v>0</v>
      </c>
    </row>
    <row r="70" spans="2:9" outlineLevel="2" x14ac:dyDescent="0.45">
      <c r="B70" s="33" t="s">
        <v>663</v>
      </c>
      <c r="C70" s="37" t="s">
        <v>41</v>
      </c>
      <c r="D70" s="45"/>
      <c r="E70" s="45">
        <v>448</v>
      </c>
      <c r="F70" s="45"/>
      <c r="G70" s="45">
        <f t="shared" si="8"/>
        <v>448</v>
      </c>
      <c r="H70" s="38">
        <f t="shared" si="6"/>
        <v>8.2535307794059667E-2</v>
      </c>
      <c r="I70" s="46">
        <f t="shared" si="7"/>
        <v>376.65621577546307</v>
      </c>
    </row>
    <row r="71" spans="2:9" outlineLevel="2" x14ac:dyDescent="0.45">
      <c r="B71" s="33" t="s">
        <v>663</v>
      </c>
      <c r="C71" s="37" t="s">
        <v>688</v>
      </c>
      <c r="D71" s="45"/>
      <c r="E71" s="45">
        <v>313.5</v>
      </c>
      <c r="F71" s="45"/>
      <c r="G71" s="45">
        <f t="shared" si="8"/>
        <v>313.5</v>
      </c>
      <c r="H71" s="38">
        <f t="shared" si="6"/>
        <v>5.7756292396066305E-2</v>
      </c>
      <c r="I71" s="46">
        <f t="shared" si="7"/>
        <v>263.57527599465999</v>
      </c>
    </row>
    <row r="72" spans="2:9" outlineLevel="2" x14ac:dyDescent="0.45">
      <c r="B72" s="33" t="s">
        <v>663</v>
      </c>
      <c r="C72" s="37" t="s">
        <v>650</v>
      </c>
      <c r="D72" s="45"/>
      <c r="E72" s="45"/>
      <c r="F72" s="45"/>
      <c r="G72" s="45">
        <f t="shared" si="8"/>
        <v>0</v>
      </c>
      <c r="H72" s="38">
        <f t="shared" si="6"/>
        <v>0</v>
      </c>
      <c r="I72" s="46">
        <f t="shared" si="7"/>
        <v>0</v>
      </c>
    </row>
    <row r="73" spans="2:9" outlineLevel="2" x14ac:dyDescent="0.45">
      <c r="B73" s="33" t="s">
        <v>663</v>
      </c>
      <c r="C73" s="37" t="s">
        <v>267</v>
      </c>
      <c r="D73" s="45"/>
      <c r="E73" s="45"/>
      <c r="F73" s="45"/>
      <c r="G73" s="45">
        <f t="shared" si="8"/>
        <v>0</v>
      </c>
      <c r="H73" s="38">
        <f t="shared" si="6"/>
        <v>0</v>
      </c>
      <c r="I73" s="46">
        <f t="shared" si="7"/>
        <v>0</v>
      </c>
    </row>
    <row r="74" spans="2:9" outlineLevel="2" x14ac:dyDescent="0.45">
      <c r="B74" s="33" t="s">
        <v>663</v>
      </c>
      <c r="C74" s="37" t="s">
        <v>684</v>
      </c>
      <c r="D74" s="45">
        <v>104.5</v>
      </c>
      <c r="E74" s="45"/>
      <c r="F74" s="45"/>
      <c r="G74" s="45">
        <f t="shared" si="8"/>
        <v>104.5</v>
      </c>
      <c r="H74" s="38">
        <f t="shared" si="6"/>
        <v>1.9252097465355434E-2</v>
      </c>
      <c r="I74" s="46">
        <f t="shared" si="7"/>
        <v>87.85842533155332</v>
      </c>
    </row>
    <row r="75" spans="2:9" outlineLevel="2" x14ac:dyDescent="0.45">
      <c r="B75" s="33" t="s">
        <v>663</v>
      </c>
      <c r="C75" s="37" t="s">
        <v>488</v>
      </c>
      <c r="D75" s="45">
        <v>27</v>
      </c>
      <c r="E75" s="45"/>
      <c r="F75" s="45"/>
      <c r="G75" s="45">
        <f t="shared" si="8"/>
        <v>27</v>
      </c>
      <c r="H75" s="38">
        <f t="shared" si="6"/>
        <v>4.9742261393741312E-3</v>
      </c>
      <c r="I75" s="46">
        <f t="shared" si="7"/>
        <v>22.700263004324778</v>
      </c>
    </row>
    <row r="76" spans="2:9" outlineLevel="2" x14ac:dyDescent="0.45">
      <c r="B76" s="33" t="s">
        <v>663</v>
      </c>
      <c r="C76" s="37" t="s">
        <v>327</v>
      </c>
      <c r="D76" s="45">
        <v>112.34</v>
      </c>
      <c r="E76" s="45"/>
      <c r="F76" s="45"/>
      <c r="G76" s="45">
        <f t="shared" si="8"/>
        <v>112.34</v>
      </c>
      <c r="H76" s="38">
        <f t="shared" si="6"/>
        <v>2.0696465351751479E-2</v>
      </c>
      <c r="I76" s="46">
        <f t="shared" si="7"/>
        <v>94.449909107623924</v>
      </c>
    </row>
    <row r="77" spans="2:9" outlineLevel="1" x14ac:dyDescent="0.45">
      <c r="B77" s="34" t="s">
        <v>699</v>
      </c>
      <c r="C77" s="96"/>
      <c r="D77" s="97"/>
      <c r="E77" s="97"/>
      <c r="F77" s="98"/>
      <c r="G77" s="45">
        <f>SUBTOTAL(9,G51:G76)</f>
        <v>5427.9800000000005</v>
      </c>
      <c r="H77" s="66"/>
      <c r="I77" s="69">
        <f>SUM(I51:I76)</f>
        <v>4563.5767993412892</v>
      </c>
    </row>
    <row r="78" spans="2:9" outlineLevel="2" x14ac:dyDescent="0.45">
      <c r="B78" s="39" t="s">
        <v>662</v>
      </c>
      <c r="C78" s="39" t="s">
        <v>136</v>
      </c>
      <c r="D78" s="47">
        <v>200</v>
      </c>
      <c r="E78" s="47">
        <v>300</v>
      </c>
      <c r="F78" s="47">
        <v>158</v>
      </c>
      <c r="G78" s="47">
        <f t="shared" ref="G78:G106" si="9">SUM(D78:F78)</f>
        <v>658</v>
      </c>
      <c r="H78" s="40">
        <f t="shared" ref="H78:H106" si="10">G78/$G$107</f>
        <v>0.11285694438965489</v>
      </c>
      <c r="I78" s="41">
        <f t="shared" ref="I78:I106" si="11">H78*$E$12</f>
        <v>553.21381692021123</v>
      </c>
    </row>
    <row r="79" spans="2:9" outlineLevel="2" x14ac:dyDescent="0.45">
      <c r="B79" s="39" t="s">
        <v>662</v>
      </c>
      <c r="C79" s="39" t="s">
        <v>504</v>
      </c>
      <c r="D79" s="47">
        <v>101.3</v>
      </c>
      <c r="E79" s="47"/>
      <c r="F79" s="47"/>
      <c r="G79" s="47">
        <f t="shared" si="9"/>
        <v>101.3</v>
      </c>
      <c r="H79" s="40">
        <f t="shared" si="10"/>
        <v>1.7374480952389117E-2</v>
      </c>
      <c r="I79" s="41">
        <f t="shared" si="11"/>
        <v>85.168023790299983</v>
      </c>
    </row>
    <row r="80" spans="2:9" outlineLevel="2" x14ac:dyDescent="0.45">
      <c r="B80" s="39" t="s">
        <v>662</v>
      </c>
      <c r="C80" s="39" t="s">
        <v>145</v>
      </c>
      <c r="D80" s="47"/>
      <c r="E80" s="47">
        <v>94.5</v>
      </c>
      <c r="F80" s="47"/>
      <c r="G80" s="47">
        <f t="shared" si="9"/>
        <v>94.5</v>
      </c>
      <c r="H80" s="40">
        <f t="shared" si="10"/>
        <v>1.620817818362065E-2</v>
      </c>
      <c r="I80" s="41">
        <f t="shared" si="11"/>
        <v>79.450920515136715</v>
      </c>
    </row>
    <row r="81" spans="2:9" outlineLevel="2" x14ac:dyDescent="0.45">
      <c r="B81" s="39" t="s">
        <v>662</v>
      </c>
      <c r="C81" s="39" t="s">
        <v>149</v>
      </c>
      <c r="D81" s="47"/>
      <c r="E81" s="47">
        <v>1836.79</v>
      </c>
      <c r="F81" s="47"/>
      <c r="G81" s="47">
        <f t="shared" si="9"/>
        <v>1836.79</v>
      </c>
      <c r="H81" s="40">
        <f t="shared" si="10"/>
        <v>0.31503724450679971</v>
      </c>
      <c r="I81" s="41">
        <f t="shared" si="11"/>
        <v>1544.2820771745817</v>
      </c>
    </row>
    <row r="82" spans="2:9" outlineLevel="2" x14ac:dyDescent="0.45">
      <c r="B82" s="39" t="s">
        <v>662</v>
      </c>
      <c r="C82" s="39" t="s">
        <v>119</v>
      </c>
      <c r="D82" s="47"/>
      <c r="E82" s="47">
        <v>25.2</v>
      </c>
      <c r="F82" s="47"/>
      <c r="G82" s="47">
        <f t="shared" si="9"/>
        <v>25.2</v>
      </c>
      <c r="H82" s="40">
        <f t="shared" si="10"/>
        <v>4.3221808489655065E-3</v>
      </c>
      <c r="I82" s="41">
        <f t="shared" si="11"/>
        <v>21.186912137369792</v>
      </c>
    </row>
    <row r="83" spans="2:9" outlineLevel="2" x14ac:dyDescent="0.45">
      <c r="B83" s="39" t="s">
        <v>662</v>
      </c>
      <c r="C83" s="39" t="s">
        <v>683</v>
      </c>
      <c r="D83" s="47"/>
      <c r="E83" s="47">
        <v>200</v>
      </c>
      <c r="F83" s="47"/>
      <c r="G83" s="47">
        <f t="shared" si="9"/>
        <v>200</v>
      </c>
      <c r="H83" s="40">
        <f t="shared" si="10"/>
        <v>3.4303022610837355E-2</v>
      </c>
      <c r="I83" s="41">
        <f t="shared" si="11"/>
        <v>168.15009632833167</v>
      </c>
    </row>
    <row r="84" spans="2:9" outlineLevel="2" x14ac:dyDescent="0.45">
      <c r="B84" s="39" t="s">
        <v>662</v>
      </c>
      <c r="C84" s="39" t="s">
        <v>98</v>
      </c>
      <c r="D84" s="47"/>
      <c r="E84" s="47">
        <v>10</v>
      </c>
      <c r="F84" s="47"/>
      <c r="G84" s="47">
        <f t="shared" si="9"/>
        <v>10</v>
      </c>
      <c r="H84" s="40">
        <f t="shared" si="10"/>
        <v>1.7151511305418675E-3</v>
      </c>
      <c r="I84" s="41">
        <f t="shared" si="11"/>
        <v>8.4075048164165835</v>
      </c>
    </row>
    <row r="85" spans="2:9" outlineLevel="2" x14ac:dyDescent="0.45">
      <c r="B85" s="39" t="s">
        <v>662</v>
      </c>
      <c r="C85" s="39" t="s">
        <v>318</v>
      </c>
      <c r="D85" s="47">
        <v>10.45</v>
      </c>
      <c r="E85" s="47"/>
      <c r="F85" s="47"/>
      <c r="G85" s="47">
        <f t="shared" si="9"/>
        <v>10.45</v>
      </c>
      <c r="H85" s="40">
        <f t="shared" si="10"/>
        <v>1.7923329314162514E-3</v>
      </c>
      <c r="I85" s="41">
        <f t="shared" si="11"/>
        <v>8.7858425331553285</v>
      </c>
    </row>
    <row r="86" spans="2:9" outlineLevel="2" x14ac:dyDescent="0.45">
      <c r="B86" s="39" t="s">
        <v>662</v>
      </c>
      <c r="C86" s="39" t="s">
        <v>332</v>
      </c>
      <c r="D86" s="47">
        <v>505.7</v>
      </c>
      <c r="E86" s="47"/>
      <c r="F86" s="47">
        <v>0</v>
      </c>
      <c r="G86" s="47">
        <f t="shared" si="9"/>
        <v>505.7</v>
      </c>
      <c r="H86" s="40">
        <f t="shared" si="10"/>
        <v>8.6735192671502245E-2</v>
      </c>
      <c r="I86" s="41">
        <f t="shared" si="11"/>
        <v>425.16751856618663</v>
      </c>
    </row>
    <row r="87" spans="2:9" outlineLevel="2" x14ac:dyDescent="0.45">
      <c r="B87" s="39" t="s">
        <v>662</v>
      </c>
      <c r="C87" s="39" t="s">
        <v>236</v>
      </c>
      <c r="D87" s="47">
        <v>99</v>
      </c>
      <c r="E87" s="47"/>
      <c r="F87" s="47">
        <v>72</v>
      </c>
      <c r="G87" s="47">
        <f t="shared" si="9"/>
        <v>171</v>
      </c>
      <c r="H87" s="40">
        <f t="shared" si="10"/>
        <v>2.9329084332265935E-2</v>
      </c>
      <c r="I87" s="41">
        <f t="shared" si="11"/>
        <v>143.76833236072358</v>
      </c>
    </row>
    <row r="88" spans="2:9" outlineLevel="2" x14ac:dyDescent="0.45">
      <c r="B88" s="39" t="s">
        <v>662</v>
      </c>
      <c r="C88" s="39" t="s">
        <v>469</v>
      </c>
      <c r="D88" s="47">
        <v>5</v>
      </c>
      <c r="E88" s="47"/>
      <c r="F88" s="47"/>
      <c r="G88" s="47">
        <f t="shared" si="9"/>
        <v>5</v>
      </c>
      <c r="H88" s="40">
        <f t="shared" si="10"/>
        <v>8.5757556527093375E-4</v>
      </c>
      <c r="I88" s="41">
        <f t="shared" si="11"/>
        <v>4.2037524082082918</v>
      </c>
    </row>
    <row r="89" spans="2:9" outlineLevel="2" x14ac:dyDescent="0.45">
      <c r="B89" s="39" t="s">
        <v>662</v>
      </c>
      <c r="C89" s="39" t="s">
        <v>474</v>
      </c>
      <c r="D89" s="47">
        <v>420</v>
      </c>
      <c r="E89" s="47"/>
      <c r="F89" s="47">
        <v>0</v>
      </c>
      <c r="G89" s="47">
        <f t="shared" si="9"/>
        <v>420</v>
      </c>
      <c r="H89" s="40">
        <f t="shared" si="10"/>
        <v>7.2036347482758445E-2</v>
      </c>
      <c r="I89" s="41">
        <f t="shared" si="11"/>
        <v>353.11520228949655</v>
      </c>
    </row>
    <row r="90" spans="2:9" outlineLevel="2" x14ac:dyDescent="0.45">
      <c r="B90" s="39" t="s">
        <v>662</v>
      </c>
      <c r="C90" s="39" t="s">
        <v>350</v>
      </c>
      <c r="D90" s="47"/>
      <c r="E90" s="47"/>
      <c r="F90" s="47">
        <v>0</v>
      </c>
      <c r="G90" s="47">
        <f t="shared" si="9"/>
        <v>0</v>
      </c>
      <c r="H90" s="40">
        <f t="shared" si="10"/>
        <v>0</v>
      </c>
      <c r="I90" s="41">
        <f t="shared" si="11"/>
        <v>0</v>
      </c>
    </row>
    <row r="91" spans="2:9" outlineLevel="2" x14ac:dyDescent="0.45">
      <c r="B91" s="39" t="s">
        <v>662</v>
      </c>
      <c r="C91" s="39" t="s">
        <v>126</v>
      </c>
      <c r="D91" s="47"/>
      <c r="E91" s="47">
        <v>405.85</v>
      </c>
      <c r="F91" s="47"/>
      <c r="G91" s="47">
        <f t="shared" si="9"/>
        <v>405.85</v>
      </c>
      <c r="H91" s="40">
        <f t="shared" si="10"/>
        <v>6.96094086330417E-2</v>
      </c>
      <c r="I91" s="41">
        <f t="shared" si="11"/>
        <v>341.21858297426706</v>
      </c>
    </row>
    <row r="92" spans="2:9" outlineLevel="2" x14ac:dyDescent="0.45">
      <c r="B92" s="39" t="s">
        <v>662</v>
      </c>
      <c r="C92" s="39" t="s">
        <v>153</v>
      </c>
      <c r="D92" s="47"/>
      <c r="E92" s="47">
        <v>80</v>
      </c>
      <c r="F92" s="47"/>
      <c r="G92" s="47">
        <f t="shared" si="9"/>
        <v>80</v>
      </c>
      <c r="H92" s="40">
        <f t="shared" si="10"/>
        <v>1.372120904433494E-2</v>
      </c>
      <c r="I92" s="41">
        <f t="shared" si="11"/>
        <v>67.260038531332668</v>
      </c>
    </row>
    <row r="93" spans="2:9" outlineLevel="2" x14ac:dyDescent="0.45">
      <c r="B93" s="39" t="s">
        <v>662</v>
      </c>
      <c r="C93" s="39" t="s">
        <v>141</v>
      </c>
      <c r="D93" s="47"/>
      <c r="E93" s="47">
        <v>26.25</v>
      </c>
      <c r="F93" s="47"/>
      <c r="G93" s="47">
        <f t="shared" si="9"/>
        <v>26.25</v>
      </c>
      <c r="H93" s="40">
        <f t="shared" si="10"/>
        <v>4.5022717176724028E-3</v>
      </c>
      <c r="I93" s="41">
        <f t="shared" si="11"/>
        <v>22.069700143093534</v>
      </c>
    </row>
    <row r="94" spans="2:9" outlineLevel="2" x14ac:dyDescent="0.45">
      <c r="B94" s="39" t="s">
        <v>662</v>
      </c>
      <c r="C94" s="39" t="s">
        <v>677</v>
      </c>
      <c r="D94" s="47"/>
      <c r="E94" s="47">
        <v>13.25</v>
      </c>
      <c r="F94" s="47"/>
      <c r="G94" s="47">
        <f t="shared" si="9"/>
        <v>13.25</v>
      </c>
      <c r="H94" s="40">
        <f t="shared" si="10"/>
        <v>2.2725752479679745E-3</v>
      </c>
      <c r="I94" s="41">
        <f t="shared" si="11"/>
        <v>11.139943881751972</v>
      </c>
    </row>
    <row r="95" spans="2:9" outlineLevel="2" x14ac:dyDescent="0.45">
      <c r="B95" s="39" t="s">
        <v>662</v>
      </c>
      <c r="C95" s="39" t="s">
        <v>102</v>
      </c>
      <c r="D95" s="47"/>
      <c r="E95" s="47">
        <v>70</v>
      </c>
      <c r="F95" s="47"/>
      <c r="G95" s="47">
        <f t="shared" si="9"/>
        <v>70</v>
      </c>
      <c r="H95" s="40">
        <f t="shared" si="10"/>
        <v>1.2006057913793073E-2</v>
      </c>
      <c r="I95" s="41">
        <f t="shared" si="11"/>
        <v>58.852533714916085</v>
      </c>
    </row>
    <row r="96" spans="2:9" outlineLevel="2" x14ac:dyDescent="0.45">
      <c r="B96" s="39" t="s">
        <v>662</v>
      </c>
      <c r="C96" s="39" t="s">
        <v>448</v>
      </c>
      <c r="D96" s="47">
        <v>50</v>
      </c>
      <c r="E96" s="47"/>
      <c r="F96" s="47">
        <v>0</v>
      </c>
      <c r="G96" s="47">
        <f t="shared" si="9"/>
        <v>50</v>
      </c>
      <c r="H96" s="40">
        <f t="shared" si="10"/>
        <v>8.5757556527093388E-3</v>
      </c>
      <c r="I96" s="41">
        <f t="shared" si="11"/>
        <v>42.037524082082918</v>
      </c>
    </row>
    <row r="97" spans="2:9" outlineLevel="2" x14ac:dyDescent="0.45">
      <c r="B97" s="39" t="s">
        <v>662</v>
      </c>
      <c r="C97" s="39" t="s">
        <v>61</v>
      </c>
      <c r="D97" s="47"/>
      <c r="E97" s="47">
        <v>50</v>
      </c>
      <c r="F97" s="47"/>
      <c r="G97" s="47">
        <f t="shared" si="9"/>
        <v>50</v>
      </c>
      <c r="H97" s="40">
        <f t="shared" si="10"/>
        <v>8.5757556527093388E-3</v>
      </c>
      <c r="I97" s="41">
        <f t="shared" si="11"/>
        <v>42.037524082082918</v>
      </c>
    </row>
    <row r="98" spans="2:9" outlineLevel="2" x14ac:dyDescent="0.45">
      <c r="B98" s="39" t="s">
        <v>662</v>
      </c>
      <c r="C98" s="39" t="s">
        <v>64</v>
      </c>
      <c r="D98" s="47"/>
      <c r="E98" s="47">
        <v>50</v>
      </c>
      <c r="F98" s="47">
        <v>0</v>
      </c>
      <c r="G98" s="47">
        <f t="shared" si="9"/>
        <v>50</v>
      </c>
      <c r="H98" s="40">
        <f t="shared" si="10"/>
        <v>8.5757556527093388E-3</v>
      </c>
      <c r="I98" s="41">
        <f t="shared" si="11"/>
        <v>42.037524082082918</v>
      </c>
    </row>
    <row r="99" spans="2:9" outlineLevel="2" x14ac:dyDescent="0.45">
      <c r="B99" s="39" t="s">
        <v>662</v>
      </c>
      <c r="C99" s="39" t="s">
        <v>110</v>
      </c>
      <c r="D99" s="47">
        <v>400</v>
      </c>
      <c r="E99" s="47">
        <v>125</v>
      </c>
      <c r="F99" s="47">
        <v>0</v>
      </c>
      <c r="G99" s="47">
        <f t="shared" si="9"/>
        <v>525</v>
      </c>
      <c r="H99" s="40">
        <f t="shared" si="10"/>
        <v>9.0045434353448042E-2</v>
      </c>
      <c r="I99" s="41">
        <f t="shared" si="11"/>
        <v>441.3940028618706</v>
      </c>
    </row>
    <row r="100" spans="2:9" outlineLevel="2" x14ac:dyDescent="0.45">
      <c r="B100" s="39" t="s">
        <v>662</v>
      </c>
      <c r="C100" s="39" t="s">
        <v>160</v>
      </c>
      <c r="D100" s="47"/>
      <c r="E100" s="47">
        <v>10</v>
      </c>
      <c r="F100" s="47"/>
      <c r="G100" s="47">
        <f t="shared" si="9"/>
        <v>10</v>
      </c>
      <c r="H100" s="40">
        <f t="shared" si="10"/>
        <v>1.7151511305418675E-3</v>
      </c>
      <c r="I100" s="41">
        <f t="shared" si="11"/>
        <v>8.4075048164165835</v>
      </c>
    </row>
    <row r="101" spans="2:9" outlineLevel="2" x14ac:dyDescent="0.45">
      <c r="B101" s="39" t="s">
        <v>662</v>
      </c>
      <c r="C101" s="39" t="s">
        <v>157</v>
      </c>
      <c r="D101" s="47"/>
      <c r="E101" s="47">
        <v>10</v>
      </c>
      <c r="F101" s="47"/>
      <c r="G101" s="47">
        <f t="shared" si="9"/>
        <v>10</v>
      </c>
      <c r="H101" s="40">
        <f t="shared" si="10"/>
        <v>1.7151511305418675E-3</v>
      </c>
      <c r="I101" s="41">
        <f t="shared" si="11"/>
        <v>8.4075048164165835</v>
      </c>
    </row>
    <row r="102" spans="2:9" outlineLevel="2" x14ac:dyDescent="0.45">
      <c r="B102" s="39" t="s">
        <v>662</v>
      </c>
      <c r="C102" s="39" t="s">
        <v>56</v>
      </c>
      <c r="D102" s="47"/>
      <c r="E102" s="47">
        <v>300</v>
      </c>
      <c r="F102" s="47"/>
      <c r="G102" s="47">
        <f t="shared" si="9"/>
        <v>300</v>
      </c>
      <c r="H102" s="40">
        <f t="shared" si="10"/>
        <v>5.1454533916256026E-2</v>
      </c>
      <c r="I102" s="41">
        <f t="shared" si="11"/>
        <v>252.22514449249749</v>
      </c>
    </row>
    <row r="103" spans="2:9" outlineLevel="2" x14ac:dyDescent="0.45">
      <c r="B103" s="39" t="s">
        <v>662</v>
      </c>
      <c r="C103" s="39" t="s">
        <v>681</v>
      </c>
      <c r="D103" s="47"/>
      <c r="E103" s="47">
        <v>30</v>
      </c>
      <c r="F103" s="47"/>
      <c r="G103" s="47">
        <f t="shared" si="9"/>
        <v>30</v>
      </c>
      <c r="H103" s="40">
        <f t="shared" si="10"/>
        <v>5.145453391625603E-3</v>
      </c>
      <c r="I103" s="41">
        <f t="shared" si="11"/>
        <v>25.222514449249751</v>
      </c>
    </row>
    <row r="104" spans="2:9" outlineLevel="2" x14ac:dyDescent="0.45">
      <c r="B104" s="39" t="s">
        <v>662</v>
      </c>
      <c r="C104" s="39" t="s">
        <v>466</v>
      </c>
      <c r="D104" s="47">
        <v>12.1</v>
      </c>
      <c r="E104" s="47"/>
      <c r="F104" s="47"/>
      <c r="G104" s="47">
        <f t="shared" si="9"/>
        <v>12.1</v>
      </c>
      <c r="H104" s="40">
        <f t="shared" si="10"/>
        <v>2.0753328679556596E-3</v>
      </c>
      <c r="I104" s="41">
        <f t="shared" si="11"/>
        <v>10.173080827864066</v>
      </c>
    </row>
    <row r="105" spans="2:9" outlineLevel="2" x14ac:dyDescent="0.45">
      <c r="B105" s="39" t="s">
        <v>662</v>
      </c>
      <c r="C105" s="39" t="s">
        <v>94</v>
      </c>
      <c r="D105" s="47"/>
      <c r="E105" s="47">
        <v>10</v>
      </c>
      <c r="F105" s="47"/>
      <c r="G105" s="47">
        <f t="shared" si="9"/>
        <v>10</v>
      </c>
      <c r="H105" s="40">
        <f t="shared" si="10"/>
        <v>1.7151511305418675E-3</v>
      </c>
      <c r="I105" s="41">
        <f t="shared" si="11"/>
        <v>8.4075048164165835</v>
      </c>
    </row>
    <row r="106" spans="2:9" outlineLevel="2" x14ac:dyDescent="0.45">
      <c r="B106" s="39" t="s">
        <v>662</v>
      </c>
      <c r="C106" s="39" t="s">
        <v>674</v>
      </c>
      <c r="D106" s="47"/>
      <c r="E106" s="47">
        <v>150</v>
      </c>
      <c r="F106" s="47"/>
      <c r="G106" s="47">
        <f t="shared" si="9"/>
        <v>150</v>
      </c>
      <c r="H106" s="40">
        <f t="shared" si="10"/>
        <v>2.5727266958128013E-2</v>
      </c>
      <c r="I106" s="41">
        <f t="shared" si="11"/>
        <v>126.11257224624875</v>
      </c>
    </row>
    <row r="107" spans="2:9" outlineLevel="1" x14ac:dyDescent="0.45">
      <c r="B107" s="61" t="s">
        <v>700</v>
      </c>
      <c r="C107" s="99"/>
      <c r="D107" s="100"/>
      <c r="E107" s="100"/>
      <c r="F107" s="101"/>
      <c r="G107" s="47">
        <f>SUBTOTAL(9,G78:G106)</f>
        <v>5830.39</v>
      </c>
      <c r="H107" s="64"/>
      <c r="I107" s="68">
        <f>SUM(I78:I106)</f>
        <v>4901.9032006587104</v>
      </c>
    </row>
    <row r="108" spans="2:9" x14ac:dyDescent="0.45">
      <c r="B108" s="55" t="s">
        <v>311</v>
      </c>
      <c r="C108" s="87"/>
      <c r="D108" s="88"/>
      <c r="E108" s="88"/>
      <c r="F108" s="89"/>
      <c r="G108" s="62">
        <f>SUBTOTAL(9,G16:G106)</f>
        <v>14450.210000000003</v>
      </c>
      <c r="H108" s="65"/>
      <c r="I108" s="62">
        <f>I38+I50+I77+I107</f>
        <v>12657.32</v>
      </c>
    </row>
  </sheetData>
  <mergeCells count="12">
    <mergeCell ref="F6:G6"/>
    <mergeCell ref="F5:G5"/>
    <mergeCell ref="F9:H9"/>
    <mergeCell ref="F10:H10"/>
    <mergeCell ref="F11:H11"/>
    <mergeCell ref="F8:H8"/>
    <mergeCell ref="C108:F108"/>
    <mergeCell ref="C50:F50"/>
    <mergeCell ref="F12:H12"/>
    <mergeCell ref="C38:F38"/>
    <mergeCell ref="C77:F77"/>
    <mergeCell ref="C107:F107"/>
  </mergeCells>
  <dataValidations count="1">
    <dataValidation type="list" allowBlank="1" showInputMessage="1" showErrorMessage="1" sqref="C4" xr:uid="{DC3339E2-675A-EE4C-8980-C22781A2A1E7}">
      <formula1>$C$5:$C$6</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AB012-4331-4E59-8F0C-99A0B124F055}">
  <dimension ref="A1:E34"/>
  <sheetViews>
    <sheetView zoomScale="90" zoomScaleNormal="90" workbookViewId="0">
      <selection activeCell="B2" sqref="B2"/>
    </sheetView>
  </sheetViews>
  <sheetFormatPr defaultColWidth="8.796875" defaultRowHeight="14.25" x14ac:dyDescent="0.45"/>
  <cols>
    <col min="1" max="1" width="31.33203125" bestFit="1" customWidth="1"/>
    <col min="2" max="2" width="28.6640625" bestFit="1" customWidth="1"/>
    <col min="3" max="3" width="24.796875" bestFit="1" customWidth="1"/>
    <col min="4" max="4" width="20.46484375" bestFit="1" customWidth="1"/>
    <col min="5" max="5" width="31" bestFit="1" customWidth="1"/>
  </cols>
  <sheetData>
    <row r="1" spans="1:5" x14ac:dyDescent="0.45">
      <c r="A1" s="6" t="s">
        <v>614</v>
      </c>
    </row>
    <row r="2" spans="1:5" x14ac:dyDescent="0.45">
      <c r="A2" s="6" t="s">
        <v>630</v>
      </c>
      <c r="B2" s="15">
        <f>SUM(GETPIVOTDATA("Sum of MW_Standalone_storage",$A$7),GETPIVOTDATA("Sum of MW_Hybrid_Storage",$A$7),GETPIVOTDATA("Sum of MW_MMA_Existing-Add-On",$A$7))</f>
        <v>3191.84</v>
      </c>
      <c r="C2" s="15" t="s">
        <v>631</v>
      </c>
    </row>
    <row r="3" spans="1:5" x14ac:dyDescent="0.45">
      <c r="A3" s="6" t="s">
        <v>627</v>
      </c>
      <c r="B3" t="s">
        <v>703</v>
      </c>
    </row>
    <row r="4" spans="1:5" x14ac:dyDescent="0.45">
      <c r="A4" s="6" t="s">
        <v>628</v>
      </c>
      <c r="B4" t="s">
        <v>704</v>
      </c>
    </row>
    <row r="5" spans="1:5" x14ac:dyDescent="0.45">
      <c r="A5" s="6" t="s">
        <v>629</v>
      </c>
      <c r="B5" t="s">
        <v>705</v>
      </c>
    </row>
    <row r="7" spans="1:5" x14ac:dyDescent="0.45">
      <c r="A7" s="2" t="s">
        <v>23</v>
      </c>
      <c r="B7" t="s">
        <v>310</v>
      </c>
    </row>
    <row r="8" spans="1:5" x14ac:dyDescent="0.45">
      <c r="A8" s="2" t="s">
        <v>30</v>
      </c>
      <c r="B8" t="s">
        <v>623</v>
      </c>
    </row>
    <row r="9" spans="1:5" x14ac:dyDescent="0.45">
      <c r="A9" s="2" t="s">
        <v>25</v>
      </c>
      <c r="B9" t="s">
        <v>623</v>
      </c>
    </row>
    <row r="11" spans="1:5" x14ac:dyDescent="0.45">
      <c r="A11" s="2" t="s">
        <v>309</v>
      </c>
      <c r="B11" t="s">
        <v>617</v>
      </c>
      <c r="C11" t="s">
        <v>620</v>
      </c>
      <c r="D11" t="s">
        <v>622</v>
      </c>
      <c r="E11" t="s">
        <v>691</v>
      </c>
    </row>
    <row r="12" spans="1:5" x14ac:dyDescent="0.45">
      <c r="A12" s="3" t="s">
        <v>456</v>
      </c>
      <c r="B12" s="4"/>
      <c r="C12" s="4">
        <v>60</v>
      </c>
      <c r="D12" s="4">
        <v>60</v>
      </c>
      <c r="E12" s="4">
        <v>0</v>
      </c>
    </row>
    <row r="13" spans="1:5" x14ac:dyDescent="0.45">
      <c r="A13" s="3" t="s">
        <v>338</v>
      </c>
      <c r="B13" s="4"/>
      <c r="C13" s="4">
        <v>365</v>
      </c>
      <c r="D13" s="4">
        <v>359.6</v>
      </c>
      <c r="E13" s="4">
        <v>230</v>
      </c>
    </row>
    <row r="14" spans="1:5" x14ac:dyDescent="0.45">
      <c r="A14" s="3" t="s">
        <v>675</v>
      </c>
      <c r="B14" s="4"/>
      <c r="C14" s="4">
        <v>72</v>
      </c>
      <c r="D14" s="4">
        <v>156</v>
      </c>
      <c r="E14" s="4"/>
    </row>
    <row r="15" spans="1:5" x14ac:dyDescent="0.45">
      <c r="A15" s="3" t="s">
        <v>347</v>
      </c>
      <c r="B15" s="4"/>
      <c r="C15" s="4"/>
      <c r="D15" s="4"/>
      <c r="E15" s="4">
        <v>0</v>
      </c>
    </row>
    <row r="16" spans="1:5" x14ac:dyDescent="0.45">
      <c r="A16" s="3" t="s">
        <v>651</v>
      </c>
      <c r="B16" s="4"/>
      <c r="C16" s="4"/>
      <c r="D16" s="4"/>
      <c r="E16" s="4">
        <v>0</v>
      </c>
    </row>
    <row r="17" spans="1:5" x14ac:dyDescent="0.45">
      <c r="A17" s="3" t="s">
        <v>362</v>
      </c>
      <c r="B17" s="4"/>
      <c r="C17" s="4"/>
      <c r="D17" s="4"/>
      <c r="E17" s="4">
        <v>0</v>
      </c>
    </row>
    <row r="18" spans="1:5" x14ac:dyDescent="0.45">
      <c r="A18" s="3" t="s">
        <v>72</v>
      </c>
      <c r="B18" s="4">
        <v>44</v>
      </c>
      <c r="C18" s="4"/>
      <c r="D18" s="4"/>
      <c r="E18" s="4"/>
    </row>
    <row r="19" spans="1:5" x14ac:dyDescent="0.45">
      <c r="A19" s="3" t="s">
        <v>49</v>
      </c>
      <c r="B19" s="4">
        <v>20</v>
      </c>
      <c r="C19" s="4"/>
      <c r="D19" s="4"/>
      <c r="E19" s="4">
        <v>160</v>
      </c>
    </row>
    <row r="20" spans="1:5" x14ac:dyDescent="0.45">
      <c r="A20" s="3" t="s">
        <v>323</v>
      </c>
      <c r="B20" s="4"/>
      <c r="C20" s="4">
        <v>20</v>
      </c>
      <c r="D20" s="4">
        <v>300</v>
      </c>
      <c r="E20" s="4"/>
    </row>
    <row r="21" spans="1:5" x14ac:dyDescent="0.45">
      <c r="A21" s="3" t="s">
        <v>441</v>
      </c>
      <c r="B21" s="4"/>
      <c r="C21" s="4"/>
      <c r="D21" s="4"/>
      <c r="E21" s="4">
        <v>0</v>
      </c>
    </row>
    <row r="22" spans="1:5" x14ac:dyDescent="0.45">
      <c r="A22" s="3" t="s">
        <v>401</v>
      </c>
      <c r="B22" s="4"/>
      <c r="C22" s="4">
        <v>446</v>
      </c>
      <c r="D22" s="4">
        <v>722.08</v>
      </c>
      <c r="E22" s="4">
        <v>191</v>
      </c>
    </row>
    <row r="23" spans="1:5" x14ac:dyDescent="0.45">
      <c r="A23" s="3" t="s">
        <v>649</v>
      </c>
      <c r="B23" s="4"/>
      <c r="C23" s="4"/>
      <c r="D23" s="4"/>
      <c r="E23" s="4">
        <v>0</v>
      </c>
    </row>
    <row r="24" spans="1:5" x14ac:dyDescent="0.45">
      <c r="A24" s="3" t="s">
        <v>405</v>
      </c>
      <c r="B24" s="4"/>
      <c r="C24" s="4"/>
      <c r="D24" s="4"/>
      <c r="E24" s="4">
        <v>0</v>
      </c>
    </row>
    <row r="25" spans="1:5" x14ac:dyDescent="0.45">
      <c r="A25" s="3" t="s">
        <v>648</v>
      </c>
      <c r="B25" s="4"/>
      <c r="C25" s="4"/>
      <c r="D25" s="4"/>
      <c r="E25" s="4">
        <v>0</v>
      </c>
    </row>
    <row r="26" spans="1:5" x14ac:dyDescent="0.45">
      <c r="A26" s="3" t="s">
        <v>392</v>
      </c>
      <c r="B26" s="4"/>
      <c r="C26" s="4"/>
      <c r="D26" s="4"/>
      <c r="E26" s="4">
        <v>0</v>
      </c>
    </row>
    <row r="27" spans="1:5" x14ac:dyDescent="0.45">
      <c r="A27" s="3" t="s">
        <v>130</v>
      </c>
      <c r="B27" s="4"/>
      <c r="C27" s="4">
        <v>285</v>
      </c>
      <c r="D27" s="4">
        <v>650</v>
      </c>
      <c r="E27" s="4">
        <v>506</v>
      </c>
    </row>
    <row r="28" spans="1:5" x14ac:dyDescent="0.45">
      <c r="A28" s="3" t="s">
        <v>433</v>
      </c>
      <c r="B28" s="4"/>
      <c r="C28" s="4"/>
      <c r="D28" s="4"/>
      <c r="E28" s="4">
        <v>40</v>
      </c>
    </row>
    <row r="29" spans="1:5" x14ac:dyDescent="0.45">
      <c r="A29" s="3" t="s">
        <v>41</v>
      </c>
      <c r="B29" s="4">
        <v>448</v>
      </c>
      <c r="C29" s="4"/>
      <c r="D29" s="4"/>
      <c r="E29" s="4">
        <v>0</v>
      </c>
    </row>
    <row r="30" spans="1:5" x14ac:dyDescent="0.45">
      <c r="A30" s="3" t="s">
        <v>650</v>
      </c>
      <c r="B30" s="4"/>
      <c r="C30" s="4"/>
      <c r="D30" s="4"/>
      <c r="E30" s="4">
        <v>0</v>
      </c>
    </row>
    <row r="31" spans="1:5" x14ac:dyDescent="0.45">
      <c r="A31" s="3" t="s">
        <v>267</v>
      </c>
      <c r="B31" s="4"/>
      <c r="C31" s="4"/>
      <c r="D31" s="4"/>
      <c r="E31" s="4">
        <v>0</v>
      </c>
    </row>
    <row r="32" spans="1:5" x14ac:dyDescent="0.45">
      <c r="A32" s="3" t="s">
        <v>684</v>
      </c>
      <c r="B32" s="4"/>
      <c r="C32" s="4">
        <v>104.5</v>
      </c>
      <c r="D32" s="4">
        <v>220</v>
      </c>
      <c r="E32" s="4"/>
    </row>
    <row r="33" spans="1:5" x14ac:dyDescent="0.45">
      <c r="A33" s="3" t="s">
        <v>327</v>
      </c>
      <c r="B33" s="4"/>
      <c r="C33" s="4">
        <v>112.34</v>
      </c>
      <c r="D33" s="4">
        <v>207.19600000000003</v>
      </c>
      <c r="E33" s="4">
        <v>88</v>
      </c>
    </row>
    <row r="34" spans="1:5" x14ac:dyDescent="0.45">
      <c r="A34" s="3" t="s">
        <v>311</v>
      </c>
      <c r="B34" s="4">
        <v>512</v>
      </c>
      <c r="C34" s="4">
        <v>1464.84</v>
      </c>
      <c r="D34" s="4">
        <v>2674.8760000000002</v>
      </c>
      <c r="E34" s="4">
        <v>1215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09491-4F8D-4E7A-893B-E30AD5A74C66}">
  <dimension ref="A1:D27"/>
  <sheetViews>
    <sheetView zoomScale="90" zoomScaleNormal="90" workbookViewId="0">
      <selection activeCell="D8" sqref="D8"/>
    </sheetView>
  </sheetViews>
  <sheetFormatPr defaultColWidth="8.796875" defaultRowHeight="14.25" x14ac:dyDescent="0.45"/>
  <cols>
    <col min="1" max="1" width="43.796875" bestFit="1" customWidth="1"/>
    <col min="2" max="2" width="28.6640625" bestFit="1" customWidth="1"/>
    <col min="3" max="3" width="24.796875" bestFit="1" customWidth="1"/>
    <col min="4" max="4" width="20.46484375" bestFit="1" customWidth="1"/>
    <col min="5" max="5" width="16.33203125" bestFit="1" customWidth="1"/>
  </cols>
  <sheetData>
    <row r="1" spans="1:4" x14ac:dyDescent="0.45">
      <c r="A1" s="6" t="s">
        <v>639</v>
      </c>
    </row>
    <row r="2" spans="1:4" x14ac:dyDescent="0.45">
      <c r="A2" s="6" t="s">
        <v>559</v>
      </c>
    </row>
    <row r="3" spans="1:4" x14ac:dyDescent="0.45">
      <c r="A3" s="6" t="s">
        <v>615</v>
      </c>
    </row>
    <row r="4" spans="1:4" x14ac:dyDescent="0.45">
      <c r="A4" s="6" t="s">
        <v>614</v>
      </c>
    </row>
    <row r="5" spans="1:4" x14ac:dyDescent="0.45">
      <c r="A5" s="6" t="s">
        <v>630</v>
      </c>
      <c r="B5" s="15">
        <f>GETPIVOTDATA("Sum of MW_Standalone_storage",$A$11)+GETPIVOTDATA("Sum of MW_Hybrid_Storage",$A$11)</f>
        <v>5427.9800000000005</v>
      </c>
    </row>
    <row r="6" spans="1:4" x14ac:dyDescent="0.45">
      <c r="A6" s="6" t="s">
        <v>626</v>
      </c>
      <c r="B6" t="s">
        <v>702</v>
      </c>
    </row>
    <row r="7" spans="1:4" x14ac:dyDescent="0.45">
      <c r="A7" s="6" t="s">
        <v>737</v>
      </c>
      <c r="B7" t="s">
        <v>738</v>
      </c>
    </row>
    <row r="8" spans="1:4" x14ac:dyDescent="0.45">
      <c r="A8" s="2" t="s">
        <v>23</v>
      </c>
      <c r="B8" t="s">
        <v>310</v>
      </c>
    </row>
    <row r="9" spans="1:4" x14ac:dyDescent="0.45">
      <c r="A9" s="2" t="s">
        <v>28</v>
      </c>
      <c r="B9" t="s">
        <v>44</v>
      </c>
    </row>
    <row r="11" spans="1:4" x14ac:dyDescent="0.45">
      <c r="A11" s="2" t="s">
        <v>309</v>
      </c>
      <c r="B11" t="s">
        <v>617</v>
      </c>
      <c r="C11" t="s">
        <v>620</v>
      </c>
      <c r="D11" t="s">
        <v>622</v>
      </c>
    </row>
    <row r="12" spans="1:4" x14ac:dyDescent="0.45">
      <c r="A12" s="3" t="s">
        <v>456</v>
      </c>
      <c r="B12" s="4"/>
      <c r="C12" s="4">
        <v>80.7</v>
      </c>
      <c r="D12" s="4">
        <v>162.85</v>
      </c>
    </row>
    <row r="13" spans="1:4" x14ac:dyDescent="0.45">
      <c r="A13" s="3" t="s">
        <v>338</v>
      </c>
      <c r="B13" s="4"/>
      <c r="C13" s="4">
        <v>2964.9</v>
      </c>
      <c r="D13" s="4">
        <v>4485.93</v>
      </c>
    </row>
    <row r="14" spans="1:4" x14ac:dyDescent="0.45">
      <c r="A14" s="3" t="s">
        <v>675</v>
      </c>
      <c r="B14" s="4"/>
      <c r="C14" s="4">
        <v>72</v>
      </c>
      <c r="D14" s="4">
        <v>156</v>
      </c>
    </row>
    <row r="15" spans="1:4" x14ac:dyDescent="0.45">
      <c r="A15" s="3" t="s">
        <v>72</v>
      </c>
      <c r="B15" s="4">
        <v>44</v>
      </c>
      <c r="C15" s="4"/>
      <c r="D15" s="4"/>
    </row>
    <row r="16" spans="1:4" x14ac:dyDescent="0.45">
      <c r="A16" s="3" t="s">
        <v>49</v>
      </c>
      <c r="B16" s="4">
        <v>20</v>
      </c>
      <c r="C16" s="4"/>
      <c r="D16" s="4"/>
    </row>
    <row r="17" spans="1:4" x14ac:dyDescent="0.45">
      <c r="A17" s="3" t="s">
        <v>323</v>
      </c>
      <c r="B17" s="4"/>
      <c r="C17" s="4">
        <v>80</v>
      </c>
      <c r="D17" s="4">
        <v>425</v>
      </c>
    </row>
    <row r="18" spans="1:4" x14ac:dyDescent="0.45">
      <c r="A18" s="3" t="s">
        <v>513</v>
      </c>
      <c r="B18" s="4"/>
      <c r="C18" s="4">
        <v>100</v>
      </c>
      <c r="D18" s="4">
        <v>250</v>
      </c>
    </row>
    <row r="19" spans="1:4" x14ac:dyDescent="0.45">
      <c r="A19" s="3" t="s">
        <v>401</v>
      </c>
      <c r="B19" s="4"/>
      <c r="C19" s="4">
        <v>446</v>
      </c>
      <c r="D19" s="4">
        <v>722.08</v>
      </c>
    </row>
    <row r="20" spans="1:4" x14ac:dyDescent="0.45">
      <c r="A20" s="3" t="s">
        <v>130</v>
      </c>
      <c r="B20" s="4">
        <v>220</v>
      </c>
      <c r="C20" s="4">
        <v>285</v>
      </c>
      <c r="D20" s="4">
        <v>650</v>
      </c>
    </row>
    <row r="21" spans="1:4" x14ac:dyDescent="0.45">
      <c r="A21" s="3" t="s">
        <v>341</v>
      </c>
      <c r="B21" s="4"/>
      <c r="C21" s="4">
        <v>110.04</v>
      </c>
      <c r="D21" s="4">
        <v>110.04</v>
      </c>
    </row>
    <row r="22" spans="1:4" x14ac:dyDescent="0.45">
      <c r="A22" s="3" t="s">
        <v>41</v>
      </c>
      <c r="B22" s="4">
        <v>448</v>
      </c>
      <c r="C22" s="4"/>
      <c r="D22" s="4"/>
    </row>
    <row r="23" spans="1:4" x14ac:dyDescent="0.45">
      <c r="A23" s="3" t="s">
        <v>688</v>
      </c>
      <c r="B23" s="4">
        <v>313.5</v>
      </c>
      <c r="C23" s="4"/>
      <c r="D23" s="4"/>
    </row>
    <row r="24" spans="1:4" x14ac:dyDescent="0.45">
      <c r="A24" s="3" t="s">
        <v>684</v>
      </c>
      <c r="B24" s="4"/>
      <c r="C24" s="4">
        <v>104.5</v>
      </c>
      <c r="D24" s="4">
        <v>220</v>
      </c>
    </row>
    <row r="25" spans="1:4" x14ac:dyDescent="0.45">
      <c r="A25" s="3" t="s">
        <v>488</v>
      </c>
      <c r="B25" s="4"/>
      <c r="C25" s="4">
        <v>27</v>
      </c>
      <c r="D25" s="4">
        <v>20.6</v>
      </c>
    </row>
    <row r="26" spans="1:4" x14ac:dyDescent="0.45">
      <c r="A26" s="3" t="s">
        <v>327</v>
      </c>
      <c r="B26" s="4"/>
      <c r="C26" s="4">
        <v>112.34</v>
      </c>
      <c r="D26" s="4">
        <v>207.19600000000003</v>
      </c>
    </row>
    <row r="27" spans="1:4" x14ac:dyDescent="0.45">
      <c r="A27" s="3" t="s">
        <v>311</v>
      </c>
      <c r="B27" s="4">
        <v>1045.5</v>
      </c>
      <c r="C27" s="4">
        <v>4382.4800000000005</v>
      </c>
      <c r="D27" s="4">
        <v>7409.6960000000008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E2DCC-213E-4926-BE8F-C98343701741}">
  <dimension ref="A1:E48"/>
  <sheetViews>
    <sheetView zoomScale="90" zoomScaleNormal="90" workbookViewId="0">
      <selection activeCell="B7" sqref="B7"/>
    </sheetView>
  </sheetViews>
  <sheetFormatPr defaultColWidth="8.796875" defaultRowHeight="14.25" x14ac:dyDescent="0.45"/>
  <cols>
    <col min="1" max="1" width="43.796875" bestFit="1" customWidth="1"/>
    <col min="2" max="2" width="28.6640625" bestFit="1" customWidth="1"/>
    <col min="3" max="3" width="24.796875" bestFit="1" customWidth="1"/>
    <col min="4" max="4" width="20.46484375" bestFit="1" customWidth="1"/>
    <col min="5" max="6" width="31" bestFit="1" customWidth="1"/>
  </cols>
  <sheetData>
    <row r="1" spans="1:5" x14ac:dyDescent="0.45">
      <c r="A1" s="13" t="s">
        <v>619</v>
      </c>
    </row>
    <row r="2" spans="1:5" x14ac:dyDescent="0.45">
      <c r="A2" s="6" t="s">
        <v>559</v>
      </c>
    </row>
    <row r="3" spans="1:5" x14ac:dyDescent="0.45">
      <c r="A3" s="6" t="s">
        <v>558</v>
      </c>
    </row>
    <row r="4" spans="1:5" x14ac:dyDescent="0.45">
      <c r="A4" s="6" t="s">
        <v>660</v>
      </c>
    </row>
    <row r="5" spans="1:5" x14ac:dyDescent="0.45">
      <c r="A5" s="6" t="s">
        <v>630</v>
      </c>
      <c r="B5" s="15">
        <f>SUM(GETPIVOTDATA("Sum of MW_Standalone_storage",$A$10),GETPIVOTDATA("Sum of MW_Hybrid_Storage",$A$10),GETPIVOTDATA("Sum of MW_MMA_Existing-Add-On",$A$10))</f>
        <v>5830.3899999999994</v>
      </c>
      <c r="C5" s="15" t="s">
        <v>631</v>
      </c>
    </row>
    <row r="6" spans="1:5" x14ac:dyDescent="0.45">
      <c r="A6" s="6" t="s">
        <v>706</v>
      </c>
    </row>
    <row r="7" spans="1:5" x14ac:dyDescent="0.45">
      <c r="A7" s="6" t="s">
        <v>737</v>
      </c>
    </row>
    <row r="8" spans="1:5" x14ac:dyDescent="0.45">
      <c r="A8" s="2" t="s">
        <v>28</v>
      </c>
      <c r="B8" t="s">
        <v>623</v>
      </c>
    </row>
    <row r="10" spans="1:5" x14ac:dyDescent="0.45">
      <c r="A10" s="2" t="s">
        <v>309</v>
      </c>
      <c r="B10" t="s">
        <v>617</v>
      </c>
      <c r="C10" t="s">
        <v>620</v>
      </c>
      <c r="D10" t="s">
        <v>622</v>
      </c>
      <c r="E10" t="s">
        <v>691</v>
      </c>
    </row>
    <row r="11" spans="1:5" x14ac:dyDescent="0.45">
      <c r="A11" s="3" t="s">
        <v>328</v>
      </c>
      <c r="B11" s="4">
        <v>300</v>
      </c>
      <c r="C11" s="4">
        <v>200</v>
      </c>
      <c r="D11" s="4">
        <v>450</v>
      </c>
      <c r="E11" s="4">
        <v>158</v>
      </c>
    </row>
    <row r="12" spans="1:5" x14ac:dyDescent="0.45">
      <c r="A12" s="5" t="s">
        <v>136</v>
      </c>
      <c r="B12" s="4">
        <v>300</v>
      </c>
      <c r="C12" s="4">
        <v>200</v>
      </c>
      <c r="D12" s="4">
        <v>450</v>
      </c>
      <c r="E12" s="4">
        <v>158</v>
      </c>
    </row>
    <row r="13" spans="1:5" x14ac:dyDescent="0.45">
      <c r="A13" s="3" t="s">
        <v>42</v>
      </c>
      <c r="B13" s="4">
        <v>2156.4899999999998</v>
      </c>
      <c r="C13" s="4">
        <v>101.3</v>
      </c>
      <c r="D13" s="4">
        <v>101.4</v>
      </c>
      <c r="E13" s="4"/>
    </row>
    <row r="14" spans="1:5" x14ac:dyDescent="0.45">
      <c r="A14" s="5" t="s">
        <v>504</v>
      </c>
      <c r="B14" s="4"/>
      <c r="C14" s="4">
        <v>101.3</v>
      </c>
      <c r="D14" s="4">
        <v>101.4</v>
      </c>
      <c r="E14" s="4"/>
    </row>
    <row r="15" spans="1:5" x14ac:dyDescent="0.45">
      <c r="A15" s="5" t="s">
        <v>145</v>
      </c>
      <c r="B15" s="4">
        <v>94.5</v>
      </c>
      <c r="C15" s="4"/>
      <c r="D15" s="4"/>
      <c r="E15" s="4"/>
    </row>
    <row r="16" spans="1:5" x14ac:dyDescent="0.45">
      <c r="A16" s="5" t="s">
        <v>149</v>
      </c>
      <c r="B16" s="4">
        <v>1836.79</v>
      </c>
      <c r="C16" s="4"/>
      <c r="D16" s="4"/>
      <c r="E16" s="4"/>
    </row>
    <row r="17" spans="1:5" x14ac:dyDescent="0.45">
      <c r="A17" s="5" t="s">
        <v>119</v>
      </c>
      <c r="B17" s="4">
        <v>25.2</v>
      </c>
      <c r="C17" s="4"/>
      <c r="D17" s="4"/>
      <c r="E17" s="4"/>
    </row>
    <row r="18" spans="1:5" x14ac:dyDescent="0.45">
      <c r="A18" s="5" t="s">
        <v>683</v>
      </c>
      <c r="B18" s="4">
        <v>200</v>
      </c>
      <c r="C18" s="4"/>
      <c r="D18" s="4"/>
      <c r="E18" s="4"/>
    </row>
    <row r="19" spans="1:5" x14ac:dyDescent="0.45">
      <c r="A19" s="3" t="s">
        <v>99</v>
      </c>
      <c r="B19" s="4">
        <v>10</v>
      </c>
      <c r="C19" s="4">
        <v>1040.1500000000001</v>
      </c>
      <c r="D19" s="4">
        <v>1187.9549999999999</v>
      </c>
      <c r="E19" s="4">
        <v>72</v>
      </c>
    </row>
    <row r="20" spans="1:5" x14ac:dyDescent="0.45">
      <c r="A20" s="5" t="s">
        <v>98</v>
      </c>
      <c r="B20" s="4">
        <v>10</v>
      </c>
      <c r="C20" s="4"/>
      <c r="D20" s="4"/>
      <c r="E20" s="4"/>
    </row>
    <row r="21" spans="1:5" x14ac:dyDescent="0.45">
      <c r="A21" s="5" t="s">
        <v>318</v>
      </c>
      <c r="B21" s="4"/>
      <c r="C21" s="4">
        <v>10.45</v>
      </c>
      <c r="D21" s="4">
        <v>53.2</v>
      </c>
      <c r="E21" s="4"/>
    </row>
    <row r="22" spans="1:5" x14ac:dyDescent="0.45">
      <c r="A22" s="5" t="s">
        <v>332</v>
      </c>
      <c r="B22" s="4"/>
      <c r="C22" s="4">
        <v>505.7</v>
      </c>
      <c r="D22" s="4">
        <v>615.21499999999992</v>
      </c>
      <c r="E22" s="4">
        <v>0</v>
      </c>
    </row>
    <row r="23" spans="1:5" x14ac:dyDescent="0.45">
      <c r="A23" s="5" t="s">
        <v>236</v>
      </c>
      <c r="B23" s="4"/>
      <c r="C23" s="4">
        <v>99</v>
      </c>
      <c r="D23" s="4">
        <v>86.64</v>
      </c>
      <c r="E23" s="4">
        <v>72</v>
      </c>
    </row>
    <row r="24" spans="1:5" x14ac:dyDescent="0.45">
      <c r="A24" s="5" t="s">
        <v>469</v>
      </c>
      <c r="B24" s="4"/>
      <c r="C24" s="4">
        <v>5</v>
      </c>
      <c r="D24" s="4">
        <v>15</v>
      </c>
      <c r="E24" s="4"/>
    </row>
    <row r="25" spans="1:5" x14ac:dyDescent="0.45">
      <c r="A25" s="5" t="s">
        <v>474</v>
      </c>
      <c r="B25" s="4"/>
      <c r="C25" s="4">
        <v>420</v>
      </c>
      <c r="D25" s="4">
        <v>417.9</v>
      </c>
      <c r="E25" s="4">
        <v>0</v>
      </c>
    </row>
    <row r="26" spans="1:5" x14ac:dyDescent="0.45">
      <c r="A26" s="3" t="s">
        <v>127</v>
      </c>
      <c r="B26" s="4">
        <v>485.85</v>
      </c>
      <c r="C26" s="4"/>
      <c r="D26" s="4"/>
      <c r="E26" s="4">
        <v>0</v>
      </c>
    </row>
    <row r="27" spans="1:5" x14ac:dyDescent="0.45">
      <c r="A27" s="5" t="s">
        <v>350</v>
      </c>
      <c r="B27" s="4"/>
      <c r="C27" s="4"/>
      <c r="D27" s="4"/>
      <c r="E27" s="4">
        <v>0</v>
      </c>
    </row>
    <row r="28" spans="1:5" x14ac:dyDescent="0.45">
      <c r="A28" s="5" t="s">
        <v>126</v>
      </c>
      <c r="B28" s="4">
        <v>405.85</v>
      </c>
      <c r="C28" s="4"/>
      <c r="D28" s="4"/>
      <c r="E28" s="4"/>
    </row>
    <row r="29" spans="1:5" x14ac:dyDescent="0.45">
      <c r="A29" s="5" t="s">
        <v>153</v>
      </c>
      <c r="B29" s="4">
        <v>80</v>
      </c>
      <c r="C29" s="4"/>
      <c r="D29" s="4"/>
      <c r="E29" s="4"/>
    </row>
    <row r="30" spans="1:5" x14ac:dyDescent="0.45">
      <c r="A30" s="3" t="s">
        <v>142</v>
      </c>
      <c r="B30" s="4">
        <v>39.5</v>
      </c>
      <c r="C30" s="4"/>
      <c r="D30" s="4"/>
      <c r="E30" s="4"/>
    </row>
    <row r="31" spans="1:5" x14ac:dyDescent="0.45">
      <c r="A31" s="5" t="s">
        <v>141</v>
      </c>
      <c r="B31" s="4">
        <v>26.25</v>
      </c>
      <c r="C31" s="4"/>
      <c r="D31" s="4"/>
      <c r="E31" s="4"/>
    </row>
    <row r="32" spans="1:5" x14ac:dyDescent="0.45">
      <c r="A32" s="5" t="s">
        <v>677</v>
      </c>
      <c r="B32" s="4">
        <v>13.25</v>
      </c>
      <c r="C32" s="4"/>
      <c r="D32" s="4"/>
      <c r="E32" s="4"/>
    </row>
    <row r="33" spans="1:5" x14ac:dyDescent="0.45">
      <c r="A33" s="3" t="s">
        <v>638</v>
      </c>
      <c r="B33" s="4">
        <v>645</v>
      </c>
      <c r="C33" s="4">
        <v>450</v>
      </c>
      <c r="D33" s="4">
        <v>75</v>
      </c>
      <c r="E33" s="4">
        <v>0</v>
      </c>
    </row>
    <row r="34" spans="1:5" x14ac:dyDescent="0.45">
      <c r="A34" s="5" t="s">
        <v>102</v>
      </c>
      <c r="B34" s="4">
        <v>70</v>
      </c>
      <c r="C34" s="4"/>
      <c r="D34" s="4"/>
      <c r="E34" s="4"/>
    </row>
    <row r="35" spans="1:5" x14ac:dyDescent="0.45">
      <c r="A35" s="5" t="s">
        <v>448</v>
      </c>
      <c r="B35" s="4"/>
      <c r="C35" s="4">
        <v>50</v>
      </c>
      <c r="D35" s="4">
        <v>50</v>
      </c>
      <c r="E35" s="4">
        <v>0</v>
      </c>
    </row>
    <row r="36" spans="1:5" x14ac:dyDescent="0.45">
      <c r="A36" s="5" t="s">
        <v>61</v>
      </c>
      <c r="B36" s="4">
        <v>50</v>
      </c>
      <c r="C36" s="4"/>
      <c r="D36" s="4"/>
      <c r="E36" s="4"/>
    </row>
    <row r="37" spans="1:5" x14ac:dyDescent="0.45">
      <c r="A37" s="5" t="s">
        <v>64</v>
      </c>
      <c r="B37" s="4">
        <v>50</v>
      </c>
      <c r="C37" s="4"/>
      <c r="D37" s="4"/>
      <c r="E37" s="4">
        <v>0</v>
      </c>
    </row>
    <row r="38" spans="1:5" x14ac:dyDescent="0.45">
      <c r="A38" s="5" t="s">
        <v>110</v>
      </c>
      <c r="B38" s="4">
        <v>125</v>
      </c>
      <c r="C38" s="4">
        <v>400</v>
      </c>
      <c r="D38" s="4">
        <v>25</v>
      </c>
      <c r="E38" s="4">
        <v>0</v>
      </c>
    </row>
    <row r="39" spans="1:5" x14ac:dyDescent="0.45">
      <c r="A39" s="5" t="s">
        <v>160</v>
      </c>
      <c r="B39" s="4">
        <v>10</v>
      </c>
      <c r="C39" s="4"/>
      <c r="D39" s="4"/>
      <c r="E39" s="4"/>
    </row>
    <row r="40" spans="1:5" x14ac:dyDescent="0.45">
      <c r="A40" s="5" t="s">
        <v>157</v>
      </c>
      <c r="B40" s="4">
        <v>10</v>
      </c>
      <c r="C40" s="4"/>
      <c r="D40" s="4"/>
      <c r="E40" s="4"/>
    </row>
    <row r="41" spans="1:5" x14ac:dyDescent="0.45">
      <c r="A41" s="5" t="s">
        <v>56</v>
      </c>
      <c r="B41" s="4">
        <v>300</v>
      </c>
      <c r="C41" s="4"/>
      <c r="D41" s="4"/>
      <c r="E41" s="4"/>
    </row>
    <row r="42" spans="1:5" x14ac:dyDescent="0.45">
      <c r="A42" s="5" t="s">
        <v>681</v>
      </c>
      <c r="B42" s="4">
        <v>30</v>
      </c>
      <c r="C42" s="4"/>
      <c r="D42" s="4"/>
      <c r="E42" s="4"/>
    </row>
    <row r="43" spans="1:5" x14ac:dyDescent="0.45">
      <c r="A43" s="3" t="s">
        <v>637</v>
      </c>
      <c r="B43" s="4"/>
      <c r="C43" s="4">
        <v>12.1</v>
      </c>
      <c r="D43" s="4">
        <v>12</v>
      </c>
      <c r="E43" s="4"/>
    </row>
    <row r="44" spans="1:5" x14ac:dyDescent="0.45">
      <c r="A44" s="5" t="s">
        <v>466</v>
      </c>
      <c r="B44" s="4"/>
      <c r="C44" s="4">
        <v>12.1</v>
      </c>
      <c r="D44" s="4">
        <v>12</v>
      </c>
      <c r="E44" s="4"/>
    </row>
    <row r="45" spans="1:5" x14ac:dyDescent="0.45">
      <c r="A45" s="3" t="s">
        <v>636</v>
      </c>
      <c r="B45" s="4">
        <v>160</v>
      </c>
      <c r="C45" s="4"/>
      <c r="D45" s="4"/>
      <c r="E45" s="4"/>
    </row>
    <row r="46" spans="1:5" x14ac:dyDescent="0.45">
      <c r="A46" s="5" t="s">
        <v>94</v>
      </c>
      <c r="B46" s="4">
        <v>10</v>
      </c>
      <c r="C46" s="4"/>
      <c r="D46" s="4"/>
      <c r="E46" s="4"/>
    </row>
    <row r="47" spans="1:5" x14ac:dyDescent="0.45">
      <c r="A47" s="5" t="s">
        <v>674</v>
      </c>
      <c r="B47" s="4">
        <v>150</v>
      </c>
      <c r="C47" s="4"/>
      <c r="D47" s="4"/>
      <c r="E47" s="4"/>
    </row>
    <row r="48" spans="1:5" x14ac:dyDescent="0.45">
      <c r="A48" s="3" t="s">
        <v>311</v>
      </c>
      <c r="B48" s="4">
        <v>3796.8399999999997</v>
      </c>
      <c r="C48" s="4">
        <v>1803.55</v>
      </c>
      <c r="D48" s="4">
        <v>1826.355</v>
      </c>
      <c r="E48" s="4">
        <v>230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4BD99-E2E3-46D3-AD5C-B07B0AFC60F7}">
  <dimension ref="A1:E29"/>
  <sheetViews>
    <sheetView zoomScale="91" zoomScaleNormal="80" workbookViewId="0">
      <selection activeCell="D19" sqref="D19"/>
    </sheetView>
  </sheetViews>
  <sheetFormatPr defaultColWidth="8.796875" defaultRowHeight="14.25" x14ac:dyDescent="0.45"/>
  <cols>
    <col min="3" max="3" width="20.6640625" bestFit="1" customWidth="1"/>
    <col min="5" max="5" width="14.796875" customWidth="1"/>
  </cols>
  <sheetData>
    <row r="1" spans="1:5" x14ac:dyDescent="0.45">
      <c r="A1" t="s">
        <v>603</v>
      </c>
      <c r="B1" s="7" t="s">
        <v>641</v>
      </c>
    </row>
    <row r="3" spans="1:5" x14ac:dyDescent="0.45">
      <c r="B3" s="20" t="s">
        <v>644</v>
      </c>
      <c r="C3" s="20" t="s">
        <v>645</v>
      </c>
      <c r="D3" s="20" t="s">
        <v>646</v>
      </c>
      <c r="E3" s="20" t="s">
        <v>647</v>
      </c>
    </row>
    <row r="4" spans="1:5" x14ac:dyDescent="0.45">
      <c r="B4" s="14" t="s">
        <v>642</v>
      </c>
      <c r="C4" s="14" t="s">
        <v>643</v>
      </c>
      <c r="D4" s="14">
        <v>180</v>
      </c>
      <c r="E4" s="14"/>
    </row>
    <row r="5" spans="1:5" x14ac:dyDescent="0.45">
      <c r="B5" s="14" t="s">
        <v>642</v>
      </c>
      <c r="C5" s="14" t="s">
        <v>347</v>
      </c>
      <c r="D5" s="14">
        <v>230</v>
      </c>
      <c r="E5" s="14"/>
    </row>
    <row r="6" spans="1:5" x14ac:dyDescent="0.45">
      <c r="B6" s="14" t="s">
        <v>642</v>
      </c>
      <c r="C6" s="14" t="s">
        <v>648</v>
      </c>
      <c r="D6" s="14">
        <v>29</v>
      </c>
      <c r="E6" s="14"/>
    </row>
    <row r="7" spans="1:5" x14ac:dyDescent="0.45">
      <c r="B7" s="14" t="s">
        <v>642</v>
      </c>
      <c r="C7" s="14" t="s">
        <v>49</v>
      </c>
      <c r="D7" s="14">
        <v>277</v>
      </c>
      <c r="E7" s="14">
        <v>160</v>
      </c>
    </row>
    <row r="8" spans="1:5" x14ac:dyDescent="0.45">
      <c r="B8" s="14" t="s">
        <v>642</v>
      </c>
      <c r="C8" s="14" t="s">
        <v>236</v>
      </c>
      <c r="D8" s="14">
        <v>72</v>
      </c>
      <c r="E8" s="14">
        <v>72</v>
      </c>
    </row>
    <row r="9" spans="1:5" x14ac:dyDescent="0.45">
      <c r="B9" s="14" t="s">
        <v>642</v>
      </c>
      <c r="C9" s="14" t="s">
        <v>649</v>
      </c>
      <c r="D9" s="14">
        <v>314</v>
      </c>
      <c r="E9" s="14"/>
    </row>
    <row r="10" spans="1:5" x14ac:dyDescent="0.45">
      <c r="B10" s="14" t="s">
        <v>642</v>
      </c>
      <c r="C10" s="14" t="s">
        <v>392</v>
      </c>
      <c r="D10" s="14">
        <v>458</v>
      </c>
      <c r="E10" s="14"/>
    </row>
    <row r="11" spans="1:5" x14ac:dyDescent="0.45">
      <c r="B11" s="14" t="s">
        <v>642</v>
      </c>
      <c r="C11" s="14" t="s">
        <v>332</v>
      </c>
      <c r="D11" s="14">
        <v>200</v>
      </c>
      <c r="E11" s="14"/>
    </row>
    <row r="12" spans="1:5" x14ac:dyDescent="0.45">
      <c r="B12" s="14" t="s">
        <v>642</v>
      </c>
      <c r="C12" s="14" t="s">
        <v>41</v>
      </c>
      <c r="D12" s="14">
        <v>81</v>
      </c>
      <c r="E12" s="14"/>
    </row>
    <row r="13" spans="1:5" x14ac:dyDescent="0.45">
      <c r="B13" s="14" t="s">
        <v>642</v>
      </c>
      <c r="C13" s="14" t="s">
        <v>474</v>
      </c>
      <c r="D13" s="14">
        <v>555</v>
      </c>
      <c r="E13" s="14"/>
    </row>
    <row r="14" spans="1:5" x14ac:dyDescent="0.45">
      <c r="B14" s="14" t="s">
        <v>124</v>
      </c>
      <c r="C14" s="14" t="s">
        <v>136</v>
      </c>
      <c r="D14" s="14">
        <v>380</v>
      </c>
      <c r="E14" s="14">
        <v>158</v>
      </c>
    </row>
    <row r="15" spans="1:5" x14ac:dyDescent="0.45">
      <c r="B15" s="14" t="s">
        <v>124</v>
      </c>
      <c r="C15" s="14" t="s">
        <v>456</v>
      </c>
      <c r="D15" s="14">
        <v>200</v>
      </c>
      <c r="E15" s="14"/>
    </row>
    <row r="16" spans="1:5" x14ac:dyDescent="0.45">
      <c r="B16" s="14" t="s">
        <v>124</v>
      </c>
      <c r="C16" s="14" t="s">
        <v>338</v>
      </c>
      <c r="D16" s="14">
        <v>1361</v>
      </c>
      <c r="E16" s="14">
        <v>230</v>
      </c>
    </row>
    <row r="17" spans="2:5" x14ac:dyDescent="0.45">
      <c r="B17" s="14" t="s">
        <v>124</v>
      </c>
      <c r="C17" s="14" t="s">
        <v>401</v>
      </c>
      <c r="D17" s="14">
        <v>291</v>
      </c>
      <c r="E17" s="14">
        <v>191</v>
      </c>
    </row>
    <row r="18" spans="2:5" x14ac:dyDescent="0.45">
      <c r="B18" s="14" t="s">
        <v>124</v>
      </c>
      <c r="C18" s="14" t="s">
        <v>267</v>
      </c>
      <c r="D18" s="14">
        <v>80</v>
      </c>
      <c r="E18" s="14"/>
    </row>
    <row r="19" spans="2:5" x14ac:dyDescent="0.45">
      <c r="B19" s="14" t="s">
        <v>124</v>
      </c>
      <c r="C19" s="14" t="s">
        <v>130</v>
      </c>
      <c r="D19" s="14">
        <v>1429</v>
      </c>
      <c r="E19" s="14">
        <v>506</v>
      </c>
    </row>
    <row r="20" spans="2:5" x14ac:dyDescent="0.45">
      <c r="B20" s="14" t="s">
        <v>124</v>
      </c>
      <c r="C20" s="14" t="s">
        <v>362</v>
      </c>
      <c r="D20" s="14">
        <v>279</v>
      </c>
      <c r="E20" s="14"/>
    </row>
    <row r="21" spans="2:5" x14ac:dyDescent="0.45">
      <c r="B21" s="14" t="s">
        <v>124</v>
      </c>
      <c r="C21" s="14" t="s">
        <v>405</v>
      </c>
      <c r="D21" s="14">
        <v>81</v>
      </c>
      <c r="E21" s="14"/>
    </row>
    <row r="22" spans="2:5" x14ac:dyDescent="0.45">
      <c r="B22" s="14" t="s">
        <v>124</v>
      </c>
      <c r="C22" s="14" t="s">
        <v>650</v>
      </c>
      <c r="D22" s="14">
        <v>99</v>
      </c>
      <c r="E22" s="14"/>
    </row>
    <row r="23" spans="2:5" x14ac:dyDescent="0.45">
      <c r="B23" s="14" t="s">
        <v>124</v>
      </c>
      <c r="C23" s="14" t="s">
        <v>327</v>
      </c>
      <c r="D23" s="14">
        <v>1141</v>
      </c>
      <c r="E23" s="14">
        <v>88</v>
      </c>
    </row>
    <row r="24" spans="2:5" x14ac:dyDescent="0.45">
      <c r="B24" s="14" t="s">
        <v>54</v>
      </c>
      <c r="C24" s="14" t="s">
        <v>448</v>
      </c>
      <c r="D24" s="14">
        <v>87</v>
      </c>
      <c r="E24" s="14"/>
    </row>
    <row r="25" spans="2:5" x14ac:dyDescent="0.45">
      <c r="B25" s="14" t="s">
        <v>54</v>
      </c>
      <c r="C25" s="14" t="s">
        <v>441</v>
      </c>
      <c r="D25" s="14">
        <v>862</v>
      </c>
      <c r="E25" s="14"/>
    </row>
    <row r="26" spans="2:5" x14ac:dyDescent="0.45">
      <c r="B26" s="14" t="s">
        <v>54</v>
      </c>
      <c r="C26" s="14" t="s">
        <v>110</v>
      </c>
      <c r="D26" s="14">
        <v>200</v>
      </c>
      <c r="E26" s="14"/>
    </row>
    <row r="27" spans="2:5" x14ac:dyDescent="0.45">
      <c r="B27" s="14" t="s">
        <v>54</v>
      </c>
      <c r="C27" s="14" t="s">
        <v>64</v>
      </c>
      <c r="D27" s="14">
        <v>114</v>
      </c>
      <c r="E27" s="14"/>
    </row>
    <row r="28" spans="2:5" x14ac:dyDescent="0.45">
      <c r="B28" s="14" t="s">
        <v>336</v>
      </c>
      <c r="C28" s="14" t="s">
        <v>651</v>
      </c>
      <c r="D28" s="14">
        <v>1280</v>
      </c>
      <c r="E28" s="14"/>
    </row>
    <row r="29" spans="2:5" x14ac:dyDescent="0.45">
      <c r="B29" s="14" t="s">
        <v>70</v>
      </c>
      <c r="C29" s="14" t="s">
        <v>433</v>
      </c>
      <c r="D29" s="14">
        <v>187</v>
      </c>
      <c r="E29" s="14">
        <v>40</v>
      </c>
    </row>
  </sheetData>
  <hyperlinks>
    <hyperlink ref="B1" r:id="rId1" xr:uid="{8FACCE1B-4DE2-4ED0-97CB-98DA749FF5EA}"/>
  </hyperlinks>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197"/>
  <sheetViews>
    <sheetView zoomScale="80" zoomScaleNormal="80" workbookViewId="0">
      <selection activeCell="I3" sqref="I3"/>
    </sheetView>
  </sheetViews>
  <sheetFormatPr defaultColWidth="8.796875" defaultRowHeight="14.25" x14ac:dyDescent="0.45"/>
  <cols>
    <col min="2" max="2" width="25" customWidth="1"/>
    <col min="3" max="3" width="8.6640625" customWidth="1"/>
    <col min="4" max="5" width="12.796875" bestFit="1" customWidth="1"/>
    <col min="6" max="8" width="8.6640625" customWidth="1"/>
    <col min="9" max="9" width="11.1328125" bestFit="1" customWidth="1"/>
    <col min="10" max="14" width="8.6640625" customWidth="1"/>
    <col min="15" max="16" width="8.6640625" style="17" customWidth="1"/>
    <col min="17" max="18" width="8.6640625" customWidth="1"/>
    <col min="19" max="19" width="13.1328125" customWidth="1"/>
    <col min="20" max="20" width="19.1328125" bestFit="1" customWidth="1"/>
    <col min="21" max="22" width="8.6640625" customWidth="1"/>
    <col min="23" max="23" width="34.33203125" customWidth="1"/>
    <col min="24" max="24" width="18.33203125" bestFit="1" customWidth="1"/>
    <col min="25" max="25" width="8.6640625" customWidth="1"/>
    <col min="26" max="26" width="32.33203125" bestFit="1" customWidth="1"/>
    <col min="27" max="27" width="11.796875" bestFit="1" customWidth="1"/>
    <col min="28" max="29" width="8.6640625" customWidth="1"/>
    <col min="30" max="30" width="19.796875" bestFit="1" customWidth="1"/>
    <col min="31" max="31" width="16" customWidth="1"/>
    <col min="32" max="32" width="18" customWidth="1"/>
    <col min="34" max="35" width="12.6640625" bestFit="1" customWidth="1"/>
    <col min="37" max="37" width="14.46484375" bestFit="1" customWidth="1"/>
  </cols>
  <sheetData>
    <row r="1" spans="1:37" s="16" customFormat="1" ht="85.5" x14ac:dyDescent="0.45">
      <c r="A1" s="16" t="s">
        <v>0</v>
      </c>
      <c r="B1" s="16" t="s">
        <v>1</v>
      </c>
      <c r="C1" s="16" t="s">
        <v>2</v>
      </c>
      <c r="D1" s="16" t="s">
        <v>3</v>
      </c>
      <c r="E1" s="16" t="s">
        <v>4</v>
      </c>
      <c r="F1" s="16" t="s">
        <v>5</v>
      </c>
      <c r="G1" s="16" t="s">
        <v>6</v>
      </c>
      <c r="H1" s="16" t="s">
        <v>7</v>
      </c>
      <c r="I1" s="16" t="s">
        <v>8</v>
      </c>
      <c r="J1" s="16" t="s">
        <v>9</v>
      </c>
      <c r="K1" s="16" t="s">
        <v>10</v>
      </c>
      <c r="L1" s="16" t="s">
        <v>616</v>
      </c>
      <c r="M1" s="16" t="s">
        <v>618</v>
      </c>
      <c r="N1" s="16" t="s">
        <v>621</v>
      </c>
      <c r="O1" s="18" t="s">
        <v>652</v>
      </c>
      <c r="P1" s="18" t="s">
        <v>690</v>
      </c>
      <c r="Q1" s="16" t="s">
        <v>673</v>
      </c>
      <c r="R1" s="16" t="s">
        <v>11</v>
      </c>
      <c r="S1" s="16" t="s">
        <v>12</v>
      </c>
      <c r="T1" s="16" t="s">
        <v>13</v>
      </c>
      <c r="U1" s="16" t="s">
        <v>14</v>
      </c>
      <c r="V1" s="16" t="s">
        <v>15</v>
      </c>
      <c r="W1" s="16" t="s">
        <v>16</v>
      </c>
      <c r="X1" s="16" t="s">
        <v>17</v>
      </c>
      <c r="Y1" s="16" t="s">
        <v>18</v>
      </c>
      <c r="Z1" s="16" t="s">
        <v>19</v>
      </c>
      <c r="AA1" s="16" t="s">
        <v>20</v>
      </c>
      <c r="AB1" s="16" t="s">
        <v>21</v>
      </c>
      <c r="AC1" s="16" t="s">
        <v>22</v>
      </c>
      <c r="AD1" s="16" t="s">
        <v>23</v>
      </c>
      <c r="AE1" s="16" t="s">
        <v>24</v>
      </c>
      <c r="AF1" s="16" t="s">
        <v>25</v>
      </c>
      <c r="AG1" s="16" t="s">
        <v>26</v>
      </c>
      <c r="AH1" s="16" t="s">
        <v>27</v>
      </c>
      <c r="AI1" s="16" t="s">
        <v>28</v>
      </c>
      <c r="AJ1" s="16" t="s">
        <v>29</v>
      </c>
      <c r="AK1" s="16" t="s">
        <v>30</v>
      </c>
    </row>
    <row r="2" spans="1:37" x14ac:dyDescent="0.45">
      <c r="A2">
        <v>81</v>
      </c>
      <c r="B2" t="s">
        <v>312</v>
      </c>
      <c r="C2">
        <v>1208</v>
      </c>
      <c r="D2" s="1">
        <v>42124</v>
      </c>
      <c r="E2" s="1">
        <v>42124</v>
      </c>
      <c r="F2" t="s">
        <v>32</v>
      </c>
      <c r="G2" t="s">
        <v>75</v>
      </c>
      <c r="H2" t="s">
        <v>34</v>
      </c>
      <c r="I2" t="s">
        <v>313</v>
      </c>
      <c r="J2" t="s">
        <v>35</v>
      </c>
      <c r="K2" t="s">
        <v>314</v>
      </c>
      <c r="M2">
        <v>200</v>
      </c>
      <c r="N2">
        <v>450</v>
      </c>
      <c r="Q2">
        <f>SUM(L2:M2,O2)</f>
        <v>200</v>
      </c>
      <c r="R2">
        <v>650</v>
      </c>
      <c r="S2" t="s">
        <v>36</v>
      </c>
      <c r="T2" t="s">
        <v>134</v>
      </c>
      <c r="U2" t="s">
        <v>38</v>
      </c>
      <c r="V2" t="s">
        <v>124</v>
      </c>
      <c r="W2" t="s">
        <v>315</v>
      </c>
      <c r="X2" t="s">
        <v>136</v>
      </c>
      <c r="Y2">
        <v>337</v>
      </c>
      <c r="Z2" t="s">
        <v>137</v>
      </c>
      <c r="AA2">
        <v>1</v>
      </c>
      <c r="AB2" t="s">
        <v>137</v>
      </c>
      <c r="AC2" t="e">
        <v>#N/A</v>
      </c>
      <c r="AD2" t="s">
        <v>328</v>
      </c>
      <c r="AE2" s="1">
        <v>43465</v>
      </c>
      <c r="AF2" s="1">
        <v>44286</v>
      </c>
      <c r="AG2" t="s">
        <v>43</v>
      </c>
      <c r="AH2" t="s">
        <v>44</v>
      </c>
      <c r="AI2" t="s">
        <v>44</v>
      </c>
      <c r="AJ2" t="s">
        <v>43</v>
      </c>
      <c r="AK2" t="s">
        <v>45</v>
      </c>
    </row>
    <row r="3" spans="1:37" x14ac:dyDescent="0.45">
      <c r="A3">
        <v>119</v>
      </c>
      <c r="B3" t="s">
        <v>133</v>
      </c>
      <c r="C3">
        <v>1330</v>
      </c>
      <c r="D3" s="1">
        <v>42492</v>
      </c>
      <c r="E3" s="1">
        <v>42492</v>
      </c>
      <c r="F3" t="s">
        <v>32</v>
      </c>
      <c r="G3" t="s">
        <v>114</v>
      </c>
      <c r="H3" t="s">
        <v>34</v>
      </c>
      <c r="J3" t="s">
        <v>35</v>
      </c>
      <c r="L3">
        <v>300</v>
      </c>
      <c r="Q3">
        <f t="shared" ref="Q3:Q66" si="0">SUM(L3:M3,O3)</f>
        <v>300</v>
      </c>
      <c r="R3">
        <v>120</v>
      </c>
      <c r="S3" t="s">
        <v>36</v>
      </c>
      <c r="T3" t="s">
        <v>134</v>
      </c>
      <c r="U3" t="s">
        <v>38</v>
      </c>
      <c r="V3" t="s">
        <v>124</v>
      </c>
      <c r="W3" t="s">
        <v>135</v>
      </c>
      <c r="X3" t="s">
        <v>136</v>
      </c>
      <c r="Y3">
        <v>337</v>
      </c>
      <c r="Z3" t="s">
        <v>137</v>
      </c>
      <c r="AA3">
        <v>1</v>
      </c>
      <c r="AB3" t="s">
        <v>137</v>
      </c>
      <c r="AC3" t="e">
        <v>#N/A</v>
      </c>
      <c r="AD3" t="s">
        <v>328</v>
      </c>
      <c r="AE3" s="1">
        <v>43617</v>
      </c>
      <c r="AF3" s="1">
        <v>44896</v>
      </c>
      <c r="AG3" t="s">
        <v>43</v>
      </c>
      <c r="AH3" t="s">
        <v>44</v>
      </c>
      <c r="AI3" t="s">
        <v>44</v>
      </c>
      <c r="AJ3" t="s">
        <v>43</v>
      </c>
      <c r="AK3" t="s">
        <v>45</v>
      </c>
    </row>
    <row r="4" spans="1:37" x14ac:dyDescent="0.45">
      <c r="A4">
        <v>182</v>
      </c>
      <c r="B4" t="s">
        <v>348</v>
      </c>
      <c r="C4">
        <v>1495</v>
      </c>
      <c r="D4" s="1">
        <v>43203</v>
      </c>
      <c r="E4" s="1">
        <v>43206</v>
      </c>
      <c r="F4" t="s">
        <v>32</v>
      </c>
      <c r="G4" t="s">
        <v>164</v>
      </c>
      <c r="H4" t="s">
        <v>34</v>
      </c>
      <c r="I4" t="s">
        <v>313</v>
      </c>
      <c r="J4" t="s">
        <v>35</v>
      </c>
      <c r="K4" t="s">
        <v>314</v>
      </c>
      <c r="M4">
        <v>25.2</v>
      </c>
      <c r="N4">
        <v>66.599999999999994</v>
      </c>
      <c r="Q4">
        <f t="shared" si="0"/>
        <v>25.2</v>
      </c>
      <c r="R4">
        <v>64.900000000000006</v>
      </c>
      <c r="S4" t="s">
        <v>36</v>
      </c>
      <c r="T4" t="s">
        <v>325</v>
      </c>
      <c r="U4" t="s">
        <v>38</v>
      </c>
      <c r="V4" t="s">
        <v>39</v>
      </c>
      <c r="W4" t="s">
        <v>349</v>
      </c>
      <c r="X4" t="s">
        <v>350</v>
      </c>
      <c r="Y4">
        <v>338</v>
      </c>
      <c r="Z4" t="s">
        <v>351</v>
      </c>
      <c r="AC4" t="e">
        <v>#N/A</v>
      </c>
      <c r="AD4" t="s">
        <v>127</v>
      </c>
      <c r="AE4" s="1">
        <v>44531</v>
      </c>
      <c r="AF4" s="1">
        <v>44531</v>
      </c>
      <c r="AG4" t="s">
        <v>43</v>
      </c>
      <c r="AH4" t="s">
        <v>44</v>
      </c>
      <c r="AJ4" t="s">
        <v>43</v>
      </c>
    </row>
    <row r="5" spans="1:37" x14ac:dyDescent="0.45">
      <c r="A5">
        <v>230</v>
      </c>
      <c r="B5" t="s">
        <v>384</v>
      </c>
      <c r="C5">
        <v>1586</v>
      </c>
      <c r="D5" s="1">
        <v>43559</v>
      </c>
      <c r="E5" s="1">
        <v>43570</v>
      </c>
      <c r="F5" t="s">
        <v>32</v>
      </c>
      <c r="G5" t="s">
        <v>205</v>
      </c>
      <c r="H5" t="s">
        <v>34</v>
      </c>
      <c r="I5" t="s">
        <v>313</v>
      </c>
      <c r="J5" t="s">
        <v>35</v>
      </c>
      <c r="K5" t="s">
        <v>314</v>
      </c>
      <c r="M5">
        <v>152.29</v>
      </c>
      <c r="N5">
        <v>151.79400000000001</v>
      </c>
      <c r="Q5">
        <f t="shared" si="0"/>
        <v>152.29</v>
      </c>
      <c r="R5">
        <v>150</v>
      </c>
      <c r="S5" t="s">
        <v>36</v>
      </c>
      <c r="T5" t="s">
        <v>325</v>
      </c>
      <c r="U5" t="s">
        <v>38</v>
      </c>
      <c r="V5" t="s">
        <v>39</v>
      </c>
      <c r="W5" t="s">
        <v>349</v>
      </c>
      <c r="X5" t="s">
        <v>350</v>
      </c>
      <c r="Y5">
        <v>338</v>
      </c>
      <c r="Z5" t="s">
        <v>351</v>
      </c>
      <c r="AC5" t="e">
        <v>#N/A</v>
      </c>
      <c r="AD5" t="s">
        <v>127</v>
      </c>
      <c r="AE5" s="1">
        <v>44925</v>
      </c>
      <c r="AF5" s="1">
        <v>44925</v>
      </c>
      <c r="AG5" t="s">
        <v>43</v>
      </c>
      <c r="AJ5" t="s">
        <v>43</v>
      </c>
    </row>
    <row r="6" spans="1:37" x14ac:dyDescent="0.45">
      <c r="A6">
        <v>231</v>
      </c>
      <c r="B6" t="s">
        <v>385</v>
      </c>
      <c r="C6">
        <v>1587</v>
      </c>
      <c r="D6" s="1">
        <v>43571</v>
      </c>
      <c r="E6" s="1">
        <v>43570</v>
      </c>
      <c r="F6" t="s">
        <v>32</v>
      </c>
      <c r="G6" t="s">
        <v>205</v>
      </c>
      <c r="H6" t="s">
        <v>34</v>
      </c>
      <c r="I6" t="s">
        <v>313</v>
      </c>
      <c r="J6" t="s">
        <v>35</v>
      </c>
      <c r="K6" t="s">
        <v>314</v>
      </c>
      <c r="M6">
        <v>101.78</v>
      </c>
      <c r="N6">
        <v>101.78</v>
      </c>
      <c r="Q6">
        <f t="shared" si="0"/>
        <v>101.78</v>
      </c>
      <c r="R6">
        <v>100</v>
      </c>
      <c r="S6" t="s">
        <v>36</v>
      </c>
      <c r="T6" t="s">
        <v>325</v>
      </c>
      <c r="U6" t="s">
        <v>38</v>
      </c>
      <c r="V6" t="s">
        <v>39</v>
      </c>
      <c r="W6" t="s">
        <v>349</v>
      </c>
      <c r="X6" t="s">
        <v>350</v>
      </c>
      <c r="Y6">
        <v>338</v>
      </c>
      <c r="Z6" t="s">
        <v>351</v>
      </c>
      <c r="AC6" t="e">
        <v>#N/A</v>
      </c>
      <c r="AD6" t="s">
        <v>127</v>
      </c>
      <c r="AE6" s="1">
        <v>45260</v>
      </c>
      <c r="AF6" s="1">
        <v>45260</v>
      </c>
      <c r="AG6" t="s">
        <v>43</v>
      </c>
      <c r="AJ6" t="s">
        <v>43</v>
      </c>
    </row>
    <row r="7" spans="1:37" x14ac:dyDescent="0.45">
      <c r="A7">
        <v>69</v>
      </c>
      <c r="B7" t="s">
        <v>100</v>
      </c>
      <c r="C7">
        <v>1169</v>
      </c>
      <c r="D7" s="1">
        <v>42124</v>
      </c>
      <c r="E7" s="1">
        <v>42124</v>
      </c>
      <c r="F7" t="s">
        <v>32</v>
      </c>
      <c r="G7" t="s">
        <v>75</v>
      </c>
      <c r="H7" t="s">
        <v>34</v>
      </c>
      <c r="J7" t="s">
        <v>35</v>
      </c>
      <c r="L7">
        <v>70</v>
      </c>
      <c r="Q7">
        <f t="shared" si="0"/>
        <v>70</v>
      </c>
      <c r="R7">
        <v>69.599999999999994</v>
      </c>
      <c r="S7" t="s">
        <v>36</v>
      </c>
      <c r="T7" t="s">
        <v>53</v>
      </c>
      <c r="U7" t="s">
        <v>38</v>
      </c>
      <c r="V7" t="s">
        <v>54</v>
      </c>
      <c r="W7" t="s">
        <v>101</v>
      </c>
      <c r="X7" t="s">
        <v>102</v>
      </c>
      <c r="Y7">
        <v>1375</v>
      </c>
      <c r="Z7" t="s">
        <v>65</v>
      </c>
      <c r="AC7" t="e">
        <v>#N/A</v>
      </c>
      <c r="AD7" t="s">
        <v>638</v>
      </c>
      <c r="AE7" s="1">
        <v>43862</v>
      </c>
      <c r="AF7" s="1">
        <v>44279</v>
      </c>
      <c r="AG7" t="s">
        <v>43</v>
      </c>
      <c r="AH7" t="s">
        <v>44</v>
      </c>
      <c r="AI7" t="s">
        <v>44</v>
      </c>
      <c r="AJ7" t="s">
        <v>43</v>
      </c>
      <c r="AK7" t="s">
        <v>45</v>
      </c>
    </row>
    <row r="8" spans="1:37" x14ac:dyDescent="0.45">
      <c r="A8">
        <v>284</v>
      </c>
      <c r="B8" t="s">
        <v>280</v>
      </c>
      <c r="C8">
        <v>1656</v>
      </c>
      <c r="D8" s="1">
        <v>43559</v>
      </c>
      <c r="E8" s="1">
        <v>43570</v>
      </c>
      <c r="F8" t="s">
        <v>32</v>
      </c>
      <c r="G8" t="s">
        <v>205</v>
      </c>
      <c r="H8" t="s">
        <v>34</v>
      </c>
      <c r="J8" t="s">
        <v>35</v>
      </c>
      <c r="L8">
        <v>200</v>
      </c>
      <c r="Q8">
        <f t="shared" si="0"/>
        <v>200</v>
      </c>
      <c r="R8">
        <v>200</v>
      </c>
      <c r="S8" t="s">
        <v>36</v>
      </c>
      <c r="T8" t="s">
        <v>53</v>
      </c>
      <c r="U8" t="s">
        <v>38</v>
      </c>
      <c r="V8" t="s">
        <v>54</v>
      </c>
      <c r="W8" t="s">
        <v>281</v>
      </c>
      <c r="X8" t="s">
        <v>448</v>
      </c>
      <c r="Y8" t="e">
        <v>#N/A</v>
      </c>
      <c r="Z8" t="e">
        <v>#N/A</v>
      </c>
      <c r="AC8" t="e">
        <v>#N/A</v>
      </c>
      <c r="AD8" t="s">
        <v>638</v>
      </c>
      <c r="AE8" s="1">
        <v>45261</v>
      </c>
      <c r="AF8" s="1">
        <v>45261</v>
      </c>
      <c r="AG8" t="s">
        <v>43</v>
      </c>
      <c r="AJ8" t="s">
        <v>43</v>
      </c>
    </row>
    <row r="9" spans="1:37" x14ac:dyDescent="0.45">
      <c r="A9">
        <v>53</v>
      </c>
      <c r="B9" t="s">
        <v>80</v>
      </c>
      <c r="C9">
        <v>1109</v>
      </c>
      <c r="D9" s="1">
        <v>42124</v>
      </c>
      <c r="E9" s="1">
        <v>42124</v>
      </c>
      <c r="F9" t="s">
        <v>32</v>
      </c>
      <c r="G9" t="s">
        <v>75</v>
      </c>
      <c r="H9" t="s">
        <v>34</v>
      </c>
      <c r="J9" t="s">
        <v>35</v>
      </c>
      <c r="L9">
        <v>150</v>
      </c>
      <c r="Q9">
        <f t="shared" si="0"/>
        <v>150</v>
      </c>
      <c r="R9">
        <v>132</v>
      </c>
      <c r="S9" t="s">
        <v>36</v>
      </c>
      <c r="T9" t="s">
        <v>81</v>
      </c>
      <c r="U9" t="s">
        <v>38</v>
      </c>
      <c r="V9" t="s">
        <v>39</v>
      </c>
      <c r="W9" t="s">
        <v>82</v>
      </c>
      <c r="X9" t="s">
        <v>674</v>
      </c>
      <c r="Y9" t="e">
        <v>#N/A</v>
      </c>
      <c r="Z9" t="s">
        <v>84</v>
      </c>
      <c r="AA9">
        <v>1</v>
      </c>
      <c r="AB9" t="s">
        <v>85</v>
      </c>
      <c r="AC9" t="e">
        <v>#N/A</v>
      </c>
      <c r="AD9" t="s">
        <v>636</v>
      </c>
      <c r="AE9" s="1">
        <v>44348</v>
      </c>
      <c r="AF9" s="1">
        <v>44652</v>
      </c>
      <c r="AG9" t="s">
        <v>43</v>
      </c>
      <c r="AH9" t="s">
        <v>44</v>
      </c>
      <c r="AI9" t="s">
        <v>44</v>
      </c>
      <c r="AJ9" t="s">
        <v>43</v>
      </c>
      <c r="AK9" t="s">
        <v>45</v>
      </c>
    </row>
    <row r="10" spans="1:37" x14ac:dyDescent="0.45">
      <c r="A10">
        <v>180</v>
      </c>
      <c r="B10" t="s">
        <v>186</v>
      </c>
      <c r="C10">
        <v>1492</v>
      </c>
      <c r="D10" s="1">
        <v>43202</v>
      </c>
      <c r="E10" s="1">
        <v>43206</v>
      </c>
      <c r="F10" t="s">
        <v>32</v>
      </c>
      <c r="G10" t="s">
        <v>164</v>
      </c>
      <c r="H10" t="s">
        <v>34</v>
      </c>
      <c r="J10" t="s">
        <v>35</v>
      </c>
      <c r="L10">
        <v>150</v>
      </c>
      <c r="Q10">
        <f t="shared" si="0"/>
        <v>150</v>
      </c>
      <c r="R10">
        <v>150</v>
      </c>
      <c r="S10" t="s">
        <v>36</v>
      </c>
      <c r="T10" t="s">
        <v>115</v>
      </c>
      <c r="U10" t="s">
        <v>38</v>
      </c>
      <c r="V10" t="s">
        <v>39</v>
      </c>
      <c r="W10" t="s">
        <v>187</v>
      </c>
      <c r="X10" t="s">
        <v>188</v>
      </c>
      <c r="Y10">
        <v>2029</v>
      </c>
      <c r="Z10" t="s">
        <v>79</v>
      </c>
      <c r="AC10">
        <v>1307</v>
      </c>
      <c r="AD10" t="s">
        <v>42</v>
      </c>
      <c r="AE10" s="1">
        <v>44531</v>
      </c>
      <c r="AF10" s="1">
        <v>44531</v>
      </c>
      <c r="AG10" t="s">
        <v>43</v>
      </c>
      <c r="AH10" t="s">
        <v>44</v>
      </c>
      <c r="AJ10" t="s">
        <v>43</v>
      </c>
    </row>
    <row r="11" spans="1:37" x14ac:dyDescent="0.45">
      <c r="A11">
        <v>5</v>
      </c>
      <c r="B11" t="s">
        <v>444</v>
      </c>
      <c r="C11" t="s">
        <v>445</v>
      </c>
      <c r="D11" s="1">
        <v>38838</v>
      </c>
      <c r="E11" s="1">
        <v>38874</v>
      </c>
      <c r="F11" t="s">
        <v>32</v>
      </c>
      <c r="G11" t="s">
        <v>446</v>
      </c>
      <c r="H11" t="s">
        <v>34</v>
      </c>
      <c r="I11" t="s">
        <v>313</v>
      </c>
      <c r="J11" t="s">
        <v>35</v>
      </c>
      <c r="K11" t="s">
        <v>314</v>
      </c>
      <c r="M11">
        <v>50</v>
      </c>
      <c r="N11">
        <v>50</v>
      </c>
      <c r="Q11">
        <f t="shared" si="0"/>
        <v>50</v>
      </c>
      <c r="R11">
        <v>100</v>
      </c>
      <c r="S11" t="s">
        <v>36</v>
      </c>
      <c r="T11" t="s">
        <v>53</v>
      </c>
      <c r="U11" t="s">
        <v>38</v>
      </c>
      <c r="V11" t="s">
        <v>54</v>
      </c>
      <c r="W11" t="s">
        <v>447</v>
      </c>
      <c r="X11" t="s">
        <v>448</v>
      </c>
      <c r="Y11">
        <v>1382</v>
      </c>
      <c r="Z11" t="s">
        <v>111</v>
      </c>
      <c r="AC11" t="e">
        <v>#N/A</v>
      </c>
      <c r="AD11" t="s">
        <v>638</v>
      </c>
      <c r="AE11" s="1">
        <v>39629</v>
      </c>
      <c r="AF11" s="1">
        <v>44926</v>
      </c>
      <c r="AG11" t="s">
        <v>449</v>
      </c>
      <c r="AH11" t="s">
        <v>44</v>
      </c>
      <c r="AI11" t="s">
        <v>44</v>
      </c>
      <c r="AJ11" t="s">
        <v>89</v>
      </c>
      <c r="AK11" t="s">
        <v>45</v>
      </c>
    </row>
    <row r="12" spans="1:37" x14ac:dyDescent="0.45">
      <c r="A12">
        <v>202</v>
      </c>
      <c r="B12" t="s">
        <v>367</v>
      </c>
      <c r="C12">
        <v>1541</v>
      </c>
      <c r="D12" s="1">
        <v>43560</v>
      </c>
      <c r="E12" s="1">
        <v>43570</v>
      </c>
      <c r="F12" t="s">
        <v>32</v>
      </c>
      <c r="G12" t="s">
        <v>205</v>
      </c>
      <c r="H12" t="s">
        <v>34</v>
      </c>
      <c r="I12" t="s">
        <v>313</v>
      </c>
      <c r="J12" t="s">
        <v>35</v>
      </c>
      <c r="K12" t="s">
        <v>314</v>
      </c>
      <c r="M12">
        <v>356.79599999999999</v>
      </c>
      <c r="N12">
        <v>361.74</v>
      </c>
      <c r="Q12">
        <f t="shared" si="0"/>
        <v>356.79599999999999</v>
      </c>
      <c r="R12">
        <v>350</v>
      </c>
      <c r="S12" t="s">
        <v>36</v>
      </c>
      <c r="T12" t="s">
        <v>81</v>
      </c>
      <c r="U12" t="s">
        <v>38</v>
      </c>
      <c r="V12" t="s">
        <v>39</v>
      </c>
      <c r="W12" t="s">
        <v>368</v>
      </c>
      <c r="X12" t="s">
        <v>369</v>
      </c>
      <c r="Y12">
        <v>549</v>
      </c>
      <c r="Z12" t="s">
        <v>154</v>
      </c>
      <c r="AA12">
        <v>1</v>
      </c>
      <c r="AC12" t="e">
        <v>#N/A</v>
      </c>
      <c r="AD12" t="e">
        <v>#N/A</v>
      </c>
      <c r="AE12" s="1">
        <v>44926</v>
      </c>
      <c r="AF12" s="1">
        <v>44926</v>
      </c>
      <c r="AG12" t="s">
        <v>43</v>
      </c>
      <c r="AJ12" t="s">
        <v>43</v>
      </c>
    </row>
    <row r="13" spans="1:37" x14ac:dyDescent="0.45">
      <c r="A13">
        <v>108</v>
      </c>
      <c r="B13" t="s">
        <v>489</v>
      </c>
      <c r="C13">
        <v>1305</v>
      </c>
      <c r="D13" s="1">
        <v>42482</v>
      </c>
      <c r="E13" s="1">
        <v>42492</v>
      </c>
      <c r="F13" t="s">
        <v>32</v>
      </c>
      <c r="G13" t="s">
        <v>114</v>
      </c>
      <c r="H13" t="s">
        <v>34</v>
      </c>
      <c r="I13" t="s">
        <v>313</v>
      </c>
      <c r="J13" t="s">
        <v>35</v>
      </c>
      <c r="K13" t="s">
        <v>314</v>
      </c>
      <c r="M13">
        <v>20.7</v>
      </c>
      <c r="N13">
        <v>102.85</v>
      </c>
      <c r="Q13">
        <f t="shared" si="0"/>
        <v>20.7</v>
      </c>
      <c r="R13">
        <v>100</v>
      </c>
      <c r="S13" t="s">
        <v>52</v>
      </c>
      <c r="T13" t="s">
        <v>269</v>
      </c>
      <c r="U13" t="s">
        <v>38</v>
      </c>
      <c r="V13" t="s">
        <v>124</v>
      </c>
      <c r="W13" t="s">
        <v>490</v>
      </c>
      <c r="X13" t="s">
        <v>456</v>
      </c>
      <c r="Y13" t="e">
        <v>#N/A</v>
      </c>
      <c r="Z13" t="s">
        <v>491</v>
      </c>
      <c r="AA13">
        <v>1</v>
      </c>
      <c r="AB13" t="s">
        <v>492</v>
      </c>
      <c r="AC13" t="e">
        <v>#N/A</v>
      </c>
      <c r="AD13" t="e">
        <v>#N/A</v>
      </c>
      <c r="AE13" s="1">
        <v>44044</v>
      </c>
      <c r="AF13" s="1">
        <v>44561</v>
      </c>
      <c r="AG13" t="s">
        <v>43</v>
      </c>
      <c r="AH13" t="s">
        <v>44</v>
      </c>
      <c r="AI13" t="s">
        <v>44</v>
      </c>
      <c r="AJ13" t="s">
        <v>43</v>
      </c>
      <c r="AK13" t="s">
        <v>58</v>
      </c>
    </row>
    <row r="14" spans="1:37" x14ac:dyDescent="0.45">
      <c r="A14">
        <v>15</v>
      </c>
      <c r="B14" t="s">
        <v>453</v>
      </c>
      <c r="C14">
        <v>552</v>
      </c>
      <c r="D14" s="1">
        <v>40088</v>
      </c>
      <c r="E14" s="1">
        <v>40210</v>
      </c>
      <c r="F14" t="s">
        <v>32</v>
      </c>
      <c r="G14" t="s">
        <v>454</v>
      </c>
      <c r="H14" t="s">
        <v>34</v>
      </c>
      <c r="I14" t="s">
        <v>313</v>
      </c>
      <c r="J14" t="s">
        <v>35</v>
      </c>
      <c r="K14" t="s">
        <v>314</v>
      </c>
      <c r="M14">
        <v>60</v>
      </c>
      <c r="N14">
        <v>60</v>
      </c>
      <c r="Q14">
        <f t="shared" si="0"/>
        <v>60</v>
      </c>
      <c r="R14">
        <v>60</v>
      </c>
      <c r="S14" t="s">
        <v>52</v>
      </c>
      <c r="T14" t="s">
        <v>269</v>
      </c>
      <c r="U14" t="s">
        <v>38</v>
      </c>
      <c r="V14" t="s">
        <v>124</v>
      </c>
      <c r="W14" t="s">
        <v>455</v>
      </c>
      <c r="X14" t="s">
        <v>456</v>
      </c>
      <c r="Y14" t="e">
        <v>#N/A</v>
      </c>
      <c r="Z14" t="s">
        <v>491</v>
      </c>
      <c r="AC14" t="e">
        <v>#N/A</v>
      </c>
      <c r="AD14" t="e">
        <v>#N/A</v>
      </c>
      <c r="AE14" s="1">
        <v>40969</v>
      </c>
      <c r="AF14" s="1">
        <v>44166</v>
      </c>
      <c r="AG14" t="s">
        <v>43</v>
      </c>
      <c r="AH14" t="s">
        <v>44</v>
      </c>
      <c r="AI14" t="s">
        <v>44</v>
      </c>
      <c r="AJ14" t="s">
        <v>43</v>
      </c>
      <c r="AK14" t="s">
        <v>45</v>
      </c>
    </row>
    <row r="15" spans="1:37" x14ac:dyDescent="0.45">
      <c r="A15">
        <v>285</v>
      </c>
      <c r="B15" t="s">
        <v>282</v>
      </c>
      <c r="C15">
        <v>1657</v>
      </c>
      <c r="D15" s="1">
        <v>43557</v>
      </c>
      <c r="E15" s="1">
        <v>43570</v>
      </c>
      <c r="F15" t="s">
        <v>32</v>
      </c>
      <c r="G15" t="s">
        <v>205</v>
      </c>
      <c r="H15" t="s">
        <v>34</v>
      </c>
      <c r="J15" t="s">
        <v>35</v>
      </c>
      <c r="L15">
        <v>200</v>
      </c>
      <c r="Q15">
        <f t="shared" si="0"/>
        <v>200</v>
      </c>
      <c r="R15">
        <v>200</v>
      </c>
      <c r="S15" t="s">
        <v>36</v>
      </c>
      <c r="T15" t="s">
        <v>251</v>
      </c>
      <c r="U15" t="s">
        <v>38</v>
      </c>
      <c r="V15" t="s">
        <v>54</v>
      </c>
      <c r="W15" t="s">
        <v>283</v>
      </c>
      <c r="X15" t="s">
        <v>284</v>
      </c>
      <c r="Y15">
        <v>987</v>
      </c>
      <c r="Z15">
        <v>0</v>
      </c>
      <c r="AC15" t="e">
        <v>#N/A</v>
      </c>
      <c r="AD15" t="s">
        <v>638</v>
      </c>
      <c r="AE15" s="1">
        <v>45107</v>
      </c>
      <c r="AF15" s="1">
        <v>45107</v>
      </c>
      <c r="AG15" t="s">
        <v>43</v>
      </c>
      <c r="AJ15" t="s">
        <v>43</v>
      </c>
    </row>
    <row r="16" spans="1:37" x14ac:dyDescent="0.45">
      <c r="A16">
        <v>125</v>
      </c>
      <c r="B16" t="s">
        <v>502</v>
      </c>
      <c r="C16">
        <v>1349</v>
      </c>
      <c r="D16" s="1">
        <v>42853</v>
      </c>
      <c r="E16" s="1">
        <v>42856</v>
      </c>
      <c r="F16" t="s">
        <v>32</v>
      </c>
      <c r="G16" t="s">
        <v>139</v>
      </c>
      <c r="H16" t="s">
        <v>34</v>
      </c>
      <c r="I16" t="s">
        <v>313</v>
      </c>
      <c r="J16" t="s">
        <v>35</v>
      </c>
      <c r="K16" t="s">
        <v>314</v>
      </c>
      <c r="M16">
        <v>101.3</v>
      </c>
      <c r="N16">
        <v>101.4</v>
      </c>
      <c r="Q16">
        <f t="shared" si="0"/>
        <v>101.3</v>
      </c>
      <c r="R16">
        <v>100</v>
      </c>
      <c r="S16" t="s">
        <v>36</v>
      </c>
      <c r="T16" t="s">
        <v>37</v>
      </c>
      <c r="U16" t="s">
        <v>38</v>
      </c>
      <c r="V16" t="s">
        <v>39</v>
      </c>
      <c r="W16" t="s">
        <v>503</v>
      </c>
      <c r="X16" t="s">
        <v>504</v>
      </c>
      <c r="Y16">
        <v>2036</v>
      </c>
      <c r="Z16" t="s">
        <v>79</v>
      </c>
      <c r="AC16">
        <v>1148</v>
      </c>
      <c r="AD16" t="s">
        <v>42</v>
      </c>
      <c r="AE16" s="1">
        <v>44196</v>
      </c>
      <c r="AF16" s="1">
        <v>45107</v>
      </c>
      <c r="AG16" t="s">
        <v>43</v>
      </c>
      <c r="AH16" t="s">
        <v>44</v>
      </c>
      <c r="AI16" t="s">
        <v>44</v>
      </c>
      <c r="AJ16" t="s">
        <v>43</v>
      </c>
      <c r="AK16" t="s">
        <v>45</v>
      </c>
    </row>
    <row r="17" spans="1:37" x14ac:dyDescent="0.45">
      <c r="A17">
        <v>246</v>
      </c>
      <c r="B17" t="s">
        <v>241</v>
      </c>
      <c r="C17">
        <v>1605</v>
      </c>
      <c r="D17" s="1">
        <v>43571</v>
      </c>
      <c r="E17" s="1">
        <v>43570</v>
      </c>
      <c r="F17" t="s">
        <v>32</v>
      </c>
      <c r="G17" t="s">
        <v>205</v>
      </c>
      <c r="H17" t="s">
        <v>34</v>
      </c>
      <c r="J17" t="s">
        <v>35</v>
      </c>
      <c r="L17">
        <v>102.1</v>
      </c>
      <c r="Q17">
        <f t="shared" si="0"/>
        <v>102.1</v>
      </c>
      <c r="R17">
        <v>100</v>
      </c>
      <c r="S17" t="s">
        <v>36</v>
      </c>
      <c r="T17" t="s">
        <v>134</v>
      </c>
      <c r="U17" t="s">
        <v>38</v>
      </c>
      <c r="V17" t="s">
        <v>124</v>
      </c>
      <c r="W17" t="s">
        <v>242</v>
      </c>
      <c r="X17" t="s">
        <v>243</v>
      </c>
      <c r="Y17">
        <v>1309</v>
      </c>
      <c r="Z17" t="s">
        <v>244</v>
      </c>
      <c r="AC17">
        <v>308</v>
      </c>
      <c r="AD17" t="s">
        <v>127</v>
      </c>
      <c r="AE17" s="1">
        <v>44911</v>
      </c>
      <c r="AF17" s="1">
        <v>44911</v>
      </c>
      <c r="AG17" t="s">
        <v>43</v>
      </c>
      <c r="AJ17" t="s">
        <v>43</v>
      </c>
    </row>
    <row r="18" spans="1:37" x14ac:dyDescent="0.45">
      <c r="A18">
        <v>172</v>
      </c>
      <c r="B18" t="s">
        <v>172</v>
      </c>
      <c r="C18">
        <v>1460</v>
      </c>
      <c r="D18" s="1">
        <v>43202</v>
      </c>
      <c r="E18" s="1">
        <v>43206</v>
      </c>
      <c r="F18" t="s">
        <v>32</v>
      </c>
      <c r="G18" t="s">
        <v>164</v>
      </c>
      <c r="H18" t="s">
        <v>34</v>
      </c>
      <c r="J18" t="s">
        <v>35</v>
      </c>
      <c r="L18">
        <v>20</v>
      </c>
      <c r="Q18">
        <f t="shared" si="0"/>
        <v>20</v>
      </c>
      <c r="R18">
        <v>20</v>
      </c>
      <c r="S18" t="s">
        <v>36</v>
      </c>
      <c r="T18" t="s">
        <v>87</v>
      </c>
      <c r="U18" t="s">
        <v>38</v>
      </c>
      <c r="V18" t="s">
        <v>39</v>
      </c>
      <c r="W18" t="s">
        <v>173</v>
      </c>
      <c r="X18" t="s">
        <v>174</v>
      </c>
      <c r="Y18">
        <v>104</v>
      </c>
      <c r="Z18" t="s">
        <v>175</v>
      </c>
      <c r="AC18" t="e">
        <v>#N/A</v>
      </c>
      <c r="AD18" t="s">
        <v>42</v>
      </c>
      <c r="AE18" s="1">
        <v>44561</v>
      </c>
      <c r="AF18" s="1">
        <v>44561</v>
      </c>
      <c r="AG18" t="s">
        <v>43</v>
      </c>
      <c r="AH18" t="s">
        <v>44</v>
      </c>
      <c r="AJ18" t="s">
        <v>43</v>
      </c>
    </row>
    <row r="19" spans="1:37" x14ac:dyDescent="0.45">
      <c r="A19">
        <v>192</v>
      </c>
      <c r="B19" t="s">
        <v>363</v>
      </c>
      <c r="C19">
        <v>1526</v>
      </c>
      <c r="D19" s="1">
        <v>43201</v>
      </c>
      <c r="E19" s="1">
        <v>43206</v>
      </c>
      <c r="F19" t="s">
        <v>32</v>
      </c>
      <c r="G19" t="s">
        <v>164</v>
      </c>
      <c r="H19" t="s">
        <v>34</v>
      </c>
      <c r="I19" t="s">
        <v>313</v>
      </c>
      <c r="J19" t="s">
        <v>35</v>
      </c>
      <c r="K19" t="s">
        <v>314</v>
      </c>
      <c r="M19">
        <v>46.052</v>
      </c>
      <c r="N19">
        <v>155.43</v>
      </c>
      <c r="Q19">
        <f t="shared" si="0"/>
        <v>46.052</v>
      </c>
      <c r="R19">
        <v>150</v>
      </c>
      <c r="S19" t="s">
        <v>36</v>
      </c>
      <c r="T19" t="s">
        <v>123</v>
      </c>
      <c r="U19" t="s">
        <v>38</v>
      </c>
      <c r="V19" t="s">
        <v>124</v>
      </c>
      <c r="W19" t="s">
        <v>364</v>
      </c>
      <c r="X19" t="s">
        <v>338</v>
      </c>
      <c r="Y19">
        <v>3171</v>
      </c>
      <c r="Z19" t="s">
        <v>131</v>
      </c>
      <c r="AC19" t="e">
        <v>#N/A</v>
      </c>
      <c r="AD19" t="e">
        <v>#N/A</v>
      </c>
      <c r="AE19" s="1">
        <v>44925</v>
      </c>
      <c r="AF19" s="1">
        <v>44925</v>
      </c>
      <c r="AG19" t="s">
        <v>43</v>
      </c>
      <c r="AH19" t="s">
        <v>44</v>
      </c>
      <c r="AJ19" t="s">
        <v>43</v>
      </c>
    </row>
    <row r="20" spans="1:37" x14ac:dyDescent="0.45">
      <c r="A20">
        <v>268</v>
      </c>
      <c r="B20" t="s">
        <v>420</v>
      </c>
      <c r="C20">
        <v>1636</v>
      </c>
      <c r="D20" s="1">
        <v>43559</v>
      </c>
      <c r="E20" s="1">
        <v>43570</v>
      </c>
      <c r="F20" t="s">
        <v>32</v>
      </c>
      <c r="G20" t="s">
        <v>205</v>
      </c>
      <c r="H20" t="s">
        <v>34</v>
      </c>
      <c r="I20" t="s">
        <v>313</v>
      </c>
      <c r="J20" t="s">
        <v>35</v>
      </c>
      <c r="K20" t="s">
        <v>314</v>
      </c>
      <c r="M20">
        <v>200</v>
      </c>
      <c r="N20">
        <v>400</v>
      </c>
      <c r="Q20">
        <f t="shared" si="0"/>
        <v>200</v>
      </c>
      <c r="R20">
        <v>400</v>
      </c>
      <c r="S20" t="s">
        <v>36</v>
      </c>
      <c r="T20" t="s">
        <v>123</v>
      </c>
      <c r="U20" t="s">
        <v>38</v>
      </c>
      <c r="V20" t="s">
        <v>124</v>
      </c>
      <c r="W20" t="s">
        <v>364</v>
      </c>
      <c r="X20" t="s">
        <v>421</v>
      </c>
      <c r="Y20">
        <v>565</v>
      </c>
      <c r="Z20" t="s">
        <v>131</v>
      </c>
      <c r="AA20">
        <v>1</v>
      </c>
      <c r="AB20" t="s">
        <v>132</v>
      </c>
      <c r="AC20" t="e">
        <v>#N/A</v>
      </c>
      <c r="AD20" t="e">
        <v>#N/A</v>
      </c>
      <c r="AE20" s="1">
        <v>45261</v>
      </c>
      <c r="AF20" s="1">
        <v>45261</v>
      </c>
      <c r="AG20" t="s">
        <v>43</v>
      </c>
      <c r="AJ20" t="s">
        <v>43</v>
      </c>
    </row>
    <row r="21" spans="1:37" x14ac:dyDescent="0.45">
      <c r="A21">
        <v>75</v>
      </c>
      <c r="B21" t="s">
        <v>477</v>
      </c>
      <c r="C21">
        <v>1192</v>
      </c>
      <c r="D21" s="1">
        <v>42123</v>
      </c>
      <c r="E21" s="1">
        <v>42124</v>
      </c>
      <c r="F21" t="s">
        <v>32</v>
      </c>
      <c r="G21" t="s">
        <v>75</v>
      </c>
      <c r="H21" t="s">
        <v>34</v>
      </c>
      <c r="I21" t="s">
        <v>313</v>
      </c>
      <c r="J21" t="s">
        <v>35</v>
      </c>
      <c r="K21" t="s">
        <v>314</v>
      </c>
      <c r="M21">
        <v>365</v>
      </c>
      <c r="N21">
        <v>359.6</v>
      </c>
      <c r="Q21">
        <f t="shared" si="0"/>
        <v>365</v>
      </c>
      <c r="R21">
        <v>350</v>
      </c>
      <c r="S21" t="s">
        <v>36</v>
      </c>
      <c r="T21" t="s">
        <v>123</v>
      </c>
      <c r="U21" t="s">
        <v>38</v>
      </c>
      <c r="V21" t="s">
        <v>124</v>
      </c>
      <c r="W21" t="s">
        <v>364</v>
      </c>
      <c r="X21" t="s">
        <v>338</v>
      </c>
      <c r="Y21">
        <v>3171</v>
      </c>
      <c r="Z21" t="s">
        <v>131</v>
      </c>
      <c r="AC21" t="e">
        <v>#N/A</v>
      </c>
      <c r="AD21" t="e">
        <v>#N/A</v>
      </c>
      <c r="AE21" s="1">
        <v>44196</v>
      </c>
      <c r="AF21" s="1">
        <v>44469</v>
      </c>
      <c r="AG21" t="s">
        <v>43</v>
      </c>
      <c r="AH21" t="s">
        <v>44</v>
      </c>
      <c r="AI21" t="s">
        <v>44</v>
      </c>
      <c r="AJ21" t="s">
        <v>43</v>
      </c>
      <c r="AK21" t="s">
        <v>45</v>
      </c>
    </row>
    <row r="22" spans="1:37" x14ac:dyDescent="0.45">
      <c r="A22">
        <v>146</v>
      </c>
      <c r="B22" t="s">
        <v>507</v>
      </c>
      <c r="C22">
        <v>1406</v>
      </c>
      <c r="D22" s="1">
        <v>42856</v>
      </c>
      <c r="E22" s="1">
        <v>42856</v>
      </c>
      <c r="F22" t="s">
        <v>32</v>
      </c>
      <c r="G22" t="s">
        <v>139</v>
      </c>
      <c r="H22" t="s">
        <v>34</v>
      </c>
      <c r="I22" t="s">
        <v>313</v>
      </c>
      <c r="J22" t="s">
        <v>35</v>
      </c>
      <c r="K22" t="s">
        <v>314</v>
      </c>
      <c r="M22">
        <v>229.9</v>
      </c>
      <c r="N22">
        <v>476.33</v>
      </c>
      <c r="Q22">
        <f t="shared" si="0"/>
        <v>229.9</v>
      </c>
      <c r="R22">
        <v>675</v>
      </c>
      <c r="S22" t="s">
        <v>36</v>
      </c>
      <c r="T22" t="s">
        <v>123</v>
      </c>
      <c r="U22" t="s">
        <v>38</v>
      </c>
      <c r="V22" t="s">
        <v>124</v>
      </c>
      <c r="W22" t="s">
        <v>364</v>
      </c>
      <c r="X22" t="s">
        <v>338</v>
      </c>
      <c r="Y22">
        <v>3171</v>
      </c>
      <c r="Z22" t="s">
        <v>131</v>
      </c>
      <c r="AC22" t="e">
        <v>#N/A</v>
      </c>
      <c r="AD22" t="e">
        <v>#N/A</v>
      </c>
      <c r="AE22" s="1">
        <v>44440</v>
      </c>
      <c r="AF22" s="1">
        <v>44576</v>
      </c>
      <c r="AG22" t="s">
        <v>43</v>
      </c>
      <c r="AH22" t="s">
        <v>44</v>
      </c>
      <c r="AI22" t="s">
        <v>44</v>
      </c>
      <c r="AJ22" t="s">
        <v>43</v>
      </c>
      <c r="AK22" t="s">
        <v>58</v>
      </c>
    </row>
    <row r="23" spans="1:37" x14ac:dyDescent="0.45">
      <c r="A23">
        <v>269</v>
      </c>
      <c r="B23" t="s">
        <v>422</v>
      </c>
      <c r="C23">
        <v>1637</v>
      </c>
      <c r="D23" s="1">
        <v>43560</v>
      </c>
      <c r="E23" s="1">
        <v>43570</v>
      </c>
      <c r="F23" t="s">
        <v>32</v>
      </c>
      <c r="G23" t="s">
        <v>205</v>
      </c>
      <c r="H23" t="s">
        <v>34</v>
      </c>
      <c r="I23" t="s">
        <v>313</v>
      </c>
      <c r="J23" t="s">
        <v>35</v>
      </c>
      <c r="K23" t="s">
        <v>314</v>
      </c>
      <c r="M23">
        <v>518.4</v>
      </c>
      <c r="N23">
        <v>518.4</v>
      </c>
      <c r="Q23">
        <f t="shared" si="0"/>
        <v>518.4</v>
      </c>
      <c r="R23">
        <v>500</v>
      </c>
      <c r="S23" t="s">
        <v>36</v>
      </c>
      <c r="T23" t="s">
        <v>123</v>
      </c>
      <c r="U23" t="s">
        <v>38</v>
      </c>
      <c r="V23" t="s">
        <v>124</v>
      </c>
      <c r="W23" t="s">
        <v>423</v>
      </c>
      <c r="X23" t="s">
        <v>421</v>
      </c>
      <c r="Y23">
        <v>565</v>
      </c>
      <c r="Z23" t="s">
        <v>131</v>
      </c>
      <c r="AA23">
        <v>1</v>
      </c>
      <c r="AB23" t="s">
        <v>132</v>
      </c>
      <c r="AC23" t="e">
        <v>#N/A</v>
      </c>
      <c r="AD23" t="e">
        <v>#N/A</v>
      </c>
      <c r="AE23" s="1">
        <v>44926</v>
      </c>
      <c r="AF23" s="1">
        <v>44926</v>
      </c>
      <c r="AG23" t="s">
        <v>43</v>
      </c>
      <c r="AJ23" t="s">
        <v>43</v>
      </c>
    </row>
    <row r="24" spans="1:37" x14ac:dyDescent="0.45">
      <c r="A24">
        <v>144</v>
      </c>
      <c r="B24" t="s">
        <v>505</v>
      </c>
      <c r="C24">
        <v>1403</v>
      </c>
      <c r="D24" s="1">
        <v>42856</v>
      </c>
      <c r="E24" s="1">
        <v>42856</v>
      </c>
      <c r="F24" t="s">
        <v>32</v>
      </c>
      <c r="G24" t="s">
        <v>139</v>
      </c>
      <c r="H24" t="s">
        <v>34</v>
      </c>
      <c r="I24" t="s">
        <v>313</v>
      </c>
      <c r="J24" t="s">
        <v>35</v>
      </c>
      <c r="K24" t="s">
        <v>314</v>
      </c>
      <c r="M24">
        <v>450</v>
      </c>
      <c r="N24">
        <v>450</v>
      </c>
      <c r="Q24">
        <f t="shared" si="0"/>
        <v>450</v>
      </c>
      <c r="R24">
        <v>450</v>
      </c>
      <c r="S24" t="s">
        <v>36</v>
      </c>
      <c r="T24" t="s">
        <v>320</v>
      </c>
      <c r="U24" t="s">
        <v>321</v>
      </c>
      <c r="V24" t="s">
        <v>336</v>
      </c>
      <c r="W24" t="s">
        <v>506</v>
      </c>
      <c r="X24" t="s">
        <v>338</v>
      </c>
      <c r="Y24">
        <v>3171</v>
      </c>
      <c r="Z24" t="s">
        <v>131</v>
      </c>
      <c r="AC24" t="e">
        <v>#N/A</v>
      </c>
      <c r="AD24" t="e">
        <v>#N/A</v>
      </c>
      <c r="AE24" s="1">
        <v>44911</v>
      </c>
      <c r="AF24" s="1">
        <v>44911</v>
      </c>
      <c r="AG24" t="s">
        <v>43</v>
      </c>
      <c r="AH24" t="s">
        <v>44</v>
      </c>
      <c r="AI24" t="s">
        <v>44</v>
      </c>
      <c r="AJ24" t="s">
        <v>43</v>
      </c>
    </row>
    <row r="25" spans="1:37" x14ac:dyDescent="0.45">
      <c r="A25">
        <v>130</v>
      </c>
      <c r="B25" t="s">
        <v>143</v>
      </c>
      <c r="C25">
        <v>1368</v>
      </c>
      <c r="D25" s="1">
        <v>42856</v>
      </c>
      <c r="E25" s="1">
        <v>42856</v>
      </c>
      <c r="F25" t="s">
        <v>32</v>
      </c>
      <c r="G25" t="s">
        <v>139</v>
      </c>
      <c r="H25" t="s">
        <v>34</v>
      </c>
      <c r="J25" t="s">
        <v>35</v>
      </c>
      <c r="L25">
        <v>94.5</v>
      </c>
      <c r="Q25">
        <f t="shared" si="0"/>
        <v>94.5</v>
      </c>
      <c r="R25">
        <v>91.3</v>
      </c>
      <c r="S25" t="s">
        <v>36</v>
      </c>
      <c r="T25" t="s">
        <v>87</v>
      </c>
      <c r="U25" t="s">
        <v>38</v>
      </c>
      <c r="V25" t="s">
        <v>39</v>
      </c>
      <c r="W25" t="s">
        <v>144</v>
      </c>
      <c r="X25" t="s">
        <v>145</v>
      </c>
      <c r="Y25">
        <v>108</v>
      </c>
      <c r="Z25" t="s">
        <v>79</v>
      </c>
      <c r="AC25">
        <v>1262</v>
      </c>
      <c r="AD25" t="s">
        <v>42</v>
      </c>
      <c r="AE25" s="1">
        <v>44135</v>
      </c>
      <c r="AF25" s="1">
        <v>45243</v>
      </c>
      <c r="AG25" t="s">
        <v>43</v>
      </c>
      <c r="AH25" t="s">
        <v>44</v>
      </c>
      <c r="AI25" t="s">
        <v>44</v>
      </c>
      <c r="AJ25" t="s">
        <v>43</v>
      </c>
    </row>
    <row r="26" spans="1:37" x14ac:dyDescent="0.45">
      <c r="A26">
        <v>109</v>
      </c>
      <c r="B26" t="s">
        <v>493</v>
      </c>
      <c r="C26">
        <v>1312</v>
      </c>
      <c r="D26" s="1">
        <v>42488</v>
      </c>
      <c r="E26" s="1">
        <v>42492</v>
      </c>
      <c r="F26" t="s">
        <v>32</v>
      </c>
      <c r="G26" t="s">
        <v>114</v>
      </c>
      <c r="H26" t="s">
        <v>34</v>
      </c>
      <c r="I26" t="s">
        <v>313</v>
      </c>
      <c r="J26" t="s">
        <v>35</v>
      </c>
      <c r="K26" t="s">
        <v>314</v>
      </c>
      <c r="M26">
        <v>72</v>
      </c>
      <c r="N26">
        <v>156</v>
      </c>
      <c r="Q26">
        <f t="shared" si="0"/>
        <v>72</v>
      </c>
      <c r="R26">
        <v>144</v>
      </c>
      <c r="S26" t="s">
        <v>36</v>
      </c>
      <c r="T26" t="s">
        <v>269</v>
      </c>
      <c r="U26" t="s">
        <v>38</v>
      </c>
      <c r="V26" t="s">
        <v>124</v>
      </c>
      <c r="W26" t="s">
        <v>494</v>
      </c>
      <c r="X26" t="s">
        <v>675</v>
      </c>
      <c r="Y26" t="e">
        <v>#N/A</v>
      </c>
      <c r="Z26" t="s">
        <v>496</v>
      </c>
      <c r="AA26">
        <v>1</v>
      </c>
      <c r="AB26" t="s">
        <v>497</v>
      </c>
      <c r="AC26" t="e">
        <v>#N/A</v>
      </c>
      <c r="AD26" t="e">
        <v>#N/A</v>
      </c>
      <c r="AE26" s="1">
        <v>44012</v>
      </c>
      <c r="AF26" s="1">
        <v>44545</v>
      </c>
      <c r="AG26" t="s">
        <v>43</v>
      </c>
      <c r="AH26" t="s">
        <v>44</v>
      </c>
      <c r="AI26" t="s">
        <v>44</v>
      </c>
      <c r="AJ26" t="s">
        <v>43</v>
      </c>
      <c r="AK26" t="s">
        <v>45</v>
      </c>
    </row>
    <row r="27" spans="1:37" x14ac:dyDescent="0.45">
      <c r="A27">
        <v>65</v>
      </c>
      <c r="B27" t="s">
        <v>95</v>
      </c>
      <c r="C27">
        <v>1143</v>
      </c>
      <c r="D27" s="1">
        <v>42123</v>
      </c>
      <c r="E27" s="1">
        <v>42124</v>
      </c>
      <c r="F27" t="s">
        <v>32</v>
      </c>
      <c r="G27" t="s">
        <v>75</v>
      </c>
      <c r="H27" t="s">
        <v>34</v>
      </c>
      <c r="J27" t="s">
        <v>35</v>
      </c>
      <c r="L27">
        <v>10</v>
      </c>
      <c r="Q27">
        <f t="shared" si="0"/>
        <v>10</v>
      </c>
      <c r="R27">
        <v>10</v>
      </c>
      <c r="S27" t="s">
        <v>36</v>
      </c>
      <c r="T27" t="s">
        <v>96</v>
      </c>
      <c r="U27" t="s">
        <v>38</v>
      </c>
      <c r="V27" t="s">
        <v>39</v>
      </c>
      <c r="W27" t="s">
        <v>97</v>
      </c>
      <c r="X27" t="s">
        <v>98</v>
      </c>
      <c r="Y27">
        <v>457</v>
      </c>
      <c r="Z27" t="s">
        <v>50</v>
      </c>
      <c r="AC27">
        <v>786</v>
      </c>
      <c r="AD27" t="s">
        <v>99</v>
      </c>
      <c r="AE27" s="1">
        <v>43100</v>
      </c>
      <c r="AF27" s="1">
        <v>44561</v>
      </c>
      <c r="AG27" t="s">
        <v>43</v>
      </c>
      <c r="AH27" t="s">
        <v>44</v>
      </c>
      <c r="AI27" t="s">
        <v>44</v>
      </c>
      <c r="AJ27" t="s">
        <v>43</v>
      </c>
      <c r="AK27" t="s">
        <v>45</v>
      </c>
    </row>
    <row r="28" spans="1:37" x14ac:dyDescent="0.45">
      <c r="A28">
        <v>204</v>
      </c>
      <c r="B28" t="s">
        <v>524</v>
      </c>
      <c r="C28">
        <v>1543</v>
      </c>
      <c r="D28" s="1">
        <v>43559</v>
      </c>
      <c r="E28" s="1">
        <v>43570</v>
      </c>
      <c r="F28" t="s">
        <v>32</v>
      </c>
      <c r="G28" t="s">
        <v>205</v>
      </c>
      <c r="H28" t="s">
        <v>34</v>
      </c>
      <c r="I28" t="s">
        <v>313</v>
      </c>
      <c r="J28" t="s">
        <v>35</v>
      </c>
      <c r="K28" t="s">
        <v>314</v>
      </c>
      <c r="M28">
        <v>75</v>
      </c>
      <c r="N28">
        <v>150</v>
      </c>
      <c r="Q28">
        <f t="shared" si="0"/>
        <v>75</v>
      </c>
      <c r="R28">
        <v>150</v>
      </c>
      <c r="S28" t="s">
        <v>36</v>
      </c>
      <c r="T28" t="s">
        <v>345</v>
      </c>
      <c r="U28" t="s">
        <v>38</v>
      </c>
      <c r="V28" t="s">
        <v>39</v>
      </c>
      <c r="W28" t="s">
        <v>525</v>
      </c>
      <c r="X28" t="s">
        <v>347</v>
      </c>
      <c r="Y28">
        <v>81</v>
      </c>
      <c r="Z28" t="s">
        <v>79</v>
      </c>
      <c r="AC28" t="e">
        <v>#N/A</v>
      </c>
      <c r="AD28" t="e">
        <v>#N/A</v>
      </c>
      <c r="AE28" s="1">
        <v>45261</v>
      </c>
      <c r="AF28" s="1">
        <v>45261</v>
      </c>
      <c r="AG28" t="s">
        <v>43</v>
      </c>
      <c r="AJ28" t="s">
        <v>43</v>
      </c>
    </row>
    <row r="29" spans="1:37" x14ac:dyDescent="0.45">
      <c r="A29">
        <v>168</v>
      </c>
      <c r="B29" t="s">
        <v>344</v>
      </c>
      <c r="C29">
        <v>1455</v>
      </c>
      <c r="D29" s="1">
        <v>43202</v>
      </c>
      <c r="E29" s="1">
        <v>43206</v>
      </c>
      <c r="F29" t="s">
        <v>32</v>
      </c>
      <c r="G29" t="s">
        <v>164</v>
      </c>
      <c r="H29" t="s">
        <v>34</v>
      </c>
      <c r="I29" t="s">
        <v>313</v>
      </c>
      <c r="J29" t="s">
        <v>35</v>
      </c>
      <c r="K29" t="s">
        <v>314</v>
      </c>
      <c r="M29">
        <v>15</v>
      </c>
      <c r="N29">
        <v>83.54</v>
      </c>
      <c r="Q29">
        <f t="shared" si="0"/>
        <v>15</v>
      </c>
      <c r="R29">
        <v>80</v>
      </c>
      <c r="S29" t="s">
        <v>36</v>
      </c>
      <c r="T29" t="s">
        <v>345</v>
      </c>
      <c r="U29" t="s">
        <v>38</v>
      </c>
      <c r="V29" t="s">
        <v>39</v>
      </c>
      <c r="W29" t="s">
        <v>346</v>
      </c>
      <c r="X29" t="s">
        <v>347</v>
      </c>
      <c r="Y29">
        <v>81</v>
      </c>
      <c r="Z29" t="s">
        <v>79</v>
      </c>
      <c r="AC29" t="e">
        <v>#N/A</v>
      </c>
      <c r="AD29" t="e">
        <v>#N/A</v>
      </c>
      <c r="AE29" s="1">
        <v>44561</v>
      </c>
      <c r="AF29" s="1">
        <v>44561</v>
      </c>
      <c r="AG29" t="s">
        <v>43</v>
      </c>
      <c r="AH29" t="s">
        <v>44</v>
      </c>
      <c r="AJ29" t="s">
        <v>43</v>
      </c>
    </row>
    <row r="30" spans="1:37" x14ac:dyDescent="0.45">
      <c r="A30">
        <v>143</v>
      </c>
      <c r="B30" t="s">
        <v>334</v>
      </c>
      <c r="C30">
        <v>1402</v>
      </c>
      <c r="D30" s="1">
        <v>42853</v>
      </c>
      <c r="E30" s="1">
        <v>42856</v>
      </c>
      <c r="F30" t="s">
        <v>32</v>
      </c>
      <c r="G30" t="s">
        <v>139</v>
      </c>
      <c r="H30" t="s">
        <v>34</v>
      </c>
      <c r="I30" t="s">
        <v>313</v>
      </c>
      <c r="J30" t="s">
        <v>35</v>
      </c>
      <c r="K30" t="s">
        <v>314</v>
      </c>
      <c r="M30">
        <v>1920</v>
      </c>
      <c r="N30">
        <v>3200</v>
      </c>
      <c r="Q30">
        <f t="shared" si="0"/>
        <v>1920</v>
      </c>
      <c r="R30">
        <v>3200</v>
      </c>
      <c r="S30" t="s">
        <v>36</v>
      </c>
      <c r="T30" t="s">
        <v>335</v>
      </c>
      <c r="U30" t="s">
        <v>321</v>
      </c>
      <c r="V30" t="s">
        <v>336</v>
      </c>
      <c r="W30" t="s">
        <v>337</v>
      </c>
      <c r="X30" t="s">
        <v>338</v>
      </c>
      <c r="Y30">
        <v>3171</v>
      </c>
      <c r="Z30" t="s">
        <v>131</v>
      </c>
      <c r="AC30" t="e">
        <v>#N/A</v>
      </c>
      <c r="AD30" t="e">
        <v>#N/A</v>
      </c>
      <c r="AE30" s="1">
        <v>44196</v>
      </c>
      <c r="AF30" s="1">
        <v>45291</v>
      </c>
      <c r="AG30" t="s">
        <v>43</v>
      </c>
      <c r="AH30" t="s">
        <v>44</v>
      </c>
      <c r="AI30" t="s">
        <v>44</v>
      </c>
      <c r="AJ30" t="s">
        <v>43</v>
      </c>
    </row>
    <row r="31" spans="1:37" x14ac:dyDescent="0.45">
      <c r="A31">
        <v>194</v>
      </c>
      <c r="B31" t="s">
        <v>519</v>
      </c>
      <c r="C31">
        <v>1529</v>
      </c>
      <c r="D31" s="1">
        <v>43207</v>
      </c>
      <c r="E31" s="1">
        <v>43206</v>
      </c>
      <c r="F31" t="s">
        <v>32</v>
      </c>
      <c r="G31" t="s">
        <v>164</v>
      </c>
      <c r="H31" t="s">
        <v>34</v>
      </c>
      <c r="I31" t="s">
        <v>313</v>
      </c>
      <c r="J31" t="s">
        <v>35</v>
      </c>
      <c r="K31" t="s">
        <v>314</v>
      </c>
      <c r="M31">
        <v>257.27999999999997</v>
      </c>
      <c r="N31">
        <v>514.54999999999995</v>
      </c>
      <c r="Q31">
        <f t="shared" si="0"/>
        <v>257.27999999999997</v>
      </c>
      <c r="R31">
        <v>500</v>
      </c>
      <c r="S31" t="s">
        <v>36</v>
      </c>
      <c r="T31" t="s">
        <v>335</v>
      </c>
      <c r="U31" t="s">
        <v>321</v>
      </c>
      <c r="V31" t="s">
        <v>336</v>
      </c>
      <c r="W31" t="s">
        <v>520</v>
      </c>
      <c r="X31" t="s">
        <v>338</v>
      </c>
      <c r="Y31">
        <v>3171</v>
      </c>
      <c r="Z31" t="s">
        <v>131</v>
      </c>
      <c r="AC31" t="e">
        <v>#N/A</v>
      </c>
      <c r="AD31" t="e">
        <v>#N/A</v>
      </c>
      <c r="AE31" s="1">
        <v>44910</v>
      </c>
      <c r="AF31" s="1">
        <v>44910</v>
      </c>
      <c r="AG31" t="s">
        <v>43</v>
      </c>
      <c r="AH31" t="s">
        <v>44</v>
      </c>
      <c r="AJ31" t="s">
        <v>43</v>
      </c>
    </row>
    <row r="32" spans="1:37" x14ac:dyDescent="0.45">
      <c r="A32">
        <v>183</v>
      </c>
      <c r="B32" t="s">
        <v>352</v>
      </c>
      <c r="C32">
        <v>1496</v>
      </c>
      <c r="D32" s="1">
        <v>43201</v>
      </c>
      <c r="E32" s="1">
        <v>43206</v>
      </c>
      <c r="F32" t="s">
        <v>32</v>
      </c>
      <c r="G32" t="s">
        <v>164</v>
      </c>
      <c r="H32" t="s">
        <v>34</v>
      </c>
      <c r="I32" t="s">
        <v>313</v>
      </c>
      <c r="J32" t="s">
        <v>35</v>
      </c>
      <c r="K32" t="s">
        <v>314</v>
      </c>
      <c r="M32">
        <v>510</v>
      </c>
      <c r="N32">
        <v>513.5</v>
      </c>
      <c r="Q32">
        <f t="shared" si="0"/>
        <v>510</v>
      </c>
      <c r="R32">
        <v>500</v>
      </c>
      <c r="S32" t="s">
        <v>36</v>
      </c>
      <c r="T32" t="s">
        <v>345</v>
      </c>
      <c r="U32" t="s">
        <v>38</v>
      </c>
      <c r="V32" t="s">
        <v>39</v>
      </c>
      <c r="W32" t="s">
        <v>353</v>
      </c>
      <c r="X32" t="s">
        <v>354</v>
      </c>
      <c r="Y32">
        <v>2784</v>
      </c>
      <c r="Z32" t="s">
        <v>355</v>
      </c>
      <c r="AC32" t="e">
        <v>#N/A</v>
      </c>
      <c r="AD32" t="e">
        <v>#N/A</v>
      </c>
      <c r="AE32" s="1">
        <v>45261</v>
      </c>
      <c r="AF32" s="1">
        <v>45261</v>
      </c>
      <c r="AG32" t="s">
        <v>43</v>
      </c>
      <c r="AH32" t="s">
        <v>44</v>
      </c>
      <c r="AJ32" t="s">
        <v>43</v>
      </c>
    </row>
    <row r="33" spans="1:37" x14ac:dyDescent="0.45">
      <c r="A33">
        <v>106</v>
      </c>
      <c r="B33" t="s">
        <v>122</v>
      </c>
      <c r="C33">
        <v>1295</v>
      </c>
      <c r="D33" s="1">
        <v>42486</v>
      </c>
      <c r="E33" s="1">
        <v>42492</v>
      </c>
      <c r="F33" t="s">
        <v>32</v>
      </c>
      <c r="G33" t="s">
        <v>114</v>
      </c>
      <c r="H33" t="s">
        <v>34</v>
      </c>
      <c r="J33" t="s">
        <v>35</v>
      </c>
      <c r="L33">
        <v>405.85</v>
      </c>
      <c r="Q33">
        <f t="shared" si="0"/>
        <v>405.85</v>
      </c>
      <c r="R33">
        <v>400</v>
      </c>
      <c r="S33" t="s">
        <v>36</v>
      </c>
      <c r="T33" t="s">
        <v>123</v>
      </c>
      <c r="U33" t="s">
        <v>38</v>
      </c>
      <c r="V33" t="s">
        <v>124</v>
      </c>
      <c r="W33" t="s">
        <v>125</v>
      </c>
      <c r="X33" t="s">
        <v>126</v>
      </c>
      <c r="Y33">
        <v>1061</v>
      </c>
      <c r="Z33">
        <v>0</v>
      </c>
      <c r="AC33">
        <v>267</v>
      </c>
      <c r="AD33" t="s">
        <v>127</v>
      </c>
      <c r="AE33" s="1">
        <v>44652</v>
      </c>
      <c r="AF33" s="1">
        <v>44927</v>
      </c>
      <c r="AG33" t="s">
        <v>43</v>
      </c>
      <c r="AH33" t="s">
        <v>44</v>
      </c>
      <c r="AI33" t="s">
        <v>44</v>
      </c>
      <c r="AJ33" t="s">
        <v>43</v>
      </c>
      <c r="AK33" t="s">
        <v>45</v>
      </c>
    </row>
    <row r="34" spans="1:37" x14ac:dyDescent="0.45">
      <c r="A34">
        <v>270</v>
      </c>
      <c r="B34" t="s">
        <v>550</v>
      </c>
      <c r="C34">
        <v>1640</v>
      </c>
      <c r="D34" s="1">
        <v>43567</v>
      </c>
      <c r="E34" s="1">
        <v>43570</v>
      </c>
      <c r="F34" t="s">
        <v>32</v>
      </c>
      <c r="G34" t="s">
        <v>205</v>
      </c>
      <c r="H34" t="s">
        <v>34</v>
      </c>
      <c r="I34" t="s">
        <v>313</v>
      </c>
      <c r="J34" t="s">
        <v>35</v>
      </c>
      <c r="K34" t="s">
        <v>314</v>
      </c>
      <c r="M34">
        <v>514.35</v>
      </c>
      <c r="N34">
        <v>514.35</v>
      </c>
      <c r="Q34">
        <f t="shared" si="0"/>
        <v>514.35</v>
      </c>
      <c r="R34">
        <v>500</v>
      </c>
      <c r="S34" t="s">
        <v>36</v>
      </c>
      <c r="T34" t="s">
        <v>123</v>
      </c>
      <c r="U34" t="s">
        <v>38</v>
      </c>
      <c r="V34" t="s">
        <v>124</v>
      </c>
      <c r="W34" t="s">
        <v>551</v>
      </c>
      <c r="X34" t="s">
        <v>126</v>
      </c>
      <c r="Y34">
        <v>1061</v>
      </c>
      <c r="Z34">
        <v>0</v>
      </c>
      <c r="AC34">
        <v>267</v>
      </c>
      <c r="AD34" t="s">
        <v>127</v>
      </c>
      <c r="AE34" s="1">
        <v>45078</v>
      </c>
      <c r="AF34" s="1">
        <v>45078</v>
      </c>
      <c r="AG34" t="s">
        <v>43</v>
      </c>
      <c r="AJ34" t="s">
        <v>43</v>
      </c>
    </row>
    <row r="35" spans="1:37" x14ac:dyDescent="0.45">
      <c r="A35">
        <v>289</v>
      </c>
      <c r="B35" t="s">
        <v>287</v>
      </c>
      <c r="C35">
        <v>1662</v>
      </c>
      <c r="D35" s="1">
        <v>43561</v>
      </c>
      <c r="E35" s="1">
        <v>43570</v>
      </c>
      <c r="F35" t="s">
        <v>32</v>
      </c>
      <c r="G35" t="s">
        <v>205</v>
      </c>
      <c r="H35" t="s">
        <v>34</v>
      </c>
      <c r="J35" t="s">
        <v>35</v>
      </c>
      <c r="L35">
        <v>50.774000000000001</v>
      </c>
      <c r="Q35">
        <f t="shared" si="0"/>
        <v>50.774000000000001</v>
      </c>
      <c r="R35">
        <v>50</v>
      </c>
      <c r="S35" t="s">
        <v>36</v>
      </c>
      <c r="T35" t="s">
        <v>53</v>
      </c>
      <c r="U35" t="s">
        <v>38</v>
      </c>
      <c r="V35" t="s">
        <v>54</v>
      </c>
      <c r="W35" t="s">
        <v>288</v>
      </c>
      <c r="X35" t="s">
        <v>61</v>
      </c>
      <c r="Y35" t="e">
        <v>#N/A</v>
      </c>
      <c r="Z35" t="e">
        <v>#N/A</v>
      </c>
      <c r="AC35" t="e">
        <v>#N/A</v>
      </c>
      <c r="AD35" t="s">
        <v>638</v>
      </c>
      <c r="AE35" s="1">
        <v>44895</v>
      </c>
      <c r="AF35" s="1">
        <v>44895</v>
      </c>
      <c r="AG35" t="s">
        <v>43</v>
      </c>
      <c r="AJ35" t="s">
        <v>43</v>
      </c>
    </row>
    <row r="36" spans="1:37" x14ac:dyDescent="0.45">
      <c r="A36">
        <v>43</v>
      </c>
      <c r="B36" t="s">
        <v>59</v>
      </c>
      <c r="C36">
        <v>1047</v>
      </c>
      <c r="D36" s="1">
        <v>41759</v>
      </c>
      <c r="E36" s="1">
        <v>41759</v>
      </c>
      <c r="F36" t="s">
        <v>32</v>
      </c>
      <c r="G36" t="s">
        <v>33</v>
      </c>
      <c r="H36" t="s">
        <v>34</v>
      </c>
      <c r="J36" t="s">
        <v>35</v>
      </c>
      <c r="L36">
        <v>50</v>
      </c>
      <c r="Q36">
        <f t="shared" si="0"/>
        <v>50</v>
      </c>
      <c r="R36">
        <v>50</v>
      </c>
      <c r="S36" t="s">
        <v>52</v>
      </c>
      <c r="T36" t="s">
        <v>53</v>
      </c>
      <c r="U36" t="s">
        <v>38</v>
      </c>
      <c r="V36" t="s">
        <v>54</v>
      </c>
      <c r="W36" t="s">
        <v>60</v>
      </c>
      <c r="X36" t="s">
        <v>61</v>
      </c>
      <c r="Y36">
        <v>1397</v>
      </c>
      <c r="Z36" t="s">
        <v>57</v>
      </c>
      <c r="AC36">
        <v>27</v>
      </c>
      <c r="AD36" t="s">
        <v>638</v>
      </c>
      <c r="AE36" s="1">
        <v>43770</v>
      </c>
      <c r="AF36" s="1">
        <v>44270</v>
      </c>
      <c r="AG36" t="s">
        <v>43</v>
      </c>
      <c r="AH36" t="s">
        <v>44</v>
      </c>
      <c r="AI36" t="s">
        <v>44</v>
      </c>
      <c r="AJ36" t="s">
        <v>43</v>
      </c>
      <c r="AK36" t="s">
        <v>58</v>
      </c>
    </row>
    <row r="37" spans="1:37" x14ac:dyDescent="0.45">
      <c r="A37">
        <v>191</v>
      </c>
      <c r="B37" t="s">
        <v>360</v>
      </c>
      <c r="C37">
        <v>1524</v>
      </c>
      <c r="D37" s="1">
        <v>43206</v>
      </c>
      <c r="E37" s="1">
        <v>43206</v>
      </c>
      <c r="F37" t="s">
        <v>32</v>
      </c>
      <c r="G37" t="s">
        <v>164</v>
      </c>
      <c r="H37" t="s">
        <v>34</v>
      </c>
      <c r="I37" t="s">
        <v>313</v>
      </c>
      <c r="J37" t="s">
        <v>35</v>
      </c>
      <c r="K37" t="s">
        <v>314</v>
      </c>
      <c r="M37">
        <v>600</v>
      </c>
      <c r="N37">
        <v>600</v>
      </c>
      <c r="Q37">
        <f t="shared" si="0"/>
        <v>600</v>
      </c>
      <c r="R37">
        <v>600</v>
      </c>
      <c r="S37" t="s">
        <v>36</v>
      </c>
      <c r="T37" t="s">
        <v>357</v>
      </c>
      <c r="U37" t="s">
        <v>69</v>
      </c>
      <c r="V37" t="s">
        <v>124</v>
      </c>
      <c r="W37" t="s">
        <v>361</v>
      </c>
      <c r="X37" t="s">
        <v>676</v>
      </c>
      <c r="Y37" t="e">
        <v>#N/A</v>
      </c>
      <c r="Z37" t="s">
        <v>57</v>
      </c>
      <c r="AA37">
        <v>1</v>
      </c>
      <c r="AB37" t="s">
        <v>73</v>
      </c>
      <c r="AC37" t="e">
        <v>#N/A</v>
      </c>
      <c r="AD37" t="e">
        <v>#N/A</v>
      </c>
      <c r="AE37" s="1">
        <v>44835</v>
      </c>
      <c r="AF37" s="1">
        <v>44835</v>
      </c>
      <c r="AG37" t="s">
        <v>43</v>
      </c>
      <c r="AH37" t="s">
        <v>44</v>
      </c>
      <c r="AJ37" t="s">
        <v>43</v>
      </c>
    </row>
    <row r="38" spans="1:37" x14ac:dyDescent="0.45">
      <c r="A38">
        <v>206</v>
      </c>
      <c r="B38" t="s">
        <v>209</v>
      </c>
      <c r="C38">
        <v>1546</v>
      </c>
      <c r="D38" s="1">
        <v>43569</v>
      </c>
      <c r="E38" s="1">
        <v>43570</v>
      </c>
      <c r="F38" t="s">
        <v>32</v>
      </c>
      <c r="G38" t="s">
        <v>205</v>
      </c>
      <c r="H38" t="s">
        <v>34</v>
      </c>
      <c r="J38" t="s">
        <v>35</v>
      </c>
      <c r="L38">
        <v>30.58</v>
      </c>
      <c r="Q38">
        <f t="shared" si="0"/>
        <v>30.58</v>
      </c>
      <c r="R38">
        <v>30</v>
      </c>
      <c r="S38" t="s">
        <v>36</v>
      </c>
      <c r="T38" t="s">
        <v>210</v>
      </c>
      <c r="U38" t="s">
        <v>38</v>
      </c>
      <c r="V38" t="s">
        <v>39</v>
      </c>
      <c r="W38" t="s">
        <v>211</v>
      </c>
      <c r="X38" t="s">
        <v>212</v>
      </c>
      <c r="Y38">
        <v>806</v>
      </c>
      <c r="Z38" t="s">
        <v>193</v>
      </c>
      <c r="AC38" t="e">
        <v>#N/A</v>
      </c>
      <c r="AD38" t="s">
        <v>142</v>
      </c>
      <c r="AE38" s="1">
        <v>44531</v>
      </c>
      <c r="AF38" s="1">
        <v>44531</v>
      </c>
      <c r="AG38" t="s">
        <v>43</v>
      </c>
      <c r="AJ38" t="s">
        <v>43</v>
      </c>
    </row>
    <row r="39" spans="1:37" x14ac:dyDescent="0.45">
      <c r="A39">
        <v>44</v>
      </c>
      <c r="B39" t="s">
        <v>62</v>
      </c>
      <c r="C39">
        <v>1048</v>
      </c>
      <c r="D39" s="1">
        <v>41759</v>
      </c>
      <c r="E39" s="1">
        <v>41759</v>
      </c>
      <c r="F39" t="s">
        <v>32</v>
      </c>
      <c r="G39" t="s">
        <v>33</v>
      </c>
      <c r="H39" t="s">
        <v>34</v>
      </c>
      <c r="J39" t="s">
        <v>35</v>
      </c>
      <c r="L39">
        <v>50</v>
      </c>
      <c r="Q39">
        <f t="shared" si="0"/>
        <v>50</v>
      </c>
      <c r="R39">
        <v>50</v>
      </c>
      <c r="S39" t="s">
        <v>52</v>
      </c>
      <c r="T39" t="s">
        <v>53</v>
      </c>
      <c r="U39" t="s">
        <v>38</v>
      </c>
      <c r="V39" t="s">
        <v>54</v>
      </c>
      <c r="W39" t="s">
        <v>63</v>
      </c>
      <c r="X39" t="s">
        <v>64</v>
      </c>
      <c r="Y39">
        <v>1402</v>
      </c>
      <c r="Z39" t="s">
        <v>65</v>
      </c>
      <c r="AC39" t="e">
        <v>#N/A</v>
      </c>
      <c r="AD39" t="s">
        <v>638</v>
      </c>
      <c r="AE39" s="1">
        <v>43770</v>
      </c>
      <c r="AF39" s="1">
        <v>44270</v>
      </c>
      <c r="AG39" t="s">
        <v>43</v>
      </c>
      <c r="AH39" t="s">
        <v>44</v>
      </c>
      <c r="AI39" t="s">
        <v>44</v>
      </c>
      <c r="AJ39" t="s">
        <v>43</v>
      </c>
      <c r="AK39" t="s">
        <v>58</v>
      </c>
    </row>
    <row r="40" spans="1:37" x14ac:dyDescent="0.45">
      <c r="A40">
        <v>271</v>
      </c>
      <c r="B40" t="s">
        <v>268</v>
      </c>
      <c r="C40">
        <v>1641</v>
      </c>
      <c r="D40" s="1">
        <v>43560</v>
      </c>
      <c r="E40" s="1">
        <v>43570</v>
      </c>
      <c r="F40" t="s">
        <v>32</v>
      </c>
      <c r="G40" t="s">
        <v>205</v>
      </c>
      <c r="H40" t="s">
        <v>34</v>
      </c>
      <c r="J40" t="s">
        <v>35</v>
      </c>
      <c r="L40">
        <v>100.98</v>
      </c>
      <c r="Q40">
        <f t="shared" si="0"/>
        <v>100.98</v>
      </c>
      <c r="R40">
        <v>100</v>
      </c>
      <c r="S40" t="s">
        <v>36</v>
      </c>
      <c r="T40" t="s">
        <v>269</v>
      </c>
      <c r="U40" t="s">
        <v>38</v>
      </c>
      <c r="V40" t="s">
        <v>124</v>
      </c>
      <c r="W40" t="s">
        <v>270</v>
      </c>
      <c r="X40" t="s">
        <v>271</v>
      </c>
      <c r="Y40">
        <v>87</v>
      </c>
      <c r="Z40" t="s">
        <v>244</v>
      </c>
      <c r="AC40">
        <v>404</v>
      </c>
      <c r="AD40" t="s">
        <v>127</v>
      </c>
      <c r="AE40" s="1">
        <v>44926</v>
      </c>
      <c r="AF40" s="1">
        <v>44926</v>
      </c>
      <c r="AG40" t="s">
        <v>43</v>
      </c>
      <c r="AJ40" t="s">
        <v>43</v>
      </c>
    </row>
    <row r="41" spans="1:37" x14ac:dyDescent="0.45">
      <c r="A41">
        <v>89</v>
      </c>
      <c r="B41" t="s">
        <v>316</v>
      </c>
      <c r="C41">
        <v>1225</v>
      </c>
      <c r="D41" s="1">
        <v>42487</v>
      </c>
      <c r="E41" s="1">
        <v>42492</v>
      </c>
      <c r="F41" t="s">
        <v>32</v>
      </c>
      <c r="G41" t="s">
        <v>114</v>
      </c>
      <c r="H41" t="s">
        <v>34</v>
      </c>
      <c r="I41" t="s">
        <v>313</v>
      </c>
      <c r="J41" t="s">
        <v>35</v>
      </c>
      <c r="K41" t="s">
        <v>314</v>
      </c>
      <c r="M41">
        <v>10.45</v>
      </c>
      <c r="N41">
        <v>53.2</v>
      </c>
      <c r="Q41">
        <f t="shared" si="0"/>
        <v>10.45</v>
      </c>
      <c r="R41">
        <v>60</v>
      </c>
      <c r="S41" t="s">
        <v>52</v>
      </c>
      <c r="T41" t="s">
        <v>47</v>
      </c>
      <c r="U41" t="s">
        <v>38</v>
      </c>
      <c r="V41" t="s">
        <v>39</v>
      </c>
      <c r="W41" t="s">
        <v>317</v>
      </c>
      <c r="X41" t="s">
        <v>318</v>
      </c>
      <c r="Y41" t="e">
        <v>#N/A</v>
      </c>
      <c r="Z41" t="e">
        <v>#N/A</v>
      </c>
      <c r="AC41" t="e">
        <v>#N/A</v>
      </c>
      <c r="AD41" t="s">
        <v>99</v>
      </c>
      <c r="AE41" s="1">
        <v>43617</v>
      </c>
      <c r="AF41" s="1">
        <v>44561</v>
      </c>
      <c r="AG41" t="s">
        <v>43</v>
      </c>
      <c r="AH41" t="s">
        <v>44</v>
      </c>
      <c r="AI41" t="s">
        <v>44</v>
      </c>
      <c r="AJ41" t="s">
        <v>43</v>
      </c>
    </row>
    <row r="42" spans="1:37" x14ac:dyDescent="0.45">
      <c r="A42">
        <v>129</v>
      </c>
      <c r="B42" t="s">
        <v>138</v>
      </c>
      <c r="C42">
        <v>1367</v>
      </c>
      <c r="D42" s="1">
        <v>42853</v>
      </c>
      <c r="E42" s="1">
        <v>42856</v>
      </c>
      <c r="F42" t="s">
        <v>32</v>
      </c>
      <c r="G42" t="s">
        <v>139</v>
      </c>
      <c r="H42" t="s">
        <v>34</v>
      </c>
      <c r="J42" t="s">
        <v>35</v>
      </c>
      <c r="L42">
        <v>26.25</v>
      </c>
      <c r="Q42">
        <f t="shared" si="0"/>
        <v>26.25</v>
      </c>
      <c r="R42">
        <v>25</v>
      </c>
      <c r="S42" t="s">
        <v>36</v>
      </c>
      <c r="T42" t="s">
        <v>76</v>
      </c>
      <c r="U42" t="s">
        <v>38</v>
      </c>
      <c r="V42" t="s">
        <v>39</v>
      </c>
      <c r="W42" t="s">
        <v>140</v>
      </c>
      <c r="X42" t="s">
        <v>141</v>
      </c>
      <c r="Y42">
        <v>1758</v>
      </c>
      <c r="Z42" t="s">
        <v>79</v>
      </c>
      <c r="AC42">
        <v>1335</v>
      </c>
      <c r="AD42" t="s">
        <v>142</v>
      </c>
      <c r="AE42" s="1">
        <v>43831</v>
      </c>
      <c r="AF42" s="1">
        <v>44334</v>
      </c>
      <c r="AG42" t="s">
        <v>43</v>
      </c>
      <c r="AH42" t="s">
        <v>44</v>
      </c>
      <c r="AI42" t="s">
        <v>44</v>
      </c>
      <c r="AJ42" t="s">
        <v>43</v>
      </c>
    </row>
    <row r="43" spans="1:37" x14ac:dyDescent="0.45">
      <c r="A43">
        <v>46</v>
      </c>
      <c r="B43" t="s">
        <v>66</v>
      </c>
      <c r="C43">
        <v>1064</v>
      </c>
      <c r="D43" s="1">
        <v>41759</v>
      </c>
      <c r="E43" s="1">
        <v>41759</v>
      </c>
      <c r="F43" t="s">
        <v>32</v>
      </c>
      <c r="G43" t="s">
        <v>33</v>
      </c>
      <c r="H43" t="s">
        <v>34</v>
      </c>
      <c r="J43" t="s">
        <v>67</v>
      </c>
      <c r="L43">
        <v>44</v>
      </c>
      <c r="Q43">
        <f t="shared" si="0"/>
        <v>44</v>
      </c>
      <c r="R43">
        <v>44</v>
      </c>
      <c r="S43" t="s">
        <v>36</v>
      </c>
      <c r="T43" t="s">
        <v>68</v>
      </c>
      <c r="U43" t="s">
        <v>69</v>
      </c>
      <c r="V43" t="s">
        <v>70</v>
      </c>
      <c r="W43" t="s">
        <v>71</v>
      </c>
      <c r="X43" t="s">
        <v>72</v>
      </c>
      <c r="Y43" t="e">
        <v>#N/A</v>
      </c>
      <c r="Z43" t="s">
        <v>57</v>
      </c>
      <c r="AA43">
        <v>1</v>
      </c>
      <c r="AB43" t="s">
        <v>73</v>
      </c>
      <c r="AC43" t="e">
        <v>#N/A</v>
      </c>
      <c r="AD43" t="e">
        <v>#N/A</v>
      </c>
      <c r="AE43" s="1">
        <v>42736</v>
      </c>
      <c r="AF43" s="1">
        <v>44001</v>
      </c>
      <c r="AG43" t="s">
        <v>43</v>
      </c>
      <c r="AH43" t="s">
        <v>44</v>
      </c>
      <c r="AI43" t="s">
        <v>44</v>
      </c>
      <c r="AJ43" t="s">
        <v>43</v>
      </c>
      <c r="AK43" t="s">
        <v>45</v>
      </c>
    </row>
    <row r="44" spans="1:37" x14ac:dyDescent="0.45">
      <c r="A44">
        <v>177</v>
      </c>
      <c r="B44" t="s">
        <v>184</v>
      </c>
      <c r="C44">
        <v>1479</v>
      </c>
      <c r="D44" s="1">
        <v>43201</v>
      </c>
      <c r="E44" s="1">
        <v>43206</v>
      </c>
      <c r="F44" t="s">
        <v>32</v>
      </c>
      <c r="G44" t="s">
        <v>164</v>
      </c>
      <c r="H44" t="s">
        <v>34</v>
      </c>
      <c r="J44" t="s">
        <v>35</v>
      </c>
      <c r="L44">
        <v>309.3</v>
      </c>
      <c r="Q44">
        <f t="shared" si="0"/>
        <v>309.3</v>
      </c>
      <c r="R44">
        <v>300</v>
      </c>
      <c r="S44" t="s">
        <v>36</v>
      </c>
      <c r="T44" t="s">
        <v>47</v>
      </c>
      <c r="U44" t="s">
        <v>38</v>
      </c>
      <c r="V44" t="s">
        <v>39</v>
      </c>
      <c r="W44" t="s">
        <v>185</v>
      </c>
      <c r="X44" t="s">
        <v>49</v>
      </c>
      <c r="Y44">
        <v>193</v>
      </c>
      <c r="Z44" t="s">
        <v>50</v>
      </c>
      <c r="AC44" t="e">
        <v>#N/A</v>
      </c>
      <c r="AD44" t="e">
        <v>#N/A</v>
      </c>
      <c r="AE44" s="1">
        <v>44896</v>
      </c>
      <c r="AF44" s="1">
        <v>44896</v>
      </c>
      <c r="AG44" t="s">
        <v>43</v>
      </c>
      <c r="AH44" t="s">
        <v>44</v>
      </c>
      <c r="AJ44" t="s">
        <v>43</v>
      </c>
    </row>
    <row r="45" spans="1:37" x14ac:dyDescent="0.45">
      <c r="A45">
        <v>37</v>
      </c>
      <c r="B45" t="s">
        <v>46</v>
      </c>
      <c r="C45">
        <v>1027</v>
      </c>
      <c r="D45" s="1">
        <v>41760</v>
      </c>
      <c r="E45" s="1">
        <v>41759</v>
      </c>
      <c r="F45" t="s">
        <v>32</v>
      </c>
      <c r="G45" t="s">
        <v>33</v>
      </c>
      <c r="H45" t="s">
        <v>34</v>
      </c>
      <c r="J45" t="s">
        <v>35</v>
      </c>
      <c r="L45">
        <v>20</v>
      </c>
      <c r="Q45">
        <f t="shared" si="0"/>
        <v>20</v>
      </c>
      <c r="R45">
        <v>20</v>
      </c>
      <c r="S45" t="s">
        <v>36</v>
      </c>
      <c r="T45" t="s">
        <v>47</v>
      </c>
      <c r="U45" t="s">
        <v>38</v>
      </c>
      <c r="V45" t="s">
        <v>39</v>
      </c>
      <c r="W45" t="s">
        <v>48</v>
      </c>
      <c r="X45" t="s">
        <v>49</v>
      </c>
      <c r="Y45">
        <v>193</v>
      </c>
      <c r="Z45" t="s">
        <v>50</v>
      </c>
      <c r="AC45" t="e">
        <v>#N/A</v>
      </c>
      <c r="AD45" t="e">
        <v>#N/A</v>
      </c>
      <c r="AE45" s="1">
        <v>42522</v>
      </c>
      <c r="AF45" s="1">
        <v>44561</v>
      </c>
      <c r="AG45" t="s">
        <v>43</v>
      </c>
      <c r="AH45" t="s">
        <v>44</v>
      </c>
      <c r="AI45" t="s">
        <v>44</v>
      </c>
      <c r="AJ45" t="s">
        <v>43</v>
      </c>
      <c r="AK45" t="s">
        <v>45</v>
      </c>
    </row>
    <row r="46" spans="1:37" x14ac:dyDescent="0.45">
      <c r="A46">
        <v>235</v>
      </c>
      <c r="B46" t="s">
        <v>386</v>
      </c>
      <c r="C46">
        <v>1593</v>
      </c>
      <c r="D46" s="1">
        <v>43564</v>
      </c>
      <c r="E46" s="1">
        <v>43570</v>
      </c>
      <c r="F46" t="s">
        <v>32</v>
      </c>
      <c r="G46" t="s">
        <v>205</v>
      </c>
      <c r="H46" t="s">
        <v>34</v>
      </c>
      <c r="I46" t="s">
        <v>313</v>
      </c>
      <c r="J46" t="s">
        <v>35</v>
      </c>
      <c r="K46" t="s">
        <v>314</v>
      </c>
      <c r="M46">
        <v>500</v>
      </c>
      <c r="N46">
        <v>500</v>
      </c>
      <c r="Q46">
        <f t="shared" si="0"/>
        <v>500</v>
      </c>
      <c r="R46">
        <v>500</v>
      </c>
      <c r="S46" t="s">
        <v>36</v>
      </c>
      <c r="T46" t="s">
        <v>238</v>
      </c>
      <c r="U46" t="s">
        <v>38</v>
      </c>
      <c r="V46" t="s">
        <v>39</v>
      </c>
      <c r="W46" t="s">
        <v>387</v>
      </c>
      <c r="X46" t="s">
        <v>49</v>
      </c>
      <c r="Y46">
        <v>193</v>
      </c>
      <c r="Z46" t="s">
        <v>50</v>
      </c>
      <c r="AC46" t="e">
        <v>#N/A</v>
      </c>
      <c r="AD46" t="e">
        <v>#N/A</v>
      </c>
      <c r="AE46" s="1">
        <v>44895</v>
      </c>
      <c r="AF46" s="1">
        <v>44895</v>
      </c>
      <c r="AG46" t="s">
        <v>43</v>
      </c>
      <c r="AJ46" t="s">
        <v>43</v>
      </c>
    </row>
    <row r="47" spans="1:37" x14ac:dyDescent="0.45">
      <c r="A47">
        <v>236</v>
      </c>
      <c r="B47" t="s">
        <v>388</v>
      </c>
      <c r="C47">
        <v>1594</v>
      </c>
      <c r="D47" s="1">
        <v>43570</v>
      </c>
      <c r="E47" s="1">
        <v>43570</v>
      </c>
      <c r="F47" t="s">
        <v>32</v>
      </c>
      <c r="G47" t="s">
        <v>205</v>
      </c>
      <c r="H47" t="s">
        <v>34</v>
      </c>
      <c r="I47" t="s">
        <v>313</v>
      </c>
      <c r="J47" t="s">
        <v>35</v>
      </c>
      <c r="K47" t="s">
        <v>314</v>
      </c>
      <c r="M47">
        <v>250</v>
      </c>
      <c r="N47">
        <v>254</v>
      </c>
      <c r="Q47">
        <f t="shared" si="0"/>
        <v>250</v>
      </c>
      <c r="R47">
        <v>250</v>
      </c>
      <c r="S47" t="s">
        <v>36</v>
      </c>
      <c r="T47" t="s">
        <v>238</v>
      </c>
      <c r="U47" t="s">
        <v>38</v>
      </c>
      <c r="V47" t="s">
        <v>39</v>
      </c>
      <c r="W47" t="s">
        <v>389</v>
      </c>
      <c r="X47" t="s">
        <v>49</v>
      </c>
      <c r="Y47">
        <v>193</v>
      </c>
      <c r="Z47" t="s">
        <v>50</v>
      </c>
      <c r="AC47" t="e">
        <v>#N/A</v>
      </c>
      <c r="AD47" t="e">
        <v>#N/A</v>
      </c>
      <c r="AE47" s="1">
        <v>45260</v>
      </c>
      <c r="AF47" s="1">
        <v>45260</v>
      </c>
      <c r="AG47" t="s">
        <v>43</v>
      </c>
      <c r="AJ47" t="s">
        <v>43</v>
      </c>
    </row>
    <row r="48" spans="1:37" x14ac:dyDescent="0.45">
      <c r="A48">
        <v>234</v>
      </c>
      <c r="B48" t="s">
        <v>537</v>
      </c>
      <c r="C48">
        <v>1592</v>
      </c>
      <c r="D48" s="1">
        <v>43560</v>
      </c>
      <c r="E48" s="1">
        <v>43570</v>
      </c>
      <c r="F48" t="s">
        <v>32</v>
      </c>
      <c r="G48" t="s">
        <v>205</v>
      </c>
      <c r="H48" t="s">
        <v>34</v>
      </c>
      <c r="I48" t="s">
        <v>313</v>
      </c>
      <c r="J48" t="s">
        <v>35</v>
      </c>
      <c r="K48" t="s">
        <v>314</v>
      </c>
      <c r="M48">
        <v>500</v>
      </c>
      <c r="N48">
        <v>500</v>
      </c>
      <c r="Q48">
        <f t="shared" si="0"/>
        <v>500</v>
      </c>
      <c r="R48">
        <v>500</v>
      </c>
      <c r="S48" t="s">
        <v>36</v>
      </c>
      <c r="T48" t="s">
        <v>238</v>
      </c>
      <c r="U48" t="s">
        <v>38</v>
      </c>
      <c r="V48" t="s">
        <v>39</v>
      </c>
      <c r="W48" t="s">
        <v>538</v>
      </c>
      <c r="X48" t="s">
        <v>49</v>
      </c>
      <c r="Y48">
        <v>193</v>
      </c>
      <c r="Z48" t="s">
        <v>50</v>
      </c>
      <c r="AC48" t="e">
        <v>#N/A</v>
      </c>
      <c r="AD48" t="e">
        <v>#N/A</v>
      </c>
      <c r="AE48" s="1">
        <v>44895</v>
      </c>
      <c r="AF48" s="1">
        <v>44895</v>
      </c>
      <c r="AG48" t="s">
        <v>43</v>
      </c>
      <c r="AJ48" t="s">
        <v>43</v>
      </c>
    </row>
    <row r="49" spans="1:37" x14ac:dyDescent="0.45">
      <c r="A49">
        <v>50</v>
      </c>
      <c r="B49" t="s">
        <v>74</v>
      </c>
      <c r="C49">
        <v>1097</v>
      </c>
      <c r="D49" s="1">
        <v>42123</v>
      </c>
      <c r="E49" s="1">
        <v>42124</v>
      </c>
      <c r="F49" t="s">
        <v>32</v>
      </c>
      <c r="G49" t="s">
        <v>75</v>
      </c>
      <c r="H49" t="s">
        <v>34</v>
      </c>
      <c r="J49" t="s">
        <v>35</v>
      </c>
      <c r="L49">
        <v>13.25</v>
      </c>
      <c r="Q49">
        <f t="shared" si="0"/>
        <v>13.25</v>
      </c>
      <c r="R49">
        <v>13</v>
      </c>
      <c r="S49" t="s">
        <v>36</v>
      </c>
      <c r="T49" t="s">
        <v>76</v>
      </c>
      <c r="U49" t="s">
        <v>38</v>
      </c>
      <c r="V49" t="s">
        <v>39</v>
      </c>
      <c r="W49" t="s">
        <v>77</v>
      </c>
      <c r="X49" t="s">
        <v>677</v>
      </c>
      <c r="Y49" t="e">
        <v>#N/A</v>
      </c>
      <c r="Z49" t="s">
        <v>79</v>
      </c>
      <c r="AA49">
        <v>1</v>
      </c>
      <c r="AB49" t="s">
        <v>79</v>
      </c>
      <c r="AC49" t="e">
        <v>#N/A</v>
      </c>
      <c r="AD49" t="s">
        <v>142</v>
      </c>
      <c r="AE49" s="1">
        <v>43101</v>
      </c>
      <c r="AF49" s="1">
        <v>44440</v>
      </c>
      <c r="AG49" t="s">
        <v>43</v>
      </c>
      <c r="AH49" t="s">
        <v>44</v>
      </c>
      <c r="AI49" t="s">
        <v>44</v>
      </c>
      <c r="AJ49" t="s">
        <v>43</v>
      </c>
      <c r="AK49" t="s">
        <v>45</v>
      </c>
    </row>
    <row r="50" spans="1:37" x14ac:dyDescent="0.45">
      <c r="A50">
        <v>199</v>
      </c>
      <c r="B50" t="s">
        <v>198</v>
      </c>
      <c r="C50">
        <v>1538</v>
      </c>
      <c r="D50" s="1">
        <v>43423</v>
      </c>
      <c r="E50" s="1">
        <v>43560</v>
      </c>
      <c r="F50" t="s">
        <v>32</v>
      </c>
      <c r="G50" t="s">
        <v>199</v>
      </c>
      <c r="H50" t="s">
        <v>34</v>
      </c>
      <c r="J50" t="s">
        <v>35</v>
      </c>
      <c r="L50">
        <v>40.5</v>
      </c>
      <c r="Q50">
        <f t="shared" si="0"/>
        <v>40.5</v>
      </c>
      <c r="R50">
        <v>40</v>
      </c>
      <c r="S50" t="s">
        <v>36</v>
      </c>
      <c r="T50" t="s">
        <v>200</v>
      </c>
      <c r="U50" t="s">
        <v>38</v>
      </c>
      <c r="V50" t="s">
        <v>39</v>
      </c>
      <c r="W50" t="s">
        <v>201</v>
      </c>
      <c r="X50" t="s">
        <v>677</v>
      </c>
      <c r="Y50" t="e">
        <v>#N/A</v>
      </c>
      <c r="Z50" t="e">
        <v>#N/A</v>
      </c>
      <c r="AC50" t="e">
        <v>#N/A</v>
      </c>
      <c r="AD50" t="s">
        <v>142</v>
      </c>
      <c r="AE50" s="1">
        <v>44561</v>
      </c>
      <c r="AF50" s="1">
        <v>44561</v>
      </c>
      <c r="AG50" t="s">
        <v>43</v>
      </c>
      <c r="AJ50" t="s">
        <v>43</v>
      </c>
    </row>
    <row r="51" spans="1:37" x14ac:dyDescent="0.45">
      <c r="A51">
        <v>185</v>
      </c>
      <c r="B51" t="s">
        <v>189</v>
      </c>
      <c r="C51">
        <v>1507</v>
      </c>
      <c r="D51" s="1">
        <v>43206</v>
      </c>
      <c r="E51" s="1">
        <v>43206</v>
      </c>
      <c r="F51" t="s">
        <v>32</v>
      </c>
      <c r="G51" t="s">
        <v>164</v>
      </c>
      <c r="H51" t="s">
        <v>34</v>
      </c>
      <c r="J51" t="s">
        <v>35</v>
      </c>
      <c r="L51">
        <v>58.75</v>
      </c>
      <c r="Q51">
        <f t="shared" si="0"/>
        <v>58.75</v>
      </c>
      <c r="R51">
        <v>49.9</v>
      </c>
      <c r="S51" t="s">
        <v>36</v>
      </c>
      <c r="T51" t="s">
        <v>190</v>
      </c>
      <c r="U51" t="s">
        <v>38</v>
      </c>
      <c r="V51" t="s">
        <v>39</v>
      </c>
      <c r="W51" t="s">
        <v>191</v>
      </c>
      <c r="X51" t="s">
        <v>192</v>
      </c>
      <c r="Y51">
        <v>1096</v>
      </c>
      <c r="Z51" t="s">
        <v>193</v>
      </c>
      <c r="AC51" t="e">
        <v>#N/A</v>
      </c>
      <c r="AD51" t="s">
        <v>637</v>
      </c>
      <c r="AE51" s="1">
        <v>44713</v>
      </c>
      <c r="AF51" s="1">
        <v>44713</v>
      </c>
      <c r="AG51" t="s">
        <v>43</v>
      </c>
      <c r="AH51" t="s">
        <v>44</v>
      </c>
      <c r="AJ51" t="s">
        <v>43</v>
      </c>
    </row>
    <row r="52" spans="1:37" x14ac:dyDescent="0.45">
      <c r="A52">
        <v>205</v>
      </c>
      <c r="B52" t="s">
        <v>204</v>
      </c>
      <c r="C52">
        <v>1545</v>
      </c>
      <c r="D52" s="1">
        <v>43567</v>
      </c>
      <c r="E52" s="1">
        <v>43570</v>
      </c>
      <c r="F52" t="s">
        <v>32</v>
      </c>
      <c r="G52" t="s">
        <v>205</v>
      </c>
      <c r="H52" t="s">
        <v>34</v>
      </c>
      <c r="J52" t="s">
        <v>35</v>
      </c>
      <c r="L52">
        <v>100.4</v>
      </c>
      <c r="Q52">
        <f t="shared" si="0"/>
        <v>100.4</v>
      </c>
      <c r="R52">
        <v>100</v>
      </c>
      <c r="S52" t="s">
        <v>36</v>
      </c>
      <c r="T52" t="s">
        <v>37</v>
      </c>
      <c r="U52" t="s">
        <v>206</v>
      </c>
      <c r="V52" t="s">
        <v>39</v>
      </c>
      <c r="W52" t="s">
        <v>207</v>
      </c>
      <c r="X52" t="s">
        <v>208</v>
      </c>
      <c r="Y52">
        <v>15</v>
      </c>
      <c r="Z52" t="s">
        <v>175</v>
      </c>
      <c r="AC52">
        <v>1106</v>
      </c>
      <c r="AD52" t="s">
        <v>42</v>
      </c>
      <c r="AE52" s="1">
        <v>45077</v>
      </c>
      <c r="AF52" s="1">
        <v>45077</v>
      </c>
      <c r="AG52" t="s">
        <v>43</v>
      </c>
      <c r="AJ52" t="s">
        <v>43</v>
      </c>
    </row>
    <row r="53" spans="1:37" x14ac:dyDescent="0.45">
      <c r="A53">
        <v>153</v>
      </c>
      <c r="B53" t="s">
        <v>509</v>
      </c>
      <c r="C53">
        <v>1427</v>
      </c>
      <c r="D53" s="1">
        <v>42856</v>
      </c>
      <c r="E53" s="1">
        <v>42856</v>
      </c>
      <c r="F53" t="s">
        <v>32</v>
      </c>
      <c r="G53" t="s">
        <v>139</v>
      </c>
      <c r="H53" t="s">
        <v>34</v>
      </c>
      <c r="I53" t="s">
        <v>313</v>
      </c>
      <c r="J53" t="s">
        <v>35</v>
      </c>
      <c r="K53" t="s">
        <v>314</v>
      </c>
      <c r="M53">
        <v>60</v>
      </c>
      <c r="N53">
        <v>125</v>
      </c>
      <c r="Q53">
        <f t="shared" si="0"/>
        <v>60</v>
      </c>
      <c r="R53">
        <v>125</v>
      </c>
      <c r="S53" t="s">
        <v>36</v>
      </c>
      <c r="T53" t="s">
        <v>320</v>
      </c>
      <c r="U53" t="s">
        <v>321</v>
      </c>
      <c r="V53" t="s">
        <v>54</v>
      </c>
      <c r="W53" t="s">
        <v>510</v>
      </c>
      <c r="X53" t="s">
        <v>323</v>
      </c>
      <c r="Y53" t="e">
        <v>#N/A</v>
      </c>
      <c r="Z53" t="s">
        <v>111</v>
      </c>
      <c r="AA53">
        <v>1</v>
      </c>
      <c r="AB53" t="s">
        <v>112</v>
      </c>
      <c r="AC53" t="e">
        <v>#N/A</v>
      </c>
      <c r="AD53" t="e">
        <v>#N/A</v>
      </c>
      <c r="AE53" s="1">
        <v>45412</v>
      </c>
      <c r="AF53" s="1">
        <v>45412</v>
      </c>
      <c r="AG53" t="s">
        <v>43</v>
      </c>
      <c r="AH53" t="s">
        <v>44</v>
      </c>
      <c r="AI53" t="s">
        <v>44</v>
      </c>
      <c r="AJ53" t="s">
        <v>43</v>
      </c>
    </row>
    <row r="54" spans="1:37" x14ac:dyDescent="0.45">
      <c r="A54">
        <v>104</v>
      </c>
      <c r="B54" t="s">
        <v>319</v>
      </c>
      <c r="C54">
        <v>1291</v>
      </c>
      <c r="D54" s="1">
        <v>42488</v>
      </c>
      <c r="E54" s="1">
        <v>42492</v>
      </c>
      <c r="F54" t="s">
        <v>32</v>
      </c>
      <c r="G54" t="s">
        <v>114</v>
      </c>
      <c r="H54" t="s">
        <v>34</v>
      </c>
      <c r="I54" t="s">
        <v>313</v>
      </c>
      <c r="J54" t="s">
        <v>35</v>
      </c>
      <c r="K54" t="s">
        <v>314</v>
      </c>
      <c r="M54">
        <v>20</v>
      </c>
      <c r="N54">
        <v>300</v>
      </c>
      <c r="Q54">
        <f t="shared" si="0"/>
        <v>20</v>
      </c>
      <c r="R54">
        <v>300</v>
      </c>
      <c r="S54" t="s">
        <v>36</v>
      </c>
      <c r="T54" t="s">
        <v>320</v>
      </c>
      <c r="U54" t="s">
        <v>321</v>
      </c>
      <c r="V54" t="s">
        <v>54</v>
      </c>
      <c r="W54" t="s">
        <v>322</v>
      </c>
      <c r="X54" t="s">
        <v>323</v>
      </c>
      <c r="Y54" t="e">
        <v>#N/A</v>
      </c>
      <c r="Z54" t="s">
        <v>111</v>
      </c>
      <c r="AA54">
        <v>1</v>
      </c>
      <c r="AB54" t="s">
        <v>112</v>
      </c>
      <c r="AC54" t="e">
        <v>#N/A</v>
      </c>
      <c r="AD54" t="e">
        <v>#N/A</v>
      </c>
      <c r="AE54" s="1">
        <v>45044</v>
      </c>
      <c r="AF54" s="1">
        <v>45044</v>
      </c>
      <c r="AG54" t="s">
        <v>43</v>
      </c>
      <c r="AH54" t="s">
        <v>44</v>
      </c>
      <c r="AI54" t="s">
        <v>44</v>
      </c>
      <c r="AJ54" t="s">
        <v>43</v>
      </c>
      <c r="AK54" t="s">
        <v>45</v>
      </c>
    </row>
    <row r="55" spans="1:37" x14ac:dyDescent="0.45">
      <c r="A55">
        <v>197</v>
      </c>
      <c r="B55" t="s">
        <v>365</v>
      </c>
      <c r="C55">
        <v>1534</v>
      </c>
      <c r="D55" s="1">
        <v>43201</v>
      </c>
      <c r="E55" s="1">
        <v>43206</v>
      </c>
      <c r="F55" t="s">
        <v>32</v>
      </c>
      <c r="G55" t="s">
        <v>164</v>
      </c>
      <c r="H55" t="s">
        <v>34</v>
      </c>
      <c r="I55" t="s">
        <v>313</v>
      </c>
      <c r="J55" t="s">
        <v>35</v>
      </c>
      <c r="K55" t="s">
        <v>314</v>
      </c>
      <c r="M55">
        <v>28.8</v>
      </c>
      <c r="N55">
        <v>225</v>
      </c>
      <c r="Q55">
        <f t="shared" si="0"/>
        <v>28.8</v>
      </c>
      <c r="R55">
        <v>250</v>
      </c>
      <c r="S55" t="s">
        <v>36</v>
      </c>
      <c r="T55" t="s">
        <v>320</v>
      </c>
      <c r="U55" t="s">
        <v>321</v>
      </c>
      <c r="V55" t="s">
        <v>54</v>
      </c>
      <c r="W55" t="s">
        <v>366</v>
      </c>
      <c r="X55" t="s">
        <v>323</v>
      </c>
      <c r="Y55" t="e">
        <v>#N/A</v>
      </c>
      <c r="Z55" t="s">
        <v>111</v>
      </c>
      <c r="AA55">
        <v>1</v>
      </c>
      <c r="AB55" t="s">
        <v>112</v>
      </c>
      <c r="AC55" t="e">
        <v>#N/A</v>
      </c>
      <c r="AD55" t="e">
        <v>#N/A</v>
      </c>
      <c r="AE55" s="1">
        <v>44317</v>
      </c>
      <c r="AF55" s="1">
        <v>45275</v>
      </c>
      <c r="AG55" t="s">
        <v>43</v>
      </c>
      <c r="AH55" t="s">
        <v>44</v>
      </c>
      <c r="AJ55" t="s">
        <v>43</v>
      </c>
    </row>
    <row r="56" spans="1:37" x14ac:dyDescent="0.45">
      <c r="A56">
        <v>226</v>
      </c>
      <c r="B56" t="s">
        <v>237</v>
      </c>
      <c r="C56">
        <v>1578</v>
      </c>
      <c r="D56" s="1">
        <v>43560</v>
      </c>
      <c r="E56" s="1">
        <v>43570</v>
      </c>
      <c r="F56" t="s">
        <v>32</v>
      </c>
      <c r="G56" t="s">
        <v>205</v>
      </c>
      <c r="H56" t="s">
        <v>34</v>
      </c>
      <c r="J56" t="s">
        <v>35</v>
      </c>
      <c r="L56">
        <v>354.88</v>
      </c>
      <c r="Q56">
        <f t="shared" si="0"/>
        <v>354.88</v>
      </c>
      <c r="R56">
        <v>350</v>
      </c>
      <c r="S56" t="s">
        <v>36</v>
      </c>
      <c r="T56" t="s">
        <v>238</v>
      </c>
      <c r="U56" t="s">
        <v>38</v>
      </c>
      <c r="V56" t="s">
        <v>39</v>
      </c>
      <c r="W56" t="s">
        <v>239</v>
      </c>
      <c r="X56" t="s">
        <v>240</v>
      </c>
      <c r="Y56">
        <v>461</v>
      </c>
      <c r="Z56" t="s">
        <v>50</v>
      </c>
      <c r="AC56" t="e">
        <v>#N/A</v>
      </c>
      <c r="AD56" t="s">
        <v>99</v>
      </c>
      <c r="AE56" s="1">
        <v>44926</v>
      </c>
      <c r="AF56" s="1">
        <v>44926</v>
      </c>
      <c r="AG56" t="s">
        <v>43</v>
      </c>
      <c r="AJ56" t="s">
        <v>43</v>
      </c>
    </row>
    <row r="57" spans="1:37" x14ac:dyDescent="0.45">
      <c r="A57">
        <v>222</v>
      </c>
      <c r="B57" t="s">
        <v>528</v>
      </c>
      <c r="C57">
        <v>1568</v>
      </c>
      <c r="D57" s="1">
        <v>43571</v>
      </c>
      <c r="E57" s="1">
        <v>43570</v>
      </c>
      <c r="F57" t="s">
        <v>32</v>
      </c>
      <c r="G57" t="s">
        <v>205</v>
      </c>
      <c r="H57" t="s">
        <v>34</v>
      </c>
      <c r="I57" t="s">
        <v>313</v>
      </c>
      <c r="J57" t="s">
        <v>35</v>
      </c>
      <c r="K57" t="s">
        <v>314</v>
      </c>
      <c r="M57">
        <v>21.05</v>
      </c>
      <c r="N57">
        <v>21.05</v>
      </c>
      <c r="Q57">
        <f t="shared" si="0"/>
        <v>21.05</v>
      </c>
      <c r="R57">
        <v>40</v>
      </c>
      <c r="S57" t="s">
        <v>36</v>
      </c>
      <c r="T57" t="s">
        <v>238</v>
      </c>
      <c r="U57" t="s">
        <v>206</v>
      </c>
      <c r="V57" t="s">
        <v>39</v>
      </c>
      <c r="W57" t="s">
        <v>529</v>
      </c>
      <c r="Y57" t="e">
        <v>#N/A</v>
      </c>
      <c r="Z57" t="s">
        <v>50</v>
      </c>
      <c r="AA57">
        <v>1</v>
      </c>
      <c r="AB57" t="s">
        <v>333</v>
      </c>
      <c r="AC57" t="e">
        <v>#N/A</v>
      </c>
      <c r="AD57" t="s">
        <v>99</v>
      </c>
      <c r="AE57" s="1">
        <v>44561</v>
      </c>
      <c r="AF57" s="1">
        <v>44561</v>
      </c>
      <c r="AG57" t="s">
        <v>43</v>
      </c>
      <c r="AJ57" t="s">
        <v>43</v>
      </c>
    </row>
    <row r="58" spans="1:37" x14ac:dyDescent="0.45">
      <c r="A58">
        <v>248</v>
      </c>
      <c r="B58" t="s">
        <v>248</v>
      </c>
      <c r="C58">
        <v>1609</v>
      </c>
      <c r="D58" s="1">
        <v>43565</v>
      </c>
      <c r="E58" s="1">
        <v>43570</v>
      </c>
      <c r="F58" t="s">
        <v>32</v>
      </c>
      <c r="G58" t="s">
        <v>205</v>
      </c>
      <c r="H58" t="s">
        <v>34</v>
      </c>
      <c r="J58" t="s">
        <v>35</v>
      </c>
      <c r="L58">
        <v>308.10199999999998</v>
      </c>
      <c r="Q58">
        <f t="shared" si="0"/>
        <v>308.10199999999998</v>
      </c>
      <c r="R58">
        <v>300</v>
      </c>
      <c r="S58" t="s">
        <v>36</v>
      </c>
      <c r="T58" t="s">
        <v>134</v>
      </c>
      <c r="U58" t="s">
        <v>38</v>
      </c>
      <c r="V58" t="s">
        <v>124</v>
      </c>
      <c r="W58" t="s">
        <v>249</v>
      </c>
      <c r="X58" t="s">
        <v>247</v>
      </c>
      <c r="Y58">
        <v>614</v>
      </c>
      <c r="Z58" t="s">
        <v>154</v>
      </c>
      <c r="AC58" t="e">
        <v>#N/A</v>
      </c>
      <c r="AD58" t="s">
        <v>127</v>
      </c>
      <c r="AE58" s="1">
        <v>44500</v>
      </c>
      <c r="AF58" s="1">
        <v>44500</v>
      </c>
      <c r="AG58" t="s">
        <v>43</v>
      </c>
      <c r="AJ58" t="s">
        <v>43</v>
      </c>
    </row>
    <row r="59" spans="1:37" x14ac:dyDescent="0.45">
      <c r="A59">
        <v>247</v>
      </c>
      <c r="B59" t="s">
        <v>245</v>
      </c>
      <c r="C59">
        <v>1608</v>
      </c>
      <c r="D59" s="1">
        <v>43556</v>
      </c>
      <c r="E59" s="1">
        <v>43570</v>
      </c>
      <c r="F59" t="s">
        <v>32</v>
      </c>
      <c r="G59" t="s">
        <v>205</v>
      </c>
      <c r="H59" t="s">
        <v>34</v>
      </c>
      <c r="J59" t="s">
        <v>35</v>
      </c>
      <c r="L59">
        <v>200</v>
      </c>
      <c r="Q59">
        <f t="shared" si="0"/>
        <v>200</v>
      </c>
      <c r="R59">
        <v>200</v>
      </c>
      <c r="S59" t="s">
        <v>36</v>
      </c>
      <c r="T59" t="s">
        <v>134</v>
      </c>
      <c r="U59" t="s">
        <v>38</v>
      </c>
      <c r="V59" t="s">
        <v>124</v>
      </c>
      <c r="W59" t="s">
        <v>246</v>
      </c>
      <c r="X59" t="s">
        <v>247</v>
      </c>
      <c r="Y59">
        <v>614</v>
      </c>
      <c r="Z59" t="s">
        <v>154</v>
      </c>
      <c r="AC59" t="e">
        <v>#N/A</v>
      </c>
      <c r="AD59" t="s">
        <v>127</v>
      </c>
      <c r="AE59" s="1">
        <v>45107</v>
      </c>
      <c r="AF59" s="1">
        <v>45107</v>
      </c>
      <c r="AG59" t="s">
        <v>43</v>
      </c>
      <c r="AJ59" t="s">
        <v>43</v>
      </c>
    </row>
    <row r="60" spans="1:37" x14ac:dyDescent="0.45">
      <c r="A60">
        <v>290</v>
      </c>
      <c r="B60" t="s">
        <v>438</v>
      </c>
      <c r="C60">
        <v>1663</v>
      </c>
      <c r="D60" s="1">
        <v>43568</v>
      </c>
      <c r="E60" s="1">
        <v>43570</v>
      </c>
      <c r="F60" t="s">
        <v>32</v>
      </c>
      <c r="G60" t="s">
        <v>205</v>
      </c>
      <c r="H60" t="s">
        <v>34</v>
      </c>
      <c r="I60" t="s">
        <v>313</v>
      </c>
      <c r="J60" t="s">
        <v>35</v>
      </c>
      <c r="K60" t="s">
        <v>314</v>
      </c>
      <c r="M60">
        <v>112.63</v>
      </c>
      <c r="N60">
        <v>459.54</v>
      </c>
      <c r="Q60">
        <f t="shared" si="0"/>
        <v>112.63</v>
      </c>
      <c r="R60">
        <v>450</v>
      </c>
      <c r="S60" t="s">
        <v>36</v>
      </c>
      <c r="T60" t="s">
        <v>439</v>
      </c>
      <c r="U60" t="s">
        <v>206</v>
      </c>
      <c r="V60" t="s">
        <v>54</v>
      </c>
      <c r="W60" t="s">
        <v>440</v>
      </c>
      <c r="X60" t="s">
        <v>441</v>
      </c>
      <c r="Y60" t="e">
        <v>#N/A</v>
      </c>
      <c r="Z60" t="s">
        <v>111</v>
      </c>
      <c r="AA60">
        <v>1</v>
      </c>
      <c r="AB60" t="s">
        <v>112</v>
      </c>
      <c r="AC60" t="e">
        <v>#N/A</v>
      </c>
      <c r="AD60" t="e">
        <v>#N/A</v>
      </c>
      <c r="AE60" s="1">
        <v>45077</v>
      </c>
      <c r="AF60" s="1">
        <v>45077</v>
      </c>
      <c r="AG60" t="s">
        <v>43</v>
      </c>
      <c r="AJ60" t="s">
        <v>43</v>
      </c>
    </row>
    <row r="61" spans="1:37" x14ac:dyDescent="0.45">
      <c r="A61">
        <v>159</v>
      </c>
      <c r="B61" t="s">
        <v>511</v>
      </c>
      <c r="C61">
        <v>1435</v>
      </c>
      <c r="D61" s="1">
        <v>42849</v>
      </c>
      <c r="E61" s="1">
        <v>42856</v>
      </c>
      <c r="F61" t="s">
        <v>32</v>
      </c>
      <c r="G61" t="s">
        <v>139</v>
      </c>
      <c r="H61" t="s">
        <v>34</v>
      </c>
      <c r="I61" t="s">
        <v>313</v>
      </c>
      <c r="J61" t="s">
        <v>35</v>
      </c>
      <c r="K61" t="s">
        <v>314</v>
      </c>
      <c r="M61">
        <v>100</v>
      </c>
      <c r="N61">
        <v>250</v>
      </c>
      <c r="Q61">
        <f t="shared" si="0"/>
        <v>100</v>
      </c>
      <c r="R61">
        <v>250</v>
      </c>
      <c r="S61" t="s">
        <v>36</v>
      </c>
      <c r="T61" t="s">
        <v>512</v>
      </c>
      <c r="U61" t="s">
        <v>321</v>
      </c>
      <c r="V61" t="s">
        <v>54</v>
      </c>
      <c r="W61" t="s">
        <v>440</v>
      </c>
      <c r="X61" t="s">
        <v>513</v>
      </c>
      <c r="Y61" t="e">
        <v>#N/A</v>
      </c>
      <c r="Z61" t="s">
        <v>111</v>
      </c>
      <c r="AA61">
        <v>1</v>
      </c>
      <c r="AB61" t="s">
        <v>112</v>
      </c>
      <c r="AC61" t="e">
        <v>#N/A</v>
      </c>
      <c r="AD61" t="e">
        <v>#N/A</v>
      </c>
      <c r="AE61" s="1">
        <v>44196</v>
      </c>
      <c r="AF61" s="1">
        <v>44918</v>
      </c>
      <c r="AG61" t="s">
        <v>43</v>
      </c>
      <c r="AH61" t="s">
        <v>44</v>
      </c>
      <c r="AI61" t="s">
        <v>44</v>
      </c>
      <c r="AJ61" t="s">
        <v>43</v>
      </c>
    </row>
    <row r="62" spans="1:37" x14ac:dyDescent="0.45">
      <c r="A62">
        <v>195</v>
      </c>
      <c r="B62" t="s">
        <v>194</v>
      </c>
      <c r="C62">
        <v>1531</v>
      </c>
      <c r="D62" s="1">
        <v>43206</v>
      </c>
      <c r="E62" s="1">
        <v>43206</v>
      </c>
      <c r="F62" t="s">
        <v>32</v>
      </c>
      <c r="G62" t="s">
        <v>164</v>
      </c>
      <c r="H62" t="s">
        <v>34</v>
      </c>
      <c r="J62" t="s">
        <v>35</v>
      </c>
      <c r="L62">
        <v>350</v>
      </c>
      <c r="Q62">
        <f t="shared" si="0"/>
        <v>350</v>
      </c>
      <c r="R62">
        <v>350</v>
      </c>
      <c r="S62" t="s">
        <v>36</v>
      </c>
      <c r="T62" t="s">
        <v>195</v>
      </c>
      <c r="U62" t="s">
        <v>196</v>
      </c>
      <c r="V62" t="s">
        <v>54</v>
      </c>
      <c r="W62" t="s">
        <v>197</v>
      </c>
      <c r="X62" t="s">
        <v>110</v>
      </c>
      <c r="Y62">
        <v>294</v>
      </c>
      <c r="Z62" t="s">
        <v>111</v>
      </c>
      <c r="AA62">
        <v>1</v>
      </c>
      <c r="AB62" t="s">
        <v>112</v>
      </c>
      <c r="AC62" t="e">
        <v>#N/A</v>
      </c>
      <c r="AD62" t="s">
        <v>638</v>
      </c>
      <c r="AE62" s="1">
        <v>44682</v>
      </c>
      <c r="AF62" s="1">
        <v>45291</v>
      </c>
      <c r="AG62" t="s">
        <v>43</v>
      </c>
      <c r="AH62" t="s">
        <v>44</v>
      </c>
      <c r="AJ62" t="s">
        <v>43</v>
      </c>
    </row>
    <row r="63" spans="1:37" x14ac:dyDescent="0.45">
      <c r="A63">
        <v>72</v>
      </c>
      <c r="B63" t="s">
        <v>107</v>
      </c>
      <c r="C63">
        <v>1175</v>
      </c>
      <c r="D63" s="1">
        <v>42123</v>
      </c>
      <c r="E63" s="1">
        <v>42124</v>
      </c>
      <c r="F63" t="s">
        <v>32</v>
      </c>
      <c r="G63" t="s">
        <v>75</v>
      </c>
      <c r="H63" t="s">
        <v>34</v>
      </c>
      <c r="J63" t="s">
        <v>35</v>
      </c>
      <c r="L63">
        <v>125</v>
      </c>
      <c r="Q63">
        <f t="shared" si="0"/>
        <v>125</v>
      </c>
      <c r="R63">
        <v>125</v>
      </c>
      <c r="S63" t="s">
        <v>52</v>
      </c>
      <c r="T63" t="s">
        <v>108</v>
      </c>
      <c r="U63" t="s">
        <v>38</v>
      </c>
      <c r="V63" t="s">
        <v>54</v>
      </c>
      <c r="W63" t="s">
        <v>109</v>
      </c>
      <c r="X63" t="s">
        <v>110</v>
      </c>
      <c r="Y63">
        <v>294</v>
      </c>
      <c r="Z63" t="s">
        <v>111</v>
      </c>
      <c r="AA63">
        <v>1</v>
      </c>
      <c r="AB63" t="s">
        <v>112</v>
      </c>
      <c r="AC63" t="e">
        <v>#N/A</v>
      </c>
      <c r="AD63" t="s">
        <v>638</v>
      </c>
      <c r="AE63" s="1">
        <v>43344</v>
      </c>
      <c r="AF63" s="1">
        <v>44211</v>
      </c>
      <c r="AG63" t="s">
        <v>43</v>
      </c>
      <c r="AH63" t="s">
        <v>44</v>
      </c>
      <c r="AI63" t="s">
        <v>44</v>
      </c>
      <c r="AJ63" t="s">
        <v>43</v>
      </c>
      <c r="AK63" t="s">
        <v>58</v>
      </c>
    </row>
    <row r="64" spans="1:37" x14ac:dyDescent="0.45">
      <c r="A64">
        <v>286</v>
      </c>
      <c r="B64" t="s">
        <v>285</v>
      </c>
      <c r="C64">
        <v>1658</v>
      </c>
      <c r="D64" s="1">
        <v>43556</v>
      </c>
      <c r="E64" s="1">
        <v>43570</v>
      </c>
      <c r="F64" t="s">
        <v>32</v>
      </c>
      <c r="G64" t="s">
        <v>205</v>
      </c>
      <c r="H64" t="s">
        <v>34</v>
      </c>
      <c r="J64" t="s">
        <v>35</v>
      </c>
      <c r="L64">
        <v>200</v>
      </c>
      <c r="Q64">
        <f t="shared" si="0"/>
        <v>200</v>
      </c>
      <c r="R64">
        <v>200</v>
      </c>
      <c r="S64" t="s">
        <v>36</v>
      </c>
      <c r="T64" t="s">
        <v>108</v>
      </c>
      <c r="U64" t="s">
        <v>38</v>
      </c>
      <c r="V64" t="s">
        <v>54</v>
      </c>
      <c r="W64" t="s">
        <v>286</v>
      </c>
      <c r="X64" t="s">
        <v>110</v>
      </c>
      <c r="Y64">
        <v>294</v>
      </c>
      <c r="Z64" t="s">
        <v>111</v>
      </c>
      <c r="AA64">
        <v>1</v>
      </c>
      <c r="AB64" t="s">
        <v>112</v>
      </c>
      <c r="AC64" t="e">
        <v>#N/A</v>
      </c>
      <c r="AD64" t="s">
        <v>638</v>
      </c>
      <c r="AE64" s="1">
        <v>45107</v>
      </c>
      <c r="AF64" s="1">
        <v>45107</v>
      </c>
      <c r="AG64" t="s">
        <v>43</v>
      </c>
      <c r="AJ64" t="s">
        <v>43</v>
      </c>
    </row>
    <row r="65" spans="1:37" x14ac:dyDescent="0.45">
      <c r="A65">
        <v>291</v>
      </c>
      <c r="B65" t="s">
        <v>289</v>
      </c>
      <c r="C65">
        <v>1664</v>
      </c>
      <c r="D65" s="1">
        <v>43553</v>
      </c>
      <c r="E65" s="1">
        <v>43570</v>
      </c>
      <c r="F65" t="s">
        <v>32</v>
      </c>
      <c r="G65" t="s">
        <v>205</v>
      </c>
      <c r="H65" t="s">
        <v>34</v>
      </c>
      <c r="J65" t="s">
        <v>35</v>
      </c>
      <c r="L65">
        <v>500</v>
      </c>
      <c r="Q65">
        <f t="shared" si="0"/>
        <v>500</v>
      </c>
      <c r="R65">
        <v>500</v>
      </c>
      <c r="S65" t="s">
        <v>36</v>
      </c>
      <c r="T65" t="s">
        <v>290</v>
      </c>
      <c r="U65" t="s">
        <v>196</v>
      </c>
      <c r="V65" t="s">
        <v>54</v>
      </c>
      <c r="W65" t="s">
        <v>286</v>
      </c>
      <c r="X65" t="s">
        <v>110</v>
      </c>
      <c r="Y65">
        <v>294</v>
      </c>
      <c r="Z65" t="s">
        <v>111</v>
      </c>
      <c r="AA65">
        <v>1</v>
      </c>
      <c r="AB65" t="s">
        <v>112</v>
      </c>
      <c r="AC65" t="e">
        <v>#N/A</v>
      </c>
      <c r="AD65" t="s">
        <v>638</v>
      </c>
      <c r="AE65" s="1">
        <v>44561</v>
      </c>
      <c r="AF65" s="1">
        <v>44561</v>
      </c>
      <c r="AG65" t="s">
        <v>43</v>
      </c>
      <c r="AJ65" t="s">
        <v>43</v>
      </c>
    </row>
    <row r="66" spans="1:37" x14ac:dyDescent="0.45">
      <c r="A66">
        <v>160</v>
      </c>
      <c r="B66" t="s">
        <v>343</v>
      </c>
      <c r="C66">
        <v>1437</v>
      </c>
      <c r="D66" s="1">
        <v>42856</v>
      </c>
      <c r="E66" s="1">
        <v>42856</v>
      </c>
      <c r="F66" t="s">
        <v>32</v>
      </c>
      <c r="G66" t="s">
        <v>139</v>
      </c>
      <c r="H66" t="s">
        <v>34</v>
      </c>
      <c r="I66" t="s">
        <v>313</v>
      </c>
      <c r="J66" t="s">
        <v>35</v>
      </c>
      <c r="K66" t="s">
        <v>314</v>
      </c>
      <c r="M66">
        <v>400</v>
      </c>
      <c r="N66">
        <v>25</v>
      </c>
      <c r="Q66">
        <f t="shared" si="0"/>
        <v>400</v>
      </c>
      <c r="R66">
        <v>425</v>
      </c>
      <c r="S66" t="s">
        <v>36</v>
      </c>
      <c r="T66" t="s">
        <v>108</v>
      </c>
      <c r="U66" t="s">
        <v>38</v>
      </c>
      <c r="V66" t="s">
        <v>54</v>
      </c>
      <c r="W66" t="s">
        <v>286</v>
      </c>
      <c r="X66" t="s">
        <v>110</v>
      </c>
      <c r="Y66">
        <v>294</v>
      </c>
      <c r="Z66" t="s">
        <v>111</v>
      </c>
      <c r="AA66">
        <v>1</v>
      </c>
      <c r="AB66" t="s">
        <v>112</v>
      </c>
      <c r="AC66" t="e">
        <v>#N/A</v>
      </c>
      <c r="AD66" t="s">
        <v>638</v>
      </c>
      <c r="AE66" s="1">
        <v>44561</v>
      </c>
      <c r="AF66" s="1">
        <v>44561</v>
      </c>
      <c r="AG66" t="s">
        <v>43</v>
      </c>
      <c r="AH66" t="s">
        <v>44</v>
      </c>
      <c r="AI66" t="s">
        <v>44</v>
      </c>
      <c r="AJ66" t="s">
        <v>43</v>
      </c>
    </row>
    <row r="67" spans="1:37" x14ac:dyDescent="0.45">
      <c r="A67">
        <v>292</v>
      </c>
      <c r="B67" t="s">
        <v>442</v>
      </c>
      <c r="C67">
        <v>1665</v>
      </c>
      <c r="D67" s="1">
        <v>43556</v>
      </c>
      <c r="E67" s="1">
        <v>43570</v>
      </c>
      <c r="F67" t="s">
        <v>32</v>
      </c>
      <c r="G67" t="s">
        <v>205</v>
      </c>
      <c r="H67" t="s">
        <v>34</v>
      </c>
      <c r="I67" t="s">
        <v>313</v>
      </c>
      <c r="J67" t="s">
        <v>35</v>
      </c>
      <c r="K67" t="s">
        <v>314</v>
      </c>
      <c r="M67">
        <v>360</v>
      </c>
      <c r="N67">
        <v>360</v>
      </c>
      <c r="Q67">
        <f t="shared" ref="Q67:Q130" si="1">SUM(L67:M67,O67)</f>
        <v>360</v>
      </c>
      <c r="R67">
        <v>360</v>
      </c>
      <c r="S67" t="s">
        <v>36</v>
      </c>
      <c r="T67" t="s">
        <v>108</v>
      </c>
      <c r="U67" t="s">
        <v>38</v>
      </c>
      <c r="V67" t="s">
        <v>54</v>
      </c>
      <c r="W67" t="s">
        <v>286</v>
      </c>
      <c r="X67" t="s">
        <v>110</v>
      </c>
      <c r="Y67">
        <v>294</v>
      </c>
      <c r="Z67" t="s">
        <v>111</v>
      </c>
      <c r="AA67">
        <v>1</v>
      </c>
      <c r="AB67" t="s">
        <v>112</v>
      </c>
      <c r="AC67" t="e">
        <v>#N/A</v>
      </c>
      <c r="AD67" t="s">
        <v>638</v>
      </c>
      <c r="AE67" s="1">
        <v>45078</v>
      </c>
      <c r="AF67" s="1">
        <v>45078</v>
      </c>
      <c r="AG67" t="s">
        <v>43</v>
      </c>
      <c r="AJ67" t="s">
        <v>43</v>
      </c>
    </row>
    <row r="68" spans="1:37" x14ac:dyDescent="0.45">
      <c r="A68">
        <v>293</v>
      </c>
      <c r="B68" t="s">
        <v>443</v>
      </c>
      <c r="C68">
        <v>1666</v>
      </c>
      <c r="D68" s="1">
        <v>43560</v>
      </c>
      <c r="E68" s="1">
        <v>43570</v>
      </c>
      <c r="F68" t="s">
        <v>32</v>
      </c>
      <c r="G68" t="s">
        <v>205</v>
      </c>
      <c r="H68" t="s">
        <v>34</v>
      </c>
      <c r="I68" t="s">
        <v>313</v>
      </c>
      <c r="J68" t="s">
        <v>35</v>
      </c>
      <c r="K68" t="s">
        <v>314</v>
      </c>
      <c r="M68">
        <v>210.6</v>
      </c>
      <c r="N68">
        <v>421.2</v>
      </c>
      <c r="Q68">
        <f t="shared" si="1"/>
        <v>210.6</v>
      </c>
      <c r="R68">
        <v>400</v>
      </c>
      <c r="S68" t="s">
        <v>36</v>
      </c>
      <c r="T68" t="s">
        <v>108</v>
      </c>
      <c r="U68" t="s">
        <v>38</v>
      </c>
      <c r="V68" t="s">
        <v>54</v>
      </c>
      <c r="W68" t="s">
        <v>286</v>
      </c>
      <c r="X68" t="s">
        <v>110</v>
      </c>
      <c r="Y68">
        <v>294</v>
      </c>
      <c r="Z68" t="s">
        <v>111</v>
      </c>
      <c r="AA68">
        <v>1</v>
      </c>
      <c r="AB68" t="s">
        <v>112</v>
      </c>
      <c r="AC68" t="e">
        <v>#N/A</v>
      </c>
      <c r="AD68" t="s">
        <v>638</v>
      </c>
      <c r="AE68" s="1">
        <v>45261</v>
      </c>
      <c r="AF68" s="1">
        <v>45261</v>
      </c>
      <c r="AG68" t="s">
        <v>43</v>
      </c>
      <c r="AJ68" t="s">
        <v>43</v>
      </c>
    </row>
    <row r="69" spans="1:37" x14ac:dyDescent="0.45">
      <c r="A69">
        <v>294</v>
      </c>
      <c r="B69" t="s">
        <v>557</v>
      </c>
      <c r="C69">
        <v>1667</v>
      </c>
      <c r="D69" s="1">
        <v>43567</v>
      </c>
      <c r="E69" s="1">
        <v>43570</v>
      </c>
      <c r="F69" t="s">
        <v>32</v>
      </c>
      <c r="G69" t="s">
        <v>205</v>
      </c>
      <c r="H69" t="s">
        <v>34</v>
      </c>
      <c r="I69" t="s">
        <v>313</v>
      </c>
      <c r="J69" t="s">
        <v>35</v>
      </c>
      <c r="K69" t="s">
        <v>314</v>
      </c>
      <c r="M69">
        <v>52.13</v>
      </c>
      <c r="N69">
        <v>153.69999999999999</v>
      </c>
      <c r="Q69">
        <f t="shared" si="1"/>
        <v>52.13</v>
      </c>
      <c r="R69">
        <v>150</v>
      </c>
      <c r="S69" t="s">
        <v>36</v>
      </c>
      <c r="T69" t="s">
        <v>108</v>
      </c>
      <c r="U69" t="s">
        <v>38</v>
      </c>
      <c r="V69" t="s">
        <v>54</v>
      </c>
      <c r="W69" t="s">
        <v>286</v>
      </c>
      <c r="X69" t="s">
        <v>110</v>
      </c>
      <c r="Y69">
        <v>294</v>
      </c>
      <c r="Z69" t="s">
        <v>111</v>
      </c>
      <c r="AA69">
        <v>1</v>
      </c>
      <c r="AB69" t="s">
        <v>112</v>
      </c>
      <c r="AC69" t="e">
        <v>#N/A</v>
      </c>
      <c r="AD69" t="s">
        <v>638</v>
      </c>
      <c r="AE69" s="1">
        <v>44926</v>
      </c>
      <c r="AF69" s="1">
        <v>44926</v>
      </c>
      <c r="AG69" t="s">
        <v>43</v>
      </c>
      <c r="AJ69" t="s">
        <v>43</v>
      </c>
    </row>
    <row r="70" spans="1:37" x14ac:dyDescent="0.45">
      <c r="A70">
        <v>279</v>
      </c>
      <c r="B70" t="s">
        <v>427</v>
      </c>
      <c r="C70">
        <v>1649</v>
      </c>
      <c r="D70" s="1">
        <v>43560</v>
      </c>
      <c r="E70" s="1">
        <v>43570</v>
      </c>
      <c r="F70" t="s">
        <v>32</v>
      </c>
      <c r="G70" t="s">
        <v>205</v>
      </c>
      <c r="H70" t="s">
        <v>34</v>
      </c>
      <c r="I70" t="s">
        <v>313</v>
      </c>
      <c r="J70" t="s">
        <v>35</v>
      </c>
      <c r="K70" t="s">
        <v>314</v>
      </c>
      <c r="M70">
        <v>150</v>
      </c>
      <c r="N70">
        <v>300</v>
      </c>
      <c r="Q70">
        <f t="shared" si="1"/>
        <v>150</v>
      </c>
      <c r="R70">
        <v>300</v>
      </c>
      <c r="S70" t="s">
        <v>36</v>
      </c>
      <c r="T70" t="s">
        <v>428</v>
      </c>
      <c r="U70" t="s">
        <v>69</v>
      </c>
      <c r="V70" t="s">
        <v>70</v>
      </c>
      <c r="W70" t="s">
        <v>429</v>
      </c>
      <c r="X70" t="s">
        <v>430</v>
      </c>
      <c r="Y70" t="e">
        <v>#N/A</v>
      </c>
      <c r="Z70" t="s">
        <v>57</v>
      </c>
      <c r="AA70">
        <v>1</v>
      </c>
      <c r="AB70" t="s">
        <v>73</v>
      </c>
      <c r="AC70" t="e">
        <v>#N/A</v>
      </c>
      <c r="AD70" t="e">
        <v>#N/A</v>
      </c>
      <c r="AE70" s="1">
        <v>45261</v>
      </c>
      <c r="AF70" s="1">
        <v>45261</v>
      </c>
      <c r="AG70" t="s">
        <v>43</v>
      </c>
      <c r="AJ70" t="s">
        <v>43</v>
      </c>
    </row>
    <row r="71" spans="1:37" x14ac:dyDescent="0.45">
      <c r="A71">
        <v>244</v>
      </c>
      <c r="B71" t="s">
        <v>395</v>
      </c>
      <c r="C71">
        <v>1603</v>
      </c>
      <c r="D71" s="1">
        <v>43563</v>
      </c>
      <c r="E71" s="1">
        <v>43570</v>
      </c>
      <c r="F71" t="s">
        <v>32</v>
      </c>
      <c r="G71" t="s">
        <v>205</v>
      </c>
      <c r="H71" t="s">
        <v>34</v>
      </c>
      <c r="I71" t="s">
        <v>313</v>
      </c>
      <c r="J71" t="s">
        <v>35</v>
      </c>
      <c r="K71" t="s">
        <v>314</v>
      </c>
      <c r="M71">
        <v>202.98</v>
      </c>
      <c r="N71">
        <v>202.99799999999999</v>
      </c>
      <c r="Q71">
        <f t="shared" si="1"/>
        <v>202.98</v>
      </c>
      <c r="R71">
        <v>200</v>
      </c>
      <c r="S71" t="s">
        <v>36</v>
      </c>
      <c r="T71" t="s">
        <v>325</v>
      </c>
      <c r="U71" t="s">
        <v>38</v>
      </c>
      <c r="V71" t="s">
        <v>124</v>
      </c>
      <c r="W71" t="s">
        <v>396</v>
      </c>
      <c r="X71" t="s">
        <v>397</v>
      </c>
      <c r="Y71">
        <v>435</v>
      </c>
      <c r="Z71" t="s">
        <v>398</v>
      </c>
      <c r="AC71" t="e">
        <v>#N/A</v>
      </c>
      <c r="AD71" t="e">
        <v>#N/A</v>
      </c>
      <c r="AE71" s="1">
        <v>44926</v>
      </c>
      <c r="AF71" s="1">
        <v>44926</v>
      </c>
      <c r="AG71" t="s">
        <v>43</v>
      </c>
      <c r="AJ71" t="s">
        <v>43</v>
      </c>
    </row>
    <row r="72" spans="1:37" x14ac:dyDescent="0.45">
      <c r="A72">
        <v>224</v>
      </c>
      <c r="B72" t="s">
        <v>530</v>
      </c>
      <c r="C72">
        <v>1573</v>
      </c>
      <c r="D72" s="1">
        <v>43570</v>
      </c>
      <c r="E72" s="1">
        <v>43570</v>
      </c>
      <c r="F72" t="s">
        <v>32</v>
      </c>
      <c r="G72" t="s">
        <v>205</v>
      </c>
      <c r="H72" t="s">
        <v>34</v>
      </c>
      <c r="I72" t="s">
        <v>313</v>
      </c>
      <c r="J72" t="s">
        <v>35</v>
      </c>
      <c r="K72" t="s">
        <v>314</v>
      </c>
      <c r="M72">
        <v>27.5</v>
      </c>
      <c r="N72">
        <v>27.5</v>
      </c>
      <c r="Q72">
        <f t="shared" si="1"/>
        <v>27.5</v>
      </c>
      <c r="R72">
        <v>23</v>
      </c>
      <c r="S72" t="s">
        <v>36</v>
      </c>
      <c r="T72" t="s">
        <v>47</v>
      </c>
      <c r="U72" t="s">
        <v>38</v>
      </c>
      <c r="V72" t="s">
        <v>39</v>
      </c>
      <c r="W72" t="s">
        <v>531</v>
      </c>
      <c r="X72" t="s">
        <v>532</v>
      </c>
      <c r="Y72" t="e">
        <v>#N/A</v>
      </c>
      <c r="Z72" t="e">
        <v>#N/A</v>
      </c>
      <c r="AC72" t="e">
        <v>#N/A</v>
      </c>
      <c r="AD72" t="s">
        <v>99</v>
      </c>
      <c r="AE72" s="1">
        <v>44758</v>
      </c>
      <c r="AF72" s="1">
        <v>44758</v>
      </c>
      <c r="AG72" t="s">
        <v>43</v>
      </c>
      <c r="AJ72" t="s">
        <v>43</v>
      </c>
    </row>
    <row r="73" spans="1:37" x14ac:dyDescent="0.45">
      <c r="A73">
        <v>249</v>
      </c>
      <c r="B73" t="s">
        <v>250</v>
      </c>
      <c r="C73">
        <v>1610</v>
      </c>
      <c r="D73" s="1">
        <v>43566</v>
      </c>
      <c r="E73" s="1">
        <v>43570</v>
      </c>
      <c r="F73" t="s">
        <v>32</v>
      </c>
      <c r="G73" t="s">
        <v>205</v>
      </c>
      <c r="H73" t="s">
        <v>34</v>
      </c>
      <c r="J73" t="s">
        <v>35</v>
      </c>
      <c r="L73">
        <v>305</v>
      </c>
      <c r="Q73">
        <f t="shared" si="1"/>
        <v>305</v>
      </c>
      <c r="R73">
        <v>300</v>
      </c>
      <c r="S73" t="s">
        <v>36</v>
      </c>
      <c r="T73" t="s">
        <v>251</v>
      </c>
      <c r="U73" t="s">
        <v>38</v>
      </c>
      <c r="V73" t="s">
        <v>124</v>
      </c>
      <c r="W73" t="s">
        <v>252</v>
      </c>
      <c r="X73" t="s">
        <v>253</v>
      </c>
      <c r="Y73">
        <v>942</v>
      </c>
      <c r="Z73">
        <v>0</v>
      </c>
      <c r="AC73">
        <v>109</v>
      </c>
      <c r="AD73" t="s">
        <v>127</v>
      </c>
      <c r="AE73" s="1">
        <v>44531</v>
      </c>
      <c r="AF73" s="1">
        <v>44531</v>
      </c>
      <c r="AG73" t="s">
        <v>43</v>
      </c>
      <c r="AJ73" t="s">
        <v>43</v>
      </c>
    </row>
    <row r="74" spans="1:37" x14ac:dyDescent="0.45">
      <c r="A74">
        <v>156</v>
      </c>
      <c r="B74" t="s">
        <v>158</v>
      </c>
      <c r="C74">
        <v>1431</v>
      </c>
      <c r="D74" s="1">
        <v>42852</v>
      </c>
      <c r="E74" s="1">
        <v>42856</v>
      </c>
      <c r="F74" t="s">
        <v>32</v>
      </c>
      <c r="G74" t="s">
        <v>139</v>
      </c>
      <c r="H74" t="s">
        <v>34</v>
      </c>
      <c r="J74" t="s">
        <v>35</v>
      </c>
      <c r="L74">
        <v>10</v>
      </c>
      <c r="Q74">
        <f t="shared" si="1"/>
        <v>10</v>
      </c>
      <c r="R74">
        <v>10</v>
      </c>
      <c r="S74" t="s">
        <v>36</v>
      </c>
      <c r="T74" t="s">
        <v>53</v>
      </c>
      <c r="U74" t="s">
        <v>38</v>
      </c>
      <c r="V74" t="s">
        <v>54</v>
      </c>
      <c r="W74" t="s">
        <v>159</v>
      </c>
      <c r="X74" t="s">
        <v>160</v>
      </c>
      <c r="Y74">
        <v>1415</v>
      </c>
      <c r="Z74" t="s">
        <v>65</v>
      </c>
      <c r="AC74">
        <v>38</v>
      </c>
      <c r="AD74" t="s">
        <v>638</v>
      </c>
      <c r="AE74" s="1">
        <v>44561</v>
      </c>
      <c r="AF74" s="1">
        <v>44560</v>
      </c>
      <c r="AG74" t="s">
        <v>43</v>
      </c>
      <c r="AH74" t="s">
        <v>44</v>
      </c>
      <c r="AI74" t="s">
        <v>44</v>
      </c>
      <c r="AJ74" t="s">
        <v>43</v>
      </c>
    </row>
    <row r="75" spans="1:37" x14ac:dyDescent="0.45">
      <c r="A75">
        <v>245</v>
      </c>
      <c r="B75" t="s">
        <v>399</v>
      </c>
      <c r="C75">
        <v>1604</v>
      </c>
      <c r="D75" s="1">
        <v>43556</v>
      </c>
      <c r="E75" s="1">
        <v>43570</v>
      </c>
      <c r="F75" t="s">
        <v>32</v>
      </c>
      <c r="G75" t="s">
        <v>205</v>
      </c>
      <c r="H75" t="s">
        <v>34</v>
      </c>
      <c r="I75" t="s">
        <v>313</v>
      </c>
      <c r="J75" t="s">
        <v>35</v>
      </c>
      <c r="K75" t="s">
        <v>314</v>
      </c>
      <c r="M75">
        <v>200</v>
      </c>
      <c r="N75">
        <v>200</v>
      </c>
      <c r="Q75">
        <f t="shared" si="1"/>
        <v>200</v>
      </c>
      <c r="R75">
        <v>200</v>
      </c>
      <c r="S75" t="s">
        <v>36</v>
      </c>
      <c r="T75" t="s">
        <v>325</v>
      </c>
      <c r="U75" t="s">
        <v>38</v>
      </c>
      <c r="V75" t="s">
        <v>124</v>
      </c>
      <c r="W75" t="s">
        <v>400</v>
      </c>
      <c r="X75" t="s">
        <v>401</v>
      </c>
      <c r="Y75">
        <v>1333</v>
      </c>
      <c r="Z75" t="s">
        <v>398</v>
      </c>
      <c r="AC75">
        <v>605</v>
      </c>
      <c r="AD75" t="e">
        <v>#N/A</v>
      </c>
      <c r="AE75" s="1">
        <v>44713</v>
      </c>
      <c r="AF75" s="1">
        <v>44713</v>
      </c>
      <c r="AG75" t="s">
        <v>43</v>
      </c>
      <c r="AJ75" t="s">
        <v>43</v>
      </c>
    </row>
    <row r="76" spans="1:37" x14ac:dyDescent="0.45">
      <c r="A76">
        <v>255</v>
      </c>
      <c r="B76" t="s">
        <v>402</v>
      </c>
      <c r="C76">
        <v>1617</v>
      </c>
      <c r="D76" s="1">
        <v>43560</v>
      </c>
      <c r="E76" s="1">
        <v>43570</v>
      </c>
      <c r="F76" t="s">
        <v>32</v>
      </c>
      <c r="G76" t="s">
        <v>205</v>
      </c>
      <c r="H76" t="s">
        <v>34</v>
      </c>
      <c r="I76" t="s">
        <v>313</v>
      </c>
      <c r="J76" t="s">
        <v>35</v>
      </c>
      <c r="K76" t="s">
        <v>314</v>
      </c>
      <c r="M76">
        <v>73.260000000000005</v>
      </c>
      <c r="N76">
        <v>82.434240000000003</v>
      </c>
      <c r="Q76">
        <f t="shared" si="1"/>
        <v>73.260000000000005</v>
      </c>
      <c r="R76">
        <v>150</v>
      </c>
      <c r="S76" t="s">
        <v>36</v>
      </c>
      <c r="T76" t="s">
        <v>269</v>
      </c>
      <c r="U76" t="s">
        <v>38</v>
      </c>
      <c r="V76" t="s">
        <v>124</v>
      </c>
      <c r="W76" t="s">
        <v>400</v>
      </c>
      <c r="X76" t="s">
        <v>401</v>
      </c>
      <c r="Y76">
        <v>1333</v>
      </c>
      <c r="Z76" t="s">
        <v>398</v>
      </c>
      <c r="AC76">
        <v>605</v>
      </c>
      <c r="AD76" t="e">
        <v>#N/A</v>
      </c>
      <c r="AE76" s="1">
        <v>44896</v>
      </c>
      <c r="AF76" s="1">
        <v>44896</v>
      </c>
      <c r="AG76" t="s">
        <v>43</v>
      </c>
      <c r="AJ76" t="s">
        <v>43</v>
      </c>
    </row>
    <row r="77" spans="1:37" x14ac:dyDescent="0.45">
      <c r="A77">
        <v>79</v>
      </c>
      <c r="B77" t="s">
        <v>478</v>
      </c>
      <c r="C77">
        <v>1204</v>
      </c>
      <c r="D77" s="1">
        <v>42124</v>
      </c>
      <c r="E77" s="1">
        <v>42124</v>
      </c>
      <c r="F77" t="s">
        <v>32</v>
      </c>
      <c r="G77" t="s">
        <v>75</v>
      </c>
      <c r="H77" t="s">
        <v>34</v>
      </c>
      <c r="I77" t="s">
        <v>313</v>
      </c>
      <c r="J77" t="s">
        <v>35</v>
      </c>
      <c r="K77" t="s">
        <v>314</v>
      </c>
      <c r="M77">
        <v>200</v>
      </c>
      <c r="N77">
        <v>200</v>
      </c>
      <c r="Q77">
        <f t="shared" si="1"/>
        <v>200</v>
      </c>
      <c r="R77">
        <v>200</v>
      </c>
      <c r="S77" t="s">
        <v>479</v>
      </c>
      <c r="T77" t="s">
        <v>269</v>
      </c>
      <c r="U77" t="s">
        <v>38</v>
      </c>
      <c r="V77" t="s">
        <v>124</v>
      </c>
      <c r="W77" t="s">
        <v>400</v>
      </c>
      <c r="X77" t="s">
        <v>401</v>
      </c>
      <c r="Y77">
        <v>1333</v>
      </c>
      <c r="Z77" t="s">
        <v>398</v>
      </c>
      <c r="AC77">
        <v>605</v>
      </c>
      <c r="AD77" t="e">
        <v>#N/A</v>
      </c>
      <c r="AE77" s="1">
        <v>43983</v>
      </c>
      <c r="AF77" s="1">
        <v>44666</v>
      </c>
      <c r="AG77" t="s">
        <v>43</v>
      </c>
      <c r="AH77" t="s">
        <v>44</v>
      </c>
      <c r="AI77" t="s">
        <v>44</v>
      </c>
      <c r="AJ77" t="s">
        <v>43</v>
      </c>
      <c r="AK77" t="s">
        <v>45</v>
      </c>
    </row>
    <row r="78" spans="1:37" x14ac:dyDescent="0.45">
      <c r="A78">
        <v>110</v>
      </c>
      <c r="B78" t="s">
        <v>498</v>
      </c>
      <c r="C78">
        <v>1313</v>
      </c>
      <c r="D78" s="1">
        <v>42488</v>
      </c>
      <c r="E78" s="1">
        <v>42492</v>
      </c>
      <c r="F78" t="s">
        <v>32</v>
      </c>
      <c r="G78" t="s">
        <v>114</v>
      </c>
      <c r="H78" t="s">
        <v>34</v>
      </c>
      <c r="I78" t="s">
        <v>313</v>
      </c>
      <c r="J78" t="s">
        <v>35</v>
      </c>
      <c r="K78" t="s">
        <v>314</v>
      </c>
      <c r="M78">
        <v>96</v>
      </c>
      <c r="N78">
        <v>197.6</v>
      </c>
      <c r="Q78">
        <f t="shared" si="1"/>
        <v>96</v>
      </c>
      <c r="R78">
        <v>182</v>
      </c>
      <c r="S78" t="s">
        <v>36</v>
      </c>
      <c r="T78" t="s">
        <v>269</v>
      </c>
      <c r="U78" t="s">
        <v>38</v>
      </c>
      <c r="V78" t="s">
        <v>124</v>
      </c>
      <c r="W78" t="s">
        <v>400</v>
      </c>
      <c r="X78" t="s">
        <v>401</v>
      </c>
      <c r="Y78">
        <v>1333</v>
      </c>
      <c r="Z78" t="s">
        <v>398</v>
      </c>
      <c r="AC78">
        <v>605</v>
      </c>
      <c r="AD78" t="e">
        <v>#N/A</v>
      </c>
      <c r="AE78" s="1">
        <v>44012</v>
      </c>
      <c r="AF78" s="1">
        <v>45031</v>
      </c>
      <c r="AG78" t="s">
        <v>43</v>
      </c>
      <c r="AH78" t="s">
        <v>44</v>
      </c>
      <c r="AI78" t="s">
        <v>44</v>
      </c>
      <c r="AJ78" t="s">
        <v>43</v>
      </c>
      <c r="AK78" t="s">
        <v>45</v>
      </c>
    </row>
    <row r="79" spans="1:37" x14ac:dyDescent="0.45">
      <c r="A79">
        <v>111</v>
      </c>
      <c r="B79" t="s">
        <v>499</v>
      </c>
      <c r="C79">
        <v>1314</v>
      </c>
      <c r="D79" s="1">
        <v>42488</v>
      </c>
      <c r="E79" s="1">
        <v>42492</v>
      </c>
      <c r="F79" t="s">
        <v>32</v>
      </c>
      <c r="G79" t="s">
        <v>114</v>
      </c>
      <c r="H79" t="s">
        <v>34</v>
      </c>
      <c r="I79" t="s">
        <v>313</v>
      </c>
      <c r="J79" t="s">
        <v>35</v>
      </c>
      <c r="K79" t="s">
        <v>314</v>
      </c>
      <c r="M79">
        <v>150</v>
      </c>
      <c r="N79">
        <v>324.48</v>
      </c>
      <c r="Q79">
        <f t="shared" si="1"/>
        <v>150</v>
      </c>
      <c r="R79">
        <v>300</v>
      </c>
      <c r="S79" t="s">
        <v>36</v>
      </c>
      <c r="T79" t="s">
        <v>269</v>
      </c>
      <c r="U79" t="s">
        <v>38</v>
      </c>
      <c r="V79" t="s">
        <v>124</v>
      </c>
      <c r="W79" t="s">
        <v>400</v>
      </c>
      <c r="X79" t="s">
        <v>401</v>
      </c>
      <c r="Y79">
        <v>1333</v>
      </c>
      <c r="Z79" t="s">
        <v>398</v>
      </c>
      <c r="AC79">
        <v>605</v>
      </c>
      <c r="AD79" t="e">
        <v>#N/A</v>
      </c>
      <c r="AE79" s="1">
        <v>44012</v>
      </c>
      <c r="AF79" s="1">
        <v>45031</v>
      </c>
      <c r="AG79" t="s">
        <v>43</v>
      </c>
      <c r="AH79" t="s">
        <v>44</v>
      </c>
      <c r="AI79" t="s">
        <v>44</v>
      </c>
      <c r="AJ79" t="s">
        <v>43</v>
      </c>
      <c r="AK79" t="s">
        <v>45</v>
      </c>
    </row>
    <row r="80" spans="1:37" x14ac:dyDescent="0.45">
      <c r="A80">
        <v>147</v>
      </c>
      <c r="B80" t="s">
        <v>151</v>
      </c>
      <c r="C80">
        <v>1412</v>
      </c>
      <c r="D80" s="1">
        <v>42856</v>
      </c>
      <c r="E80" s="1">
        <v>42856</v>
      </c>
      <c r="F80" t="s">
        <v>32</v>
      </c>
      <c r="G80" t="s">
        <v>139</v>
      </c>
      <c r="H80" t="s">
        <v>34</v>
      </c>
      <c r="J80" t="s">
        <v>35</v>
      </c>
      <c r="L80">
        <v>80</v>
      </c>
      <c r="Q80">
        <f t="shared" si="1"/>
        <v>80</v>
      </c>
      <c r="R80">
        <v>80</v>
      </c>
      <c r="S80" t="s">
        <v>36</v>
      </c>
      <c r="T80" t="s">
        <v>134</v>
      </c>
      <c r="U80" t="s">
        <v>38</v>
      </c>
      <c r="V80" t="s">
        <v>124</v>
      </c>
      <c r="W80" t="s">
        <v>152</v>
      </c>
      <c r="X80" t="s">
        <v>153</v>
      </c>
      <c r="Y80">
        <v>627</v>
      </c>
      <c r="Z80" t="s">
        <v>154</v>
      </c>
      <c r="AC80" t="e">
        <v>#N/A</v>
      </c>
      <c r="AD80" t="s">
        <v>127</v>
      </c>
      <c r="AE80" s="1">
        <v>44344</v>
      </c>
      <c r="AF80" s="1">
        <v>44516</v>
      </c>
      <c r="AG80" t="s">
        <v>43</v>
      </c>
      <c r="AH80" t="s">
        <v>44</v>
      </c>
      <c r="AI80" t="s">
        <v>44</v>
      </c>
      <c r="AJ80" t="s">
        <v>43</v>
      </c>
    </row>
    <row r="81" spans="1:37" x14ac:dyDescent="0.45">
      <c r="A81">
        <v>250</v>
      </c>
      <c r="B81" t="s">
        <v>254</v>
      </c>
      <c r="C81">
        <v>1611</v>
      </c>
      <c r="D81" s="1">
        <v>43564</v>
      </c>
      <c r="E81" s="1">
        <v>43570</v>
      </c>
      <c r="F81" t="s">
        <v>32</v>
      </c>
      <c r="G81" t="s">
        <v>205</v>
      </c>
      <c r="H81" t="s">
        <v>34</v>
      </c>
      <c r="J81" t="s">
        <v>35</v>
      </c>
      <c r="L81">
        <v>250</v>
      </c>
      <c r="Q81">
        <f t="shared" si="1"/>
        <v>250</v>
      </c>
      <c r="R81">
        <v>250</v>
      </c>
      <c r="S81" t="s">
        <v>36</v>
      </c>
      <c r="T81" t="s">
        <v>134</v>
      </c>
      <c r="U81" t="s">
        <v>38</v>
      </c>
      <c r="V81" t="s">
        <v>124</v>
      </c>
      <c r="W81" t="s">
        <v>255</v>
      </c>
      <c r="X81" t="s">
        <v>256</v>
      </c>
      <c r="Y81">
        <v>630</v>
      </c>
      <c r="Z81" t="s">
        <v>154</v>
      </c>
      <c r="AC81">
        <v>297</v>
      </c>
      <c r="AD81" t="s">
        <v>127</v>
      </c>
      <c r="AE81" s="1">
        <v>44927</v>
      </c>
      <c r="AF81" s="1">
        <v>44927</v>
      </c>
      <c r="AG81" t="s">
        <v>43</v>
      </c>
      <c r="AJ81" t="s">
        <v>43</v>
      </c>
    </row>
    <row r="82" spans="1:37" x14ac:dyDescent="0.45">
      <c r="A82">
        <v>164</v>
      </c>
      <c r="B82" t="s">
        <v>163</v>
      </c>
      <c r="C82">
        <v>1442</v>
      </c>
      <c r="D82" s="1">
        <v>43195</v>
      </c>
      <c r="E82" s="1">
        <v>43206</v>
      </c>
      <c r="F82" t="s">
        <v>32</v>
      </c>
      <c r="G82" t="s">
        <v>164</v>
      </c>
      <c r="H82" t="s">
        <v>34</v>
      </c>
      <c r="J82" t="s">
        <v>35</v>
      </c>
      <c r="L82">
        <v>124.3</v>
      </c>
      <c r="Q82">
        <f t="shared" si="1"/>
        <v>124.3</v>
      </c>
      <c r="R82">
        <v>120</v>
      </c>
      <c r="S82" t="s">
        <v>36</v>
      </c>
      <c r="T82" t="s">
        <v>165</v>
      </c>
      <c r="U82" t="s">
        <v>38</v>
      </c>
      <c r="V82" t="s">
        <v>39</v>
      </c>
      <c r="W82" t="s">
        <v>166</v>
      </c>
      <c r="X82" t="s">
        <v>678</v>
      </c>
      <c r="Y82" t="e">
        <v>#N/A</v>
      </c>
      <c r="Z82" t="s">
        <v>89</v>
      </c>
      <c r="AA82">
        <v>1</v>
      </c>
      <c r="AB82" t="s">
        <v>90</v>
      </c>
      <c r="AC82" t="e">
        <v>#N/A</v>
      </c>
      <c r="AD82" t="s">
        <v>42</v>
      </c>
      <c r="AE82" s="1">
        <v>44166</v>
      </c>
      <c r="AF82" s="1">
        <v>44166</v>
      </c>
      <c r="AG82" t="s">
        <v>43</v>
      </c>
      <c r="AH82" t="s">
        <v>44</v>
      </c>
      <c r="AJ82" t="s">
        <v>43</v>
      </c>
    </row>
    <row r="83" spans="1:37" x14ac:dyDescent="0.45">
      <c r="A83">
        <v>227</v>
      </c>
      <c r="B83" t="s">
        <v>380</v>
      </c>
      <c r="C83">
        <v>1581</v>
      </c>
      <c r="D83" s="1">
        <v>43556</v>
      </c>
      <c r="E83" s="1">
        <v>43570</v>
      </c>
      <c r="F83" t="s">
        <v>32</v>
      </c>
      <c r="G83" t="s">
        <v>205</v>
      </c>
      <c r="H83" t="s">
        <v>34</v>
      </c>
      <c r="I83" t="s">
        <v>313</v>
      </c>
      <c r="J83" t="s">
        <v>35</v>
      </c>
      <c r="K83" t="s">
        <v>314</v>
      </c>
      <c r="M83">
        <v>1537</v>
      </c>
      <c r="N83">
        <v>1537</v>
      </c>
      <c r="Q83">
        <f t="shared" si="1"/>
        <v>1537</v>
      </c>
      <c r="R83">
        <v>1500</v>
      </c>
      <c r="S83" t="s">
        <v>36</v>
      </c>
      <c r="T83" t="s">
        <v>47</v>
      </c>
      <c r="U83" t="s">
        <v>38</v>
      </c>
      <c r="V83" t="s">
        <v>39</v>
      </c>
      <c r="W83" t="s">
        <v>381</v>
      </c>
      <c r="X83" t="s">
        <v>649</v>
      </c>
      <c r="Y83" t="e">
        <v>#N/A</v>
      </c>
      <c r="Z83" t="s">
        <v>383</v>
      </c>
      <c r="AA83">
        <v>1</v>
      </c>
      <c r="AB83" t="s">
        <v>383</v>
      </c>
      <c r="AC83" t="e">
        <v>#N/A</v>
      </c>
      <c r="AD83" t="e">
        <v>#N/A</v>
      </c>
      <c r="AE83" s="1">
        <v>45597</v>
      </c>
      <c r="AF83" s="1">
        <v>45597</v>
      </c>
      <c r="AG83" t="s">
        <v>43</v>
      </c>
      <c r="AJ83" t="s">
        <v>43</v>
      </c>
    </row>
    <row r="84" spans="1:37" x14ac:dyDescent="0.45">
      <c r="A84">
        <v>170</v>
      </c>
      <c r="B84" t="s">
        <v>169</v>
      </c>
      <c r="C84">
        <v>1457</v>
      </c>
      <c r="D84" s="1">
        <v>43199</v>
      </c>
      <c r="E84" s="1">
        <v>43206</v>
      </c>
      <c r="F84" t="s">
        <v>32</v>
      </c>
      <c r="G84" t="s">
        <v>164</v>
      </c>
      <c r="H84" t="s">
        <v>34</v>
      </c>
      <c r="J84" t="s">
        <v>35</v>
      </c>
      <c r="L84">
        <v>3</v>
      </c>
      <c r="Q84">
        <f t="shared" si="1"/>
        <v>3</v>
      </c>
      <c r="R84">
        <v>3</v>
      </c>
      <c r="S84" t="s">
        <v>36</v>
      </c>
      <c r="T84" t="s">
        <v>165</v>
      </c>
      <c r="U84" t="s">
        <v>38</v>
      </c>
      <c r="V84" t="s">
        <v>39</v>
      </c>
      <c r="W84" t="s">
        <v>170</v>
      </c>
      <c r="X84" t="s">
        <v>171</v>
      </c>
      <c r="Y84">
        <v>2018</v>
      </c>
      <c r="Z84" t="s">
        <v>89</v>
      </c>
      <c r="AA84">
        <v>1</v>
      </c>
      <c r="AB84" t="s">
        <v>90</v>
      </c>
      <c r="AC84">
        <v>991</v>
      </c>
      <c r="AD84" t="s">
        <v>42</v>
      </c>
      <c r="AE84" s="1">
        <v>44166</v>
      </c>
      <c r="AF84" s="1">
        <v>44166</v>
      </c>
      <c r="AG84" t="s">
        <v>43</v>
      </c>
      <c r="AH84" t="s">
        <v>44</v>
      </c>
      <c r="AJ84" t="s">
        <v>43</v>
      </c>
    </row>
    <row r="85" spans="1:37" x14ac:dyDescent="0.45">
      <c r="A85">
        <v>208</v>
      </c>
      <c r="B85" t="s">
        <v>216</v>
      </c>
      <c r="C85">
        <v>1549</v>
      </c>
      <c r="D85" s="1">
        <v>43559</v>
      </c>
      <c r="E85" s="1">
        <v>43570</v>
      </c>
      <c r="F85" t="s">
        <v>32</v>
      </c>
      <c r="G85" t="s">
        <v>205</v>
      </c>
      <c r="H85" t="s">
        <v>34</v>
      </c>
      <c r="J85" t="s">
        <v>35</v>
      </c>
      <c r="L85">
        <v>200</v>
      </c>
      <c r="Q85">
        <f t="shared" si="1"/>
        <v>200</v>
      </c>
      <c r="R85">
        <v>200</v>
      </c>
      <c r="S85" t="s">
        <v>36</v>
      </c>
      <c r="T85" t="s">
        <v>165</v>
      </c>
      <c r="U85" t="s">
        <v>38</v>
      </c>
      <c r="V85" t="s">
        <v>39</v>
      </c>
      <c r="W85" t="s">
        <v>170</v>
      </c>
      <c r="X85" t="s">
        <v>171</v>
      </c>
      <c r="Y85">
        <v>2018</v>
      </c>
      <c r="Z85" t="s">
        <v>89</v>
      </c>
      <c r="AA85">
        <v>1</v>
      </c>
      <c r="AB85" t="s">
        <v>90</v>
      </c>
      <c r="AC85">
        <v>991</v>
      </c>
      <c r="AD85" t="s">
        <v>42</v>
      </c>
      <c r="AE85" s="1">
        <v>45261</v>
      </c>
      <c r="AF85" s="1">
        <v>45261</v>
      </c>
      <c r="AG85" t="s">
        <v>43</v>
      </c>
      <c r="AJ85" t="s">
        <v>43</v>
      </c>
    </row>
    <row r="86" spans="1:37" x14ac:dyDescent="0.45">
      <c r="A86">
        <v>209</v>
      </c>
      <c r="B86" t="s">
        <v>217</v>
      </c>
      <c r="C86">
        <v>1550</v>
      </c>
      <c r="D86" s="1">
        <v>43557</v>
      </c>
      <c r="E86" s="1">
        <v>43570</v>
      </c>
      <c r="F86" t="s">
        <v>32</v>
      </c>
      <c r="G86" t="s">
        <v>205</v>
      </c>
      <c r="H86" t="s">
        <v>34</v>
      </c>
      <c r="J86" t="s">
        <v>35</v>
      </c>
      <c r="L86">
        <v>200</v>
      </c>
      <c r="Q86">
        <f t="shared" si="1"/>
        <v>200</v>
      </c>
      <c r="R86">
        <v>200</v>
      </c>
      <c r="S86" t="s">
        <v>36</v>
      </c>
      <c r="T86" t="s">
        <v>165</v>
      </c>
      <c r="U86" t="s">
        <v>38</v>
      </c>
      <c r="V86" t="s">
        <v>39</v>
      </c>
      <c r="W86" t="s">
        <v>218</v>
      </c>
      <c r="X86" t="s">
        <v>171</v>
      </c>
      <c r="Y86">
        <v>2018</v>
      </c>
      <c r="Z86" t="s">
        <v>89</v>
      </c>
      <c r="AA86">
        <v>1</v>
      </c>
      <c r="AB86" t="s">
        <v>90</v>
      </c>
      <c r="AC86">
        <v>991</v>
      </c>
      <c r="AD86" t="s">
        <v>42</v>
      </c>
      <c r="AE86" s="1">
        <v>45107</v>
      </c>
      <c r="AF86" s="1">
        <v>45107</v>
      </c>
      <c r="AG86" t="s">
        <v>43</v>
      </c>
      <c r="AJ86" t="s">
        <v>43</v>
      </c>
    </row>
    <row r="87" spans="1:37" x14ac:dyDescent="0.45">
      <c r="A87">
        <v>256</v>
      </c>
      <c r="B87" t="s">
        <v>403</v>
      </c>
      <c r="C87">
        <v>1618</v>
      </c>
      <c r="D87" s="1">
        <v>43559</v>
      </c>
      <c r="E87" s="1">
        <v>43570</v>
      </c>
      <c r="F87" t="s">
        <v>32</v>
      </c>
      <c r="G87" t="s">
        <v>205</v>
      </c>
      <c r="H87" t="s">
        <v>34</v>
      </c>
      <c r="I87" t="s">
        <v>313</v>
      </c>
      <c r="J87" t="s">
        <v>35</v>
      </c>
      <c r="K87" t="s">
        <v>314</v>
      </c>
      <c r="M87">
        <v>202.99799999999999</v>
      </c>
      <c r="N87">
        <v>202.99799999999999</v>
      </c>
      <c r="Q87">
        <f t="shared" si="1"/>
        <v>202.99799999999999</v>
      </c>
      <c r="R87">
        <v>200</v>
      </c>
      <c r="S87" t="s">
        <v>36</v>
      </c>
      <c r="T87" t="s">
        <v>325</v>
      </c>
      <c r="U87" t="s">
        <v>38</v>
      </c>
      <c r="V87" t="s">
        <v>124</v>
      </c>
      <c r="W87" t="s">
        <v>404</v>
      </c>
      <c r="X87" t="s">
        <v>405</v>
      </c>
      <c r="Y87">
        <v>373</v>
      </c>
      <c r="Z87">
        <v>0</v>
      </c>
      <c r="AC87">
        <v>709</v>
      </c>
      <c r="AD87" t="s">
        <v>394</v>
      </c>
      <c r="AE87" s="1">
        <v>44926</v>
      </c>
      <c r="AF87" s="1">
        <v>44926</v>
      </c>
      <c r="AG87" t="s">
        <v>43</v>
      </c>
      <c r="AJ87" t="s">
        <v>43</v>
      </c>
    </row>
    <row r="88" spans="1:37" x14ac:dyDescent="0.45">
      <c r="A88">
        <v>259</v>
      </c>
      <c r="B88" t="s">
        <v>544</v>
      </c>
      <c r="C88">
        <v>1621</v>
      </c>
      <c r="D88" s="1">
        <v>43560</v>
      </c>
      <c r="E88" s="1">
        <v>43570</v>
      </c>
      <c r="F88" t="s">
        <v>32</v>
      </c>
      <c r="G88" t="s">
        <v>205</v>
      </c>
      <c r="H88" t="s">
        <v>34</v>
      </c>
      <c r="I88" t="s">
        <v>313</v>
      </c>
      <c r="J88" t="s">
        <v>35</v>
      </c>
      <c r="K88" t="s">
        <v>314</v>
      </c>
      <c r="M88">
        <v>200</v>
      </c>
      <c r="N88">
        <v>200</v>
      </c>
      <c r="Q88">
        <f t="shared" si="1"/>
        <v>200</v>
      </c>
      <c r="R88">
        <v>200</v>
      </c>
      <c r="S88" t="s">
        <v>36</v>
      </c>
      <c r="T88" t="s">
        <v>96</v>
      </c>
      <c r="U88" t="s">
        <v>38</v>
      </c>
      <c r="V88" t="s">
        <v>124</v>
      </c>
      <c r="W88" t="s">
        <v>545</v>
      </c>
      <c r="X88" t="s">
        <v>405</v>
      </c>
      <c r="Y88" t="e">
        <v>#N/A</v>
      </c>
      <c r="Z88" t="e">
        <v>#N/A</v>
      </c>
      <c r="AC88" t="e">
        <v>#N/A</v>
      </c>
      <c r="AD88" t="s">
        <v>328</v>
      </c>
      <c r="AE88" s="1">
        <v>44895</v>
      </c>
      <c r="AF88" s="1">
        <v>44895</v>
      </c>
      <c r="AG88" t="s">
        <v>43</v>
      </c>
      <c r="AJ88" t="s">
        <v>43</v>
      </c>
    </row>
    <row r="89" spans="1:37" x14ac:dyDescent="0.45">
      <c r="A89">
        <v>210</v>
      </c>
      <c r="B89" t="s">
        <v>219</v>
      </c>
      <c r="C89">
        <v>1552</v>
      </c>
      <c r="D89" s="1">
        <v>43557</v>
      </c>
      <c r="E89" s="1">
        <v>43570</v>
      </c>
      <c r="F89" t="s">
        <v>32</v>
      </c>
      <c r="G89" t="s">
        <v>205</v>
      </c>
      <c r="H89" t="s">
        <v>34</v>
      </c>
      <c r="J89" t="s">
        <v>35</v>
      </c>
      <c r="L89">
        <v>250</v>
      </c>
      <c r="Q89">
        <f t="shared" si="1"/>
        <v>250</v>
      </c>
      <c r="R89">
        <v>250</v>
      </c>
      <c r="S89" t="s">
        <v>36</v>
      </c>
      <c r="T89" t="s">
        <v>220</v>
      </c>
      <c r="U89" t="s">
        <v>38</v>
      </c>
      <c r="V89" t="s">
        <v>39</v>
      </c>
      <c r="W89" t="s">
        <v>221</v>
      </c>
      <c r="X89" t="s">
        <v>222</v>
      </c>
      <c r="Y89">
        <v>1475</v>
      </c>
      <c r="Z89" t="s">
        <v>89</v>
      </c>
      <c r="AA89">
        <v>1</v>
      </c>
      <c r="AB89" t="s">
        <v>90</v>
      </c>
      <c r="AC89" t="e">
        <v>#N/A</v>
      </c>
      <c r="AD89" t="s">
        <v>42</v>
      </c>
      <c r="AE89" s="1">
        <v>45107</v>
      </c>
      <c r="AF89" s="1">
        <v>45107</v>
      </c>
      <c r="AG89" t="s">
        <v>43</v>
      </c>
      <c r="AJ89" t="s">
        <v>43</v>
      </c>
    </row>
    <row r="90" spans="1:37" x14ac:dyDescent="0.45">
      <c r="A90">
        <v>55</v>
      </c>
      <c r="B90" t="s">
        <v>91</v>
      </c>
      <c r="C90">
        <v>1116</v>
      </c>
      <c r="D90" s="1">
        <v>42124</v>
      </c>
      <c r="E90" s="1">
        <v>42124</v>
      </c>
      <c r="F90" t="s">
        <v>32</v>
      </c>
      <c r="G90" t="s">
        <v>75</v>
      </c>
      <c r="H90" t="s">
        <v>34</v>
      </c>
      <c r="J90" t="s">
        <v>35</v>
      </c>
      <c r="L90">
        <v>10</v>
      </c>
      <c r="Q90">
        <f t="shared" si="1"/>
        <v>10</v>
      </c>
      <c r="R90">
        <v>10</v>
      </c>
      <c r="S90" t="s">
        <v>36</v>
      </c>
      <c r="T90" t="s">
        <v>92</v>
      </c>
      <c r="U90" t="s">
        <v>38</v>
      </c>
      <c r="V90" t="s">
        <v>39</v>
      </c>
      <c r="W90" t="s">
        <v>93</v>
      </c>
      <c r="X90" t="s">
        <v>94</v>
      </c>
      <c r="Y90">
        <v>75</v>
      </c>
      <c r="Z90">
        <v>0</v>
      </c>
      <c r="AC90" t="e">
        <v>#N/A</v>
      </c>
      <c r="AD90" t="s">
        <v>636</v>
      </c>
      <c r="AE90" s="1">
        <v>42825</v>
      </c>
      <c r="AF90" s="1">
        <v>44074</v>
      </c>
      <c r="AG90" t="s">
        <v>43</v>
      </c>
      <c r="AH90" t="s">
        <v>44</v>
      </c>
      <c r="AI90" t="s">
        <v>44</v>
      </c>
      <c r="AJ90" t="s">
        <v>43</v>
      </c>
      <c r="AK90" t="s">
        <v>45</v>
      </c>
    </row>
    <row r="91" spans="1:37" x14ac:dyDescent="0.45">
      <c r="A91">
        <v>295</v>
      </c>
      <c r="B91" t="s">
        <v>291</v>
      </c>
      <c r="C91">
        <v>1668</v>
      </c>
      <c r="D91" s="1">
        <v>43567</v>
      </c>
      <c r="E91" s="1">
        <v>43570</v>
      </c>
      <c r="F91" t="s">
        <v>32</v>
      </c>
      <c r="G91" t="s">
        <v>205</v>
      </c>
      <c r="H91" t="s">
        <v>34</v>
      </c>
      <c r="J91" t="s">
        <v>35</v>
      </c>
      <c r="L91">
        <v>51</v>
      </c>
      <c r="Q91">
        <f t="shared" si="1"/>
        <v>51</v>
      </c>
      <c r="R91">
        <v>50</v>
      </c>
      <c r="S91" t="s">
        <v>36</v>
      </c>
      <c r="T91" t="s">
        <v>53</v>
      </c>
      <c r="U91" t="s">
        <v>38</v>
      </c>
      <c r="V91" t="s">
        <v>54</v>
      </c>
      <c r="W91" t="s">
        <v>292</v>
      </c>
      <c r="X91" t="s">
        <v>293</v>
      </c>
      <c r="Y91">
        <v>1423</v>
      </c>
      <c r="Z91" t="s">
        <v>65</v>
      </c>
      <c r="AC91">
        <v>37</v>
      </c>
      <c r="AD91" t="s">
        <v>638</v>
      </c>
      <c r="AE91" s="1">
        <v>44531</v>
      </c>
      <c r="AF91" s="1">
        <v>44531</v>
      </c>
      <c r="AG91" t="s">
        <v>43</v>
      </c>
      <c r="AJ91" t="s">
        <v>43</v>
      </c>
    </row>
    <row r="92" spans="1:37" x14ac:dyDescent="0.45">
      <c r="A92">
        <v>175</v>
      </c>
      <c r="B92" t="s">
        <v>176</v>
      </c>
      <c r="C92">
        <v>1470</v>
      </c>
      <c r="D92" s="1">
        <v>43203</v>
      </c>
      <c r="E92" s="1">
        <v>43206</v>
      </c>
      <c r="F92" t="s">
        <v>32</v>
      </c>
      <c r="G92" t="s">
        <v>164</v>
      </c>
      <c r="H92" t="s">
        <v>34</v>
      </c>
      <c r="J92" t="s">
        <v>35</v>
      </c>
      <c r="L92">
        <v>106.2</v>
      </c>
      <c r="Q92">
        <f t="shared" si="1"/>
        <v>106.2</v>
      </c>
      <c r="R92">
        <v>99.7</v>
      </c>
      <c r="S92" t="s">
        <v>36</v>
      </c>
      <c r="T92" t="s">
        <v>177</v>
      </c>
      <c r="U92" t="s">
        <v>38</v>
      </c>
      <c r="V92" t="s">
        <v>39</v>
      </c>
      <c r="W92" t="s">
        <v>178</v>
      </c>
      <c r="X92" t="s">
        <v>679</v>
      </c>
      <c r="Y92" t="e">
        <v>#N/A</v>
      </c>
      <c r="Z92" t="s">
        <v>180</v>
      </c>
      <c r="AA92">
        <v>1</v>
      </c>
      <c r="AB92" t="s">
        <v>181</v>
      </c>
      <c r="AC92" t="e">
        <v>#N/A</v>
      </c>
      <c r="AD92" t="s">
        <v>127</v>
      </c>
      <c r="AE92" s="1">
        <v>44531</v>
      </c>
      <c r="AF92" s="1">
        <v>44531</v>
      </c>
      <c r="AG92" t="s">
        <v>43</v>
      </c>
      <c r="AH92" t="s">
        <v>44</v>
      </c>
      <c r="AJ92" t="s">
        <v>43</v>
      </c>
    </row>
    <row r="93" spans="1:37" x14ac:dyDescent="0.45">
      <c r="A93">
        <v>167</v>
      </c>
      <c r="B93" t="s">
        <v>167</v>
      </c>
      <c r="C93">
        <v>1454</v>
      </c>
      <c r="D93" s="1">
        <v>43199</v>
      </c>
      <c r="E93" s="1">
        <v>43206</v>
      </c>
      <c r="F93" t="s">
        <v>32</v>
      </c>
      <c r="G93" t="s">
        <v>164</v>
      </c>
      <c r="H93" t="s">
        <v>34</v>
      </c>
      <c r="J93" t="s">
        <v>35</v>
      </c>
      <c r="L93">
        <v>75</v>
      </c>
      <c r="Q93">
        <f t="shared" si="1"/>
        <v>75</v>
      </c>
      <c r="R93">
        <v>75</v>
      </c>
      <c r="S93" t="s">
        <v>36</v>
      </c>
      <c r="T93" t="s">
        <v>165</v>
      </c>
      <c r="U93" t="s">
        <v>38</v>
      </c>
      <c r="V93" t="s">
        <v>39</v>
      </c>
      <c r="W93" t="s">
        <v>168</v>
      </c>
      <c r="X93" t="s">
        <v>680</v>
      </c>
      <c r="Y93" t="e">
        <v>#N/A</v>
      </c>
      <c r="Z93" t="s">
        <v>89</v>
      </c>
      <c r="AA93">
        <v>1</v>
      </c>
      <c r="AB93" t="s">
        <v>90</v>
      </c>
      <c r="AC93" t="e">
        <v>#N/A</v>
      </c>
      <c r="AD93" t="s">
        <v>42</v>
      </c>
      <c r="AE93" s="1">
        <v>44196</v>
      </c>
      <c r="AF93" s="1">
        <v>44196</v>
      </c>
      <c r="AG93" t="s">
        <v>43</v>
      </c>
      <c r="AH93" t="s">
        <v>44</v>
      </c>
      <c r="AJ93" t="s">
        <v>43</v>
      </c>
    </row>
    <row r="94" spans="1:37" x14ac:dyDescent="0.45">
      <c r="A94">
        <v>211</v>
      </c>
      <c r="B94" t="s">
        <v>223</v>
      </c>
      <c r="C94">
        <v>1553</v>
      </c>
      <c r="D94" s="1">
        <v>43560</v>
      </c>
      <c r="E94" s="1">
        <v>43570</v>
      </c>
      <c r="F94" t="s">
        <v>32</v>
      </c>
      <c r="G94" t="s">
        <v>205</v>
      </c>
      <c r="H94" t="s">
        <v>34</v>
      </c>
      <c r="J94" t="s">
        <v>35</v>
      </c>
      <c r="L94">
        <v>354.88</v>
      </c>
      <c r="Q94">
        <f t="shared" si="1"/>
        <v>354.88</v>
      </c>
      <c r="R94">
        <v>350</v>
      </c>
      <c r="S94" t="s">
        <v>36</v>
      </c>
      <c r="T94" t="s">
        <v>165</v>
      </c>
      <c r="U94" t="s">
        <v>38</v>
      </c>
      <c r="V94" t="s">
        <v>39</v>
      </c>
      <c r="W94" t="s">
        <v>224</v>
      </c>
      <c r="X94" t="s">
        <v>680</v>
      </c>
      <c r="Y94" t="e">
        <v>#N/A</v>
      </c>
      <c r="Z94" t="s">
        <v>89</v>
      </c>
      <c r="AA94">
        <v>1</v>
      </c>
      <c r="AB94" t="s">
        <v>90</v>
      </c>
      <c r="AC94" t="e">
        <v>#N/A</v>
      </c>
      <c r="AD94" t="s">
        <v>42</v>
      </c>
      <c r="AE94" s="1">
        <v>44926</v>
      </c>
      <c r="AF94" s="1">
        <v>44926</v>
      </c>
      <c r="AG94" t="s">
        <v>43</v>
      </c>
      <c r="AJ94" t="s">
        <v>43</v>
      </c>
    </row>
    <row r="95" spans="1:37" x14ac:dyDescent="0.45">
      <c r="A95">
        <v>238</v>
      </c>
      <c r="B95" t="s">
        <v>390</v>
      </c>
      <c r="C95">
        <v>1596</v>
      </c>
      <c r="D95" s="1">
        <v>43556</v>
      </c>
      <c r="E95" s="1">
        <v>43570</v>
      </c>
      <c r="F95" t="s">
        <v>32</v>
      </c>
      <c r="G95" t="s">
        <v>205</v>
      </c>
      <c r="H95" t="s">
        <v>34</v>
      </c>
      <c r="I95" t="s">
        <v>313</v>
      </c>
      <c r="J95" t="s">
        <v>35</v>
      </c>
      <c r="K95" t="s">
        <v>314</v>
      </c>
      <c r="M95">
        <v>818</v>
      </c>
      <c r="N95">
        <v>818</v>
      </c>
      <c r="Q95">
        <f t="shared" si="1"/>
        <v>818</v>
      </c>
      <c r="R95">
        <v>800</v>
      </c>
      <c r="S95" t="s">
        <v>36</v>
      </c>
      <c r="T95" t="s">
        <v>325</v>
      </c>
      <c r="U95" t="s">
        <v>38</v>
      </c>
      <c r="V95" t="s">
        <v>39</v>
      </c>
      <c r="W95" t="s">
        <v>391</v>
      </c>
      <c r="X95" t="s">
        <v>392</v>
      </c>
      <c r="Y95">
        <v>298</v>
      </c>
      <c r="Z95" t="s">
        <v>351</v>
      </c>
      <c r="AA95">
        <v>1</v>
      </c>
      <c r="AB95" t="s">
        <v>393</v>
      </c>
      <c r="AC95">
        <v>724</v>
      </c>
      <c r="AD95" t="e">
        <v>#N/A</v>
      </c>
      <c r="AE95" s="1">
        <v>45962</v>
      </c>
      <c r="AF95" s="1">
        <v>45962</v>
      </c>
      <c r="AG95" t="s">
        <v>43</v>
      </c>
      <c r="AJ95" t="s">
        <v>43</v>
      </c>
    </row>
    <row r="96" spans="1:37" x14ac:dyDescent="0.45">
      <c r="A96">
        <v>233</v>
      </c>
      <c r="B96" t="s">
        <v>535</v>
      </c>
      <c r="C96">
        <v>1591</v>
      </c>
      <c r="D96" s="1">
        <v>43559</v>
      </c>
      <c r="E96" s="1">
        <v>43570</v>
      </c>
      <c r="F96" t="s">
        <v>32</v>
      </c>
      <c r="G96" t="s">
        <v>205</v>
      </c>
      <c r="H96" t="s">
        <v>34</v>
      </c>
      <c r="I96" t="s">
        <v>313</v>
      </c>
      <c r="J96" t="s">
        <v>35</v>
      </c>
      <c r="K96" t="s">
        <v>314</v>
      </c>
      <c r="M96">
        <v>55.8</v>
      </c>
      <c r="N96">
        <v>55.9</v>
      </c>
      <c r="Q96">
        <f t="shared" si="1"/>
        <v>55.8</v>
      </c>
      <c r="R96">
        <v>55</v>
      </c>
      <c r="S96" t="s">
        <v>36</v>
      </c>
      <c r="T96" t="s">
        <v>325</v>
      </c>
      <c r="U96" t="s">
        <v>38</v>
      </c>
      <c r="V96" t="s">
        <v>39</v>
      </c>
      <c r="W96" t="s">
        <v>536</v>
      </c>
      <c r="X96" t="s">
        <v>392</v>
      </c>
      <c r="Y96">
        <v>298</v>
      </c>
      <c r="Z96" t="s">
        <v>351</v>
      </c>
      <c r="AA96">
        <v>1</v>
      </c>
      <c r="AB96" t="s">
        <v>393</v>
      </c>
      <c r="AC96">
        <v>724</v>
      </c>
      <c r="AD96" t="e">
        <v>#N/A</v>
      </c>
      <c r="AE96" s="1">
        <v>44926</v>
      </c>
      <c r="AF96" s="1">
        <v>44926</v>
      </c>
      <c r="AG96" t="s">
        <v>43</v>
      </c>
      <c r="AJ96" t="s">
        <v>43</v>
      </c>
    </row>
    <row r="97" spans="1:37" x14ac:dyDescent="0.45">
      <c r="A97">
        <v>243</v>
      </c>
      <c r="B97" t="s">
        <v>539</v>
      </c>
      <c r="C97">
        <v>1601</v>
      </c>
      <c r="D97" s="1">
        <v>43570</v>
      </c>
      <c r="E97" s="1">
        <v>43570</v>
      </c>
      <c r="F97" t="s">
        <v>32</v>
      </c>
      <c r="G97" t="s">
        <v>205</v>
      </c>
      <c r="H97" t="s">
        <v>34</v>
      </c>
      <c r="I97" t="s">
        <v>313</v>
      </c>
      <c r="J97" t="s">
        <v>35</v>
      </c>
      <c r="K97" t="s">
        <v>314</v>
      </c>
      <c r="M97">
        <v>202.5</v>
      </c>
      <c r="N97">
        <v>202.5</v>
      </c>
      <c r="Q97">
        <f t="shared" si="1"/>
        <v>202.5</v>
      </c>
      <c r="R97">
        <v>200</v>
      </c>
      <c r="S97" t="s">
        <v>36</v>
      </c>
      <c r="T97" t="s">
        <v>320</v>
      </c>
      <c r="U97" t="s">
        <v>38</v>
      </c>
      <c r="V97" t="s">
        <v>39</v>
      </c>
      <c r="W97" t="s">
        <v>540</v>
      </c>
      <c r="X97" t="s">
        <v>392</v>
      </c>
      <c r="Y97">
        <v>298</v>
      </c>
      <c r="Z97" t="s">
        <v>351</v>
      </c>
      <c r="AA97">
        <v>1</v>
      </c>
      <c r="AB97" t="s">
        <v>393</v>
      </c>
      <c r="AC97">
        <v>724</v>
      </c>
      <c r="AD97" t="e">
        <v>#N/A</v>
      </c>
      <c r="AE97" s="1">
        <v>44895</v>
      </c>
      <c r="AF97" s="1">
        <v>44895</v>
      </c>
      <c r="AG97" t="s">
        <v>43</v>
      </c>
      <c r="AJ97" t="s">
        <v>43</v>
      </c>
    </row>
    <row r="98" spans="1:37" x14ac:dyDescent="0.45">
      <c r="A98">
        <v>216</v>
      </c>
      <c r="B98" t="s">
        <v>374</v>
      </c>
      <c r="C98">
        <v>1558</v>
      </c>
      <c r="D98" s="1">
        <v>43559</v>
      </c>
      <c r="E98" s="1">
        <v>43205</v>
      </c>
      <c r="F98" t="s">
        <v>32</v>
      </c>
      <c r="G98" t="s">
        <v>205</v>
      </c>
      <c r="H98" t="s">
        <v>34</v>
      </c>
      <c r="I98" t="s">
        <v>313</v>
      </c>
      <c r="J98" t="s">
        <v>35</v>
      </c>
      <c r="K98" t="s">
        <v>314</v>
      </c>
      <c r="M98">
        <v>41.436</v>
      </c>
      <c r="N98">
        <v>40.561999999999998</v>
      </c>
      <c r="Q98">
        <f t="shared" si="1"/>
        <v>41.436</v>
      </c>
      <c r="R98">
        <v>40</v>
      </c>
      <c r="S98" t="s">
        <v>36</v>
      </c>
      <c r="T98" t="s">
        <v>375</v>
      </c>
      <c r="U98" t="s">
        <v>38</v>
      </c>
      <c r="V98" t="s">
        <v>39</v>
      </c>
      <c r="W98" t="s">
        <v>376</v>
      </c>
      <c r="X98" t="s">
        <v>640</v>
      </c>
      <c r="Y98" t="e">
        <v>#N/A</v>
      </c>
      <c r="Z98" t="s">
        <v>84</v>
      </c>
      <c r="AA98">
        <v>1</v>
      </c>
      <c r="AB98" t="s">
        <v>85</v>
      </c>
      <c r="AC98" t="e">
        <v>#N/A</v>
      </c>
      <c r="AD98" t="e">
        <v>#N/A</v>
      </c>
      <c r="AE98" s="1">
        <v>44926</v>
      </c>
      <c r="AF98" s="1">
        <v>44926</v>
      </c>
      <c r="AG98" t="s">
        <v>43</v>
      </c>
      <c r="AJ98" t="s">
        <v>43</v>
      </c>
    </row>
    <row r="99" spans="1:37" x14ac:dyDescent="0.45">
      <c r="A99">
        <v>154</v>
      </c>
      <c r="B99" t="s">
        <v>155</v>
      </c>
      <c r="C99">
        <v>1428</v>
      </c>
      <c r="D99" s="1">
        <v>42852</v>
      </c>
      <c r="E99" s="1">
        <v>42856</v>
      </c>
      <c r="F99" t="s">
        <v>32</v>
      </c>
      <c r="G99" t="s">
        <v>139</v>
      </c>
      <c r="H99" t="s">
        <v>34</v>
      </c>
      <c r="J99" t="s">
        <v>35</v>
      </c>
      <c r="L99">
        <v>10</v>
      </c>
      <c r="Q99">
        <f t="shared" si="1"/>
        <v>10</v>
      </c>
      <c r="R99">
        <v>10</v>
      </c>
      <c r="S99" t="s">
        <v>36</v>
      </c>
      <c r="T99" t="s">
        <v>53</v>
      </c>
      <c r="U99" t="s">
        <v>38</v>
      </c>
      <c r="V99" t="s">
        <v>54</v>
      </c>
      <c r="W99" t="s">
        <v>156</v>
      </c>
      <c r="X99" t="s">
        <v>157</v>
      </c>
      <c r="Y99">
        <v>1426</v>
      </c>
      <c r="Z99" t="s">
        <v>65</v>
      </c>
      <c r="AC99" t="e">
        <v>#N/A</v>
      </c>
      <c r="AD99" t="s">
        <v>638</v>
      </c>
      <c r="AE99" s="1">
        <v>44561</v>
      </c>
      <c r="AF99" s="1">
        <v>44561</v>
      </c>
      <c r="AG99" t="s">
        <v>43</v>
      </c>
      <c r="AH99" t="s">
        <v>44</v>
      </c>
      <c r="AI99" t="s">
        <v>44</v>
      </c>
      <c r="AJ99" t="s">
        <v>43</v>
      </c>
    </row>
    <row r="100" spans="1:37" x14ac:dyDescent="0.45">
      <c r="A100">
        <v>158</v>
      </c>
      <c r="B100" t="s">
        <v>161</v>
      </c>
      <c r="C100">
        <v>1434</v>
      </c>
      <c r="D100" s="1">
        <v>42853</v>
      </c>
      <c r="E100" s="1">
        <v>42856</v>
      </c>
      <c r="F100" t="s">
        <v>32</v>
      </c>
      <c r="G100" t="s">
        <v>139</v>
      </c>
      <c r="H100" t="s">
        <v>34</v>
      </c>
      <c r="J100" t="s">
        <v>35</v>
      </c>
      <c r="L100">
        <v>30</v>
      </c>
      <c r="Q100">
        <f t="shared" si="1"/>
        <v>30</v>
      </c>
      <c r="R100">
        <v>30</v>
      </c>
      <c r="S100" t="s">
        <v>36</v>
      </c>
      <c r="T100" t="s">
        <v>53</v>
      </c>
      <c r="U100" t="s">
        <v>38</v>
      </c>
      <c r="V100" t="s">
        <v>54</v>
      </c>
      <c r="W100" t="s">
        <v>162</v>
      </c>
      <c r="X100" t="s">
        <v>681</v>
      </c>
      <c r="Y100" t="e">
        <v>#N/A</v>
      </c>
      <c r="Z100" t="s">
        <v>105</v>
      </c>
      <c r="AA100">
        <v>1</v>
      </c>
      <c r="AB100" t="s">
        <v>106</v>
      </c>
      <c r="AC100" t="e">
        <v>#N/A</v>
      </c>
      <c r="AD100" t="s">
        <v>638</v>
      </c>
      <c r="AE100" s="1">
        <v>43830</v>
      </c>
      <c r="AF100" s="1">
        <v>44060</v>
      </c>
      <c r="AG100" t="s">
        <v>43</v>
      </c>
      <c r="AH100" t="s">
        <v>44</v>
      </c>
      <c r="AI100" t="s">
        <v>44</v>
      </c>
      <c r="AJ100" t="s">
        <v>43</v>
      </c>
      <c r="AK100" t="s">
        <v>45</v>
      </c>
    </row>
    <row r="101" spans="1:37" x14ac:dyDescent="0.45">
      <c r="A101">
        <v>190</v>
      </c>
      <c r="B101" t="s">
        <v>356</v>
      </c>
      <c r="C101">
        <v>1522</v>
      </c>
      <c r="D101" s="1">
        <v>43206</v>
      </c>
      <c r="E101" s="1">
        <v>43206</v>
      </c>
      <c r="F101" t="s">
        <v>32</v>
      </c>
      <c r="G101" t="s">
        <v>164</v>
      </c>
      <c r="H101" t="s">
        <v>34</v>
      </c>
      <c r="I101" t="s">
        <v>313</v>
      </c>
      <c r="J101" t="s">
        <v>35</v>
      </c>
      <c r="K101" t="s">
        <v>314</v>
      </c>
      <c r="M101">
        <v>370</v>
      </c>
      <c r="N101">
        <v>370</v>
      </c>
      <c r="Q101">
        <f t="shared" si="1"/>
        <v>370</v>
      </c>
      <c r="R101">
        <v>370</v>
      </c>
      <c r="S101" t="s">
        <v>36</v>
      </c>
      <c r="T101" t="s">
        <v>357</v>
      </c>
      <c r="U101" t="s">
        <v>69</v>
      </c>
      <c r="V101" t="s">
        <v>124</v>
      </c>
      <c r="W101" t="s">
        <v>358</v>
      </c>
      <c r="X101" t="s">
        <v>359</v>
      </c>
      <c r="Y101" t="e">
        <v>#N/A</v>
      </c>
      <c r="Z101" t="s">
        <v>57</v>
      </c>
      <c r="AA101">
        <v>1</v>
      </c>
      <c r="AB101" t="s">
        <v>73</v>
      </c>
      <c r="AC101" t="e">
        <v>#N/A</v>
      </c>
      <c r="AD101" t="e">
        <v>#N/A</v>
      </c>
      <c r="AE101" s="1">
        <v>44835</v>
      </c>
      <c r="AF101" s="1">
        <v>44835</v>
      </c>
      <c r="AG101" t="s">
        <v>43</v>
      </c>
      <c r="AH101" t="s">
        <v>44</v>
      </c>
      <c r="AJ101" t="s">
        <v>43</v>
      </c>
    </row>
    <row r="102" spans="1:37" x14ac:dyDescent="0.45">
      <c r="A102">
        <v>277</v>
      </c>
      <c r="B102" t="s">
        <v>426</v>
      </c>
      <c r="C102">
        <v>1647</v>
      </c>
      <c r="D102" s="1">
        <v>43557</v>
      </c>
      <c r="E102" s="1">
        <v>43570</v>
      </c>
      <c r="F102" t="s">
        <v>32</v>
      </c>
      <c r="G102" t="s">
        <v>205</v>
      </c>
      <c r="H102" t="s">
        <v>34</v>
      </c>
      <c r="I102" t="s">
        <v>313</v>
      </c>
      <c r="J102" t="s">
        <v>35</v>
      </c>
      <c r="K102" t="s">
        <v>314</v>
      </c>
      <c r="M102">
        <v>700</v>
      </c>
      <c r="N102">
        <v>700</v>
      </c>
      <c r="Q102">
        <f t="shared" si="1"/>
        <v>700</v>
      </c>
      <c r="R102">
        <v>700</v>
      </c>
      <c r="S102" t="s">
        <v>36</v>
      </c>
      <c r="T102" t="s">
        <v>357</v>
      </c>
      <c r="U102" t="s">
        <v>69</v>
      </c>
      <c r="V102" t="s">
        <v>124</v>
      </c>
      <c r="W102" t="s">
        <v>358</v>
      </c>
      <c r="X102" t="s">
        <v>359</v>
      </c>
      <c r="Y102" t="e">
        <v>#N/A</v>
      </c>
      <c r="Z102" t="s">
        <v>57</v>
      </c>
      <c r="AA102">
        <v>1</v>
      </c>
      <c r="AB102" t="s">
        <v>73</v>
      </c>
      <c r="AC102" t="e">
        <v>#N/A</v>
      </c>
      <c r="AD102" t="e">
        <v>#N/A</v>
      </c>
      <c r="AE102" s="1">
        <v>44835</v>
      </c>
      <c r="AF102" s="1">
        <v>44835</v>
      </c>
      <c r="AG102" t="s">
        <v>43</v>
      </c>
      <c r="AJ102" t="s">
        <v>43</v>
      </c>
    </row>
    <row r="103" spans="1:37" x14ac:dyDescent="0.45">
      <c r="A103">
        <v>278</v>
      </c>
      <c r="B103" t="s">
        <v>553</v>
      </c>
      <c r="C103">
        <v>1648</v>
      </c>
      <c r="D103" s="1">
        <v>43560</v>
      </c>
      <c r="E103" s="1">
        <v>43570</v>
      </c>
      <c r="F103" t="s">
        <v>32</v>
      </c>
      <c r="G103" t="s">
        <v>205</v>
      </c>
      <c r="H103" t="s">
        <v>34</v>
      </c>
      <c r="I103" t="s">
        <v>313</v>
      </c>
      <c r="J103" t="s">
        <v>35</v>
      </c>
      <c r="K103" t="s">
        <v>314</v>
      </c>
      <c r="M103">
        <v>200</v>
      </c>
      <c r="N103">
        <v>400</v>
      </c>
      <c r="Q103">
        <f t="shared" si="1"/>
        <v>200</v>
      </c>
      <c r="R103">
        <v>400</v>
      </c>
      <c r="S103" t="s">
        <v>36</v>
      </c>
      <c r="T103" t="s">
        <v>357</v>
      </c>
      <c r="U103" t="s">
        <v>69</v>
      </c>
      <c r="V103" t="s">
        <v>124</v>
      </c>
      <c r="W103" t="s">
        <v>358</v>
      </c>
      <c r="X103" t="s">
        <v>359</v>
      </c>
      <c r="Y103" t="e">
        <v>#N/A</v>
      </c>
      <c r="Z103" t="s">
        <v>57</v>
      </c>
      <c r="AA103">
        <v>1</v>
      </c>
      <c r="AB103" t="s">
        <v>73</v>
      </c>
      <c r="AC103" t="e">
        <v>#N/A</v>
      </c>
      <c r="AD103" t="e">
        <v>#N/A</v>
      </c>
      <c r="AE103" s="1">
        <v>45261</v>
      </c>
      <c r="AF103" s="1">
        <v>45261</v>
      </c>
      <c r="AG103" t="s">
        <v>43</v>
      </c>
      <c r="AJ103" t="s">
        <v>43</v>
      </c>
    </row>
    <row r="104" spans="1:37" x14ac:dyDescent="0.45">
      <c r="A104">
        <v>257</v>
      </c>
      <c r="B104" t="s">
        <v>406</v>
      </c>
      <c r="C104">
        <v>1619</v>
      </c>
      <c r="D104" s="1">
        <v>43567</v>
      </c>
      <c r="E104" s="1">
        <v>43570</v>
      </c>
      <c r="F104" t="s">
        <v>32</v>
      </c>
      <c r="G104" t="s">
        <v>205</v>
      </c>
      <c r="H104" t="s">
        <v>34</v>
      </c>
      <c r="I104" t="s">
        <v>313</v>
      </c>
      <c r="J104" t="s">
        <v>35</v>
      </c>
      <c r="K104" t="s">
        <v>314</v>
      </c>
      <c r="M104">
        <v>500</v>
      </c>
      <c r="N104">
        <v>500</v>
      </c>
      <c r="Q104">
        <f t="shared" si="1"/>
        <v>500</v>
      </c>
      <c r="R104">
        <v>500</v>
      </c>
      <c r="S104" t="s">
        <v>36</v>
      </c>
      <c r="T104" t="s">
        <v>407</v>
      </c>
      <c r="U104" t="s">
        <v>38</v>
      </c>
      <c r="V104" t="s">
        <v>124</v>
      </c>
      <c r="W104" t="s">
        <v>408</v>
      </c>
      <c r="X104" t="s">
        <v>409</v>
      </c>
      <c r="Y104">
        <v>1921</v>
      </c>
      <c r="Z104" t="s">
        <v>154</v>
      </c>
      <c r="AC104">
        <v>534</v>
      </c>
      <c r="AD104" t="s">
        <v>328</v>
      </c>
      <c r="AE104" s="1">
        <v>45078</v>
      </c>
      <c r="AF104" s="1">
        <v>45078</v>
      </c>
      <c r="AG104" t="s">
        <v>43</v>
      </c>
      <c r="AJ104" t="s">
        <v>43</v>
      </c>
    </row>
    <row r="105" spans="1:37" x14ac:dyDescent="0.45">
      <c r="A105">
        <v>207</v>
      </c>
      <c r="B105" t="s">
        <v>213</v>
      </c>
      <c r="C105">
        <v>1548</v>
      </c>
      <c r="D105" s="1">
        <v>43561</v>
      </c>
      <c r="E105" s="1">
        <v>43570</v>
      </c>
      <c r="F105" t="s">
        <v>32</v>
      </c>
      <c r="G105" t="s">
        <v>205</v>
      </c>
      <c r="H105" t="s">
        <v>34</v>
      </c>
      <c r="J105" t="s">
        <v>35</v>
      </c>
      <c r="L105">
        <v>30.48</v>
      </c>
      <c r="Q105">
        <f t="shared" si="1"/>
        <v>30.48</v>
      </c>
      <c r="R105">
        <v>30</v>
      </c>
      <c r="S105" t="s">
        <v>36</v>
      </c>
      <c r="T105" t="s">
        <v>165</v>
      </c>
      <c r="U105" t="s">
        <v>38</v>
      </c>
      <c r="V105" t="s">
        <v>39</v>
      </c>
      <c r="W105" t="s">
        <v>214</v>
      </c>
      <c r="X105" t="s">
        <v>215</v>
      </c>
      <c r="Y105">
        <v>1639</v>
      </c>
      <c r="Z105" t="s">
        <v>89</v>
      </c>
      <c r="AA105">
        <v>1</v>
      </c>
      <c r="AB105" t="s">
        <v>90</v>
      </c>
      <c r="AC105">
        <v>900</v>
      </c>
      <c r="AD105" t="s">
        <v>42</v>
      </c>
      <c r="AE105" s="1">
        <v>44895</v>
      </c>
      <c r="AF105" s="1">
        <v>44895</v>
      </c>
      <c r="AG105" t="s">
        <v>43</v>
      </c>
      <c r="AJ105" t="s">
        <v>43</v>
      </c>
    </row>
    <row r="106" spans="1:37" x14ac:dyDescent="0.45">
      <c r="A106">
        <v>131</v>
      </c>
      <c r="B106" t="s">
        <v>146</v>
      </c>
      <c r="C106">
        <v>1374</v>
      </c>
      <c r="D106" s="1">
        <v>42856</v>
      </c>
      <c r="E106" s="1">
        <v>42856</v>
      </c>
      <c r="F106" t="s">
        <v>32</v>
      </c>
      <c r="G106" t="s">
        <v>139</v>
      </c>
      <c r="H106" t="s">
        <v>34</v>
      </c>
      <c r="J106" t="s">
        <v>35</v>
      </c>
      <c r="L106">
        <v>189</v>
      </c>
      <c r="Q106">
        <f t="shared" si="1"/>
        <v>189</v>
      </c>
      <c r="R106">
        <v>182.5</v>
      </c>
      <c r="S106" t="s">
        <v>36</v>
      </c>
      <c r="T106" t="s">
        <v>147</v>
      </c>
      <c r="U106" t="s">
        <v>38</v>
      </c>
      <c r="V106" t="s">
        <v>39</v>
      </c>
      <c r="W106" t="s">
        <v>148</v>
      </c>
      <c r="X106" t="s">
        <v>149</v>
      </c>
      <c r="Y106" t="e">
        <v>#N/A</v>
      </c>
      <c r="Z106" t="s">
        <v>89</v>
      </c>
      <c r="AA106">
        <v>1</v>
      </c>
      <c r="AB106" t="s">
        <v>90</v>
      </c>
      <c r="AC106" t="e">
        <v>#N/A</v>
      </c>
      <c r="AD106" t="s">
        <v>42</v>
      </c>
      <c r="AE106" s="1">
        <v>44135</v>
      </c>
      <c r="AF106" s="1">
        <v>44135</v>
      </c>
      <c r="AG106" t="s">
        <v>43</v>
      </c>
      <c r="AH106" t="s">
        <v>44</v>
      </c>
      <c r="AI106" t="s">
        <v>44</v>
      </c>
      <c r="AJ106" t="s">
        <v>43</v>
      </c>
      <c r="AK106" t="s">
        <v>150</v>
      </c>
    </row>
    <row r="107" spans="1:37" x14ac:dyDescent="0.45">
      <c r="A107">
        <v>176</v>
      </c>
      <c r="B107" t="s">
        <v>182</v>
      </c>
      <c r="C107">
        <v>1472</v>
      </c>
      <c r="D107" s="1">
        <v>43201</v>
      </c>
      <c r="E107" s="1">
        <v>43208</v>
      </c>
      <c r="F107" t="s">
        <v>32</v>
      </c>
      <c r="G107" t="s">
        <v>164</v>
      </c>
      <c r="H107" t="s">
        <v>34</v>
      </c>
      <c r="J107" t="s">
        <v>35</v>
      </c>
      <c r="L107">
        <v>500</v>
      </c>
      <c r="Q107">
        <f t="shared" si="1"/>
        <v>500</v>
      </c>
      <c r="R107">
        <v>400</v>
      </c>
      <c r="S107" t="s">
        <v>36</v>
      </c>
      <c r="T107" t="s">
        <v>147</v>
      </c>
      <c r="U107" t="s">
        <v>38</v>
      </c>
      <c r="V107" t="s">
        <v>39</v>
      </c>
      <c r="W107" t="s">
        <v>183</v>
      </c>
      <c r="X107" t="s">
        <v>149</v>
      </c>
      <c r="Y107" t="e">
        <v>#N/A</v>
      </c>
      <c r="Z107" t="s">
        <v>180</v>
      </c>
      <c r="AA107">
        <v>1</v>
      </c>
      <c r="AB107" t="s">
        <v>181</v>
      </c>
      <c r="AC107" t="e">
        <v>#N/A</v>
      </c>
      <c r="AD107" t="s">
        <v>42</v>
      </c>
      <c r="AE107" s="1">
        <v>44166</v>
      </c>
      <c r="AF107" s="1">
        <v>44166</v>
      </c>
      <c r="AG107" t="s">
        <v>43</v>
      </c>
      <c r="AH107" t="s">
        <v>44</v>
      </c>
      <c r="AI107" t="s">
        <v>44</v>
      </c>
      <c r="AJ107" t="s">
        <v>43</v>
      </c>
      <c r="AK107" t="s">
        <v>58</v>
      </c>
    </row>
    <row r="108" spans="1:37" x14ac:dyDescent="0.45">
      <c r="A108">
        <v>200</v>
      </c>
      <c r="B108" t="s">
        <v>202</v>
      </c>
      <c r="C108">
        <v>1539</v>
      </c>
      <c r="D108" s="1">
        <v>43529</v>
      </c>
      <c r="E108" s="1">
        <v>43592</v>
      </c>
      <c r="F108" t="s">
        <v>32</v>
      </c>
      <c r="G108" t="s">
        <v>199</v>
      </c>
      <c r="H108" t="s">
        <v>34</v>
      </c>
      <c r="J108" t="s">
        <v>35</v>
      </c>
      <c r="L108">
        <v>782.79</v>
      </c>
      <c r="Q108">
        <f t="shared" si="1"/>
        <v>782.79</v>
      </c>
      <c r="R108">
        <v>750</v>
      </c>
      <c r="S108" t="s">
        <v>36</v>
      </c>
      <c r="T108" t="s">
        <v>147</v>
      </c>
      <c r="U108" t="s">
        <v>38</v>
      </c>
      <c r="V108" t="s">
        <v>39</v>
      </c>
      <c r="W108" t="s">
        <v>183</v>
      </c>
      <c r="X108" t="s">
        <v>149</v>
      </c>
      <c r="Y108" t="e">
        <v>#N/A</v>
      </c>
      <c r="Z108" t="s">
        <v>180</v>
      </c>
      <c r="AA108">
        <v>1</v>
      </c>
      <c r="AB108" t="s">
        <v>90</v>
      </c>
      <c r="AC108" t="e">
        <v>#N/A</v>
      </c>
      <c r="AD108" t="s">
        <v>42</v>
      </c>
      <c r="AE108" s="1">
        <v>44896</v>
      </c>
      <c r="AF108" s="1">
        <v>44896</v>
      </c>
      <c r="AG108" t="s">
        <v>43</v>
      </c>
      <c r="AH108" t="s">
        <v>44</v>
      </c>
      <c r="AI108" t="s">
        <v>44</v>
      </c>
      <c r="AJ108" t="s">
        <v>43</v>
      </c>
    </row>
    <row r="109" spans="1:37" x14ac:dyDescent="0.45">
      <c r="A109">
        <v>201</v>
      </c>
      <c r="B109" t="s">
        <v>203</v>
      </c>
      <c r="C109">
        <v>1540</v>
      </c>
      <c r="D109" s="1">
        <v>43529</v>
      </c>
      <c r="E109" s="1">
        <v>43592</v>
      </c>
      <c r="F109" t="s">
        <v>32</v>
      </c>
      <c r="G109" t="s">
        <v>199</v>
      </c>
      <c r="H109" t="s">
        <v>34</v>
      </c>
      <c r="J109" t="s">
        <v>35</v>
      </c>
      <c r="L109">
        <v>365</v>
      </c>
      <c r="Q109">
        <f t="shared" si="1"/>
        <v>365</v>
      </c>
      <c r="R109">
        <v>350</v>
      </c>
      <c r="S109" t="s">
        <v>36</v>
      </c>
      <c r="T109" t="s">
        <v>147</v>
      </c>
      <c r="U109" t="s">
        <v>38</v>
      </c>
      <c r="V109" t="s">
        <v>39</v>
      </c>
      <c r="W109" t="s">
        <v>183</v>
      </c>
      <c r="X109" t="s">
        <v>149</v>
      </c>
      <c r="Y109" t="e">
        <v>#N/A</v>
      </c>
      <c r="Z109" t="s">
        <v>180</v>
      </c>
      <c r="AA109">
        <v>1</v>
      </c>
      <c r="AB109" t="s">
        <v>90</v>
      </c>
      <c r="AC109" t="e">
        <v>#N/A</v>
      </c>
      <c r="AD109" t="s">
        <v>42</v>
      </c>
      <c r="AE109" s="1">
        <v>44531</v>
      </c>
      <c r="AF109" s="1">
        <v>44531</v>
      </c>
      <c r="AG109" t="s">
        <v>43</v>
      </c>
      <c r="AH109" t="s">
        <v>44</v>
      </c>
      <c r="AI109" t="s">
        <v>44</v>
      </c>
      <c r="AJ109" t="s">
        <v>43</v>
      </c>
    </row>
    <row r="110" spans="1:37" x14ac:dyDescent="0.45">
      <c r="A110">
        <v>136</v>
      </c>
      <c r="B110" t="s">
        <v>330</v>
      </c>
      <c r="C110">
        <v>1385</v>
      </c>
      <c r="D110" s="1">
        <v>42854</v>
      </c>
      <c r="E110" s="1">
        <v>42856</v>
      </c>
      <c r="F110" t="s">
        <v>32</v>
      </c>
      <c r="G110" t="s">
        <v>139</v>
      </c>
      <c r="H110" t="s">
        <v>34</v>
      </c>
      <c r="I110" t="s">
        <v>313</v>
      </c>
      <c r="J110" t="s">
        <v>35</v>
      </c>
      <c r="K110" t="s">
        <v>314</v>
      </c>
      <c r="M110">
        <v>47</v>
      </c>
      <c r="N110">
        <v>153.315</v>
      </c>
      <c r="Q110">
        <f t="shared" si="1"/>
        <v>47</v>
      </c>
      <c r="R110">
        <v>150</v>
      </c>
      <c r="S110" t="s">
        <v>36</v>
      </c>
      <c r="T110" t="s">
        <v>47</v>
      </c>
      <c r="U110" t="s">
        <v>38</v>
      </c>
      <c r="V110" t="s">
        <v>39</v>
      </c>
      <c r="W110" t="s">
        <v>331</v>
      </c>
      <c r="X110" t="s">
        <v>332</v>
      </c>
      <c r="Y110" t="e">
        <v>#N/A</v>
      </c>
      <c r="Z110" t="s">
        <v>50</v>
      </c>
      <c r="AA110">
        <v>1</v>
      </c>
      <c r="AB110" t="s">
        <v>333</v>
      </c>
      <c r="AC110" t="e">
        <v>#N/A</v>
      </c>
      <c r="AD110" t="s">
        <v>99</v>
      </c>
      <c r="AE110" s="1">
        <v>44013</v>
      </c>
      <c r="AF110" s="1">
        <v>45747</v>
      </c>
      <c r="AG110" t="s">
        <v>43</v>
      </c>
      <c r="AH110" t="s">
        <v>44</v>
      </c>
      <c r="AI110" t="s">
        <v>44</v>
      </c>
      <c r="AJ110" t="s">
        <v>43</v>
      </c>
    </row>
    <row r="111" spans="1:37" x14ac:dyDescent="0.45">
      <c r="A111">
        <v>67</v>
      </c>
      <c r="B111" t="s">
        <v>475</v>
      </c>
      <c r="C111">
        <v>1158</v>
      </c>
      <c r="D111" s="1">
        <v>42123</v>
      </c>
      <c r="E111" s="1">
        <v>42124</v>
      </c>
      <c r="F111" t="s">
        <v>32</v>
      </c>
      <c r="G111" t="s">
        <v>75</v>
      </c>
      <c r="H111" t="s">
        <v>34</v>
      </c>
      <c r="I111" t="s">
        <v>313</v>
      </c>
      <c r="J111" t="s">
        <v>35</v>
      </c>
      <c r="K111" t="s">
        <v>314</v>
      </c>
      <c r="M111">
        <v>308.7</v>
      </c>
      <c r="N111">
        <v>308.5</v>
      </c>
      <c r="Q111">
        <f t="shared" si="1"/>
        <v>308.7</v>
      </c>
      <c r="R111">
        <v>300</v>
      </c>
      <c r="S111" t="s">
        <v>36</v>
      </c>
      <c r="T111" t="s">
        <v>238</v>
      </c>
      <c r="U111" t="s">
        <v>38</v>
      </c>
      <c r="V111" t="s">
        <v>39</v>
      </c>
      <c r="W111" t="s">
        <v>476</v>
      </c>
      <c r="X111" t="s">
        <v>332</v>
      </c>
      <c r="Y111" t="e">
        <v>#N/A</v>
      </c>
      <c r="Z111" t="s">
        <v>50</v>
      </c>
      <c r="AA111">
        <v>1</v>
      </c>
      <c r="AB111" t="s">
        <v>333</v>
      </c>
      <c r="AC111" t="e">
        <v>#N/A</v>
      </c>
      <c r="AD111" t="s">
        <v>99</v>
      </c>
      <c r="AE111" s="1">
        <v>43465</v>
      </c>
      <c r="AF111" s="1">
        <v>44196</v>
      </c>
      <c r="AG111" t="s">
        <v>43</v>
      </c>
      <c r="AH111" t="s">
        <v>44</v>
      </c>
      <c r="AI111" t="s">
        <v>44</v>
      </c>
      <c r="AJ111" t="s">
        <v>43</v>
      </c>
      <c r="AK111" t="s">
        <v>45</v>
      </c>
    </row>
    <row r="112" spans="1:37" x14ac:dyDescent="0.45">
      <c r="A112">
        <v>41</v>
      </c>
      <c r="B112" t="s">
        <v>470</v>
      </c>
      <c r="C112">
        <v>1036</v>
      </c>
      <c r="D112" s="1">
        <v>41759</v>
      </c>
      <c r="E112" s="1">
        <v>41759</v>
      </c>
      <c r="F112" t="s">
        <v>32</v>
      </c>
      <c r="G112" t="s">
        <v>33</v>
      </c>
      <c r="H112" t="s">
        <v>34</v>
      </c>
      <c r="I112" t="s">
        <v>313</v>
      </c>
      <c r="J112" t="s">
        <v>35</v>
      </c>
      <c r="K112" t="s">
        <v>314</v>
      </c>
      <c r="M112">
        <v>150</v>
      </c>
      <c r="N112">
        <v>153.4</v>
      </c>
      <c r="Q112">
        <f t="shared" si="1"/>
        <v>150</v>
      </c>
      <c r="R112">
        <v>153.4</v>
      </c>
      <c r="S112" t="s">
        <v>36</v>
      </c>
      <c r="T112" t="s">
        <v>238</v>
      </c>
      <c r="U112" t="s">
        <v>38</v>
      </c>
      <c r="V112" t="s">
        <v>39</v>
      </c>
      <c r="W112" t="s">
        <v>471</v>
      </c>
      <c r="X112" t="s">
        <v>332</v>
      </c>
      <c r="Y112" t="e">
        <v>#N/A</v>
      </c>
      <c r="Z112" t="s">
        <v>50</v>
      </c>
      <c r="AA112">
        <v>1</v>
      </c>
      <c r="AB112" t="s">
        <v>333</v>
      </c>
      <c r="AC112" t="e">
        <v>#N/A</v>
      </c>
      <c r="AD112" t="s">
        <v>99</v>
      </c>
      <c r="AE112" s="1">
        <v>42643</v>
      </c>
      <c r="AF112" s="1">
        <v>44105</v>
      </c>
      <c r="AG112" t="s">
        <v>43</v>
      </c>
      <c r="AH112" t="s">
        <v>44</v>
      </c>
      <c r="AI112" t="s">
        <v>44</v>
      </c>
      <c r="AJ112" t="s">
        <v>43</v>
      </c>
      <c r="AK112" t="s">
        <v>45</v>
      </c>
    </row>
    <row r="113" spans="1:37" x14ac:dyDescent="0.45">
      <c r="A113">
        <v>196</v>
      </c>
      <c r="B113" t="s">
        <v>521</v>
      </c>
      <c r="C113">
        <v>1532</v>
      </c>
      <c r="D113" s="1">
        <v>43206</v>
      </c>
      <c r="E113" s="1">
        <v>43206</v>
      </c>
      <c r="F113" t="s">
        <v>32</v>
      </c>
      <c r="G113" t="s">
        <v>164</v>
      </c>
      <c r="H113" t="s">
        <v>34</v>
      </c>
      <c r="I113" t="s">
        <v>313</v>
      </c>
      <c r="J113" t="s">
        <v>35</v>
      </c>
      <c r="K113" t="s">
        <v>314</v>
      </c>
      <c r="M113">
        <v>20</v>
      </c>
      <c r="N113">
        <v>90</v>
      </c>
      <c r="Q113">
        <f t="shared" si="1"/>
        <v>20</v>
      </c>
      <c r="R113">
        <v>90</v>
      </c>
      <c r="S113" t="s">
        <v>36</v>
      </c>
      <c r="T113" t="s">
        <v>53</v>
      </c>
      <c r="U113" t="s">
        <v>38</v>
      </c>
      <c r="V113" t="s">
        <v>54</v>
      </c>
      <c r="W113" t="s">
        <v>522</v>
      </c>
      <c r="X113" t="s">
        <v>523</v>
      </c>
      <c r="Y113">
        <v>3214</v>
      </c>
      <c r="Z113" t="s">
        <v>111</v>
      </c>
      <c r="AC113" t="e">
        <v>#N/A</v>
      </c>
      <c r="AD113" t="s">
        <v>638</v>
      </c>
      <c r="AE113" s="1">
        <v>44166</v>
      </c>
      <c r="AF113" s="1">
        <v>44531</v>
      </c>
      <c r="AG113" t="s">
        <v>43</v>
      </c>
      <c r="AH113" t="s">
        <v>44</v>
      </c>
      <c r="AJ113" t="s">
        <v>43</v>
      </c>
    </row>
    <row r="114" spans="1:37" x14ac:dyDescent="0.45">
      <c r="A114">
        <v>212</v>
      </c>
      <c r="B114" t="s">
        <v>225</v>
      </c>
      <c r="C114">
        <v>1554</v>
      </c>
      <c r="D114" s="1">
        <v>43560</v>
      </c>
      <c r="E114" s="1">
        <v>43570</v>
      </c>
      <c r="F114" t="s">
        <v>32</v>
      </c>
      <c r="G114" t="s">
        <v>205</v>
      </c>
      <c r="H114" t="s">
        <v>34</v>
      </c>
      <c r="J114" t="s">
        <v>35</v>
      </c>
      <c r="L114">
        <v>101.2</v>
      </c>
      <c r="Q114">
        <f t="shared" si="1"/>
        <v>101.2</v>
      </c>
      <c r="R114">
        <v>100</v>
      </c>
      <c r="S114" t="s">
        <v>36</v>
      </c>
      <c r="T114" t="s">
        <v>37</v>
      </c>
      <c r="U114" t="s">
        <v>38</v>
      </c>
      <c r="V114" t="s">
        <v>39</v>
      </c>
      <c r="W114" t="s">
        <v>226</v>
      </c>
      <c r="X114" t="s">
        <v>682</v>
      </c>
      <c r="Y114" t="e">
        <v>#N/A</v>
      </c>
      <c r="Z114" t="s">
        <v>89</v>
      </c>
      <c r="AA114">
        <v>1</v>
      </c>
      <c r="AB114" t="s">
        <v>90</v>
      </c>
      <c r="AC114" t="e">
        <v>#N/A</v>
      </c>
      <c r="AD114" t="s">
        <v>42</v>
      </c>
      <c r="AE114" s="1">
        <v>44926</v>
      </c>
      <c r="AF114" s="1">
        <v>44926</v>
      </c>
      <c r="AG114" t="s">
        <v>43</v>
      </c>
      <c r="AJ114" t="s">
        <v>43</v>
      </c>
    </row>
    <row r="115" spans="1:37" x14ac:dyDescent="0.45">
      <c r="A115">
        <v>70</v>
      </c>
      <c r="B115" t="s">
        <v>103</v>
      </c>
      <c r="C115">
        <v>1170</v>
      </c>
      <c r="D115" s="1">
        <v>42124</v>
      </c>
      <c r="E115" s="1">
        <v>42124</v>
      </c>
      <c r="F115" t="s">
        <v>32</v>
      </c>
      <c r="G115" t="s">
        <v>75</v>
      </c>
      <c r="H115" t="s">
        <v>34</v>
      </c>
      <c r="J115" t="s">
        <v>35</v>
      </c>
      <c r="L115">
        <v>250</v>
      </c>
      <c r="Q115">
        <f t="shared" si="1"/>
        <v>250</v>
      </c>
      <c r="R115">
        <v>250</v>
      </c>
      <c r="S115" t="s">
        <v>36</v>
      </c>
      <c r="T115" t="s">
        <v>53</v>
      </c>
      <c r="U115" t="s">
        <v>38</v>
      </c>
      <c r="V115" t="s">
        <v>54</v>
      </c>
      <c r="W115" t="s">
        <v>104</v>
      </c>
      <c r="X115" t="s">
        <v>56</v>
      </c>
      <c r="Y115">
        <v>1436</v>
      </c>
      <c r="Z115" t="s">
        <v>105</v>
      </c>
      <c r="AA115">
        <v>1</v>
      </c>
      <c r="AB115" t="s">
        <v>106</v>
      </c>
      <c r="AC115" t="e">
        <v>#N/A</v>
      </c>
      <c r="AD115" t="s">
        <v>638</v>
      </c>
      <c r="AE115" s="1">
        <v>43344</v>
      </c>
      <c r="AF115" s="1">
        <v>43831</v>
      </c>
      <c r="AG115" t="s">
        <v>43</v>
      </c>
      <c r="AH115" t="s">
        <v>44</v>
      </c>
      <c r="AI115" t="s">
        <v>44</v>
      </c>
      <c r="AJ115" t="s">
        <v>43</v>
      </c>
      <c r="AK115" t="s">
        <v>45</v>
      </c>
    </row>
    <row r="116" spans="1:37" x14ac:dyDescent="0.45">
      <c r="A116">
        <v>42</v>
      </c>
      <c r="B116" t="s">
        <v>51</v>
      </c>
      <c r="C116">
        <v>1045</v>
      </c>
      <c r="D116" s="1">
        <v>41759</v>
      </c>
      <c r="E116" s="1">
        <v>41759</v>
      </c>
      <c r="F116" t="s">
        <v>32</v>
      </c>
      <c r="G116" t="s">
        <v>33</v>
      </c>
      <c r="H116" t="s">
        <v>34</v>
      </c>
      <c r="J116" t="s">
        <v>35</v>
      </c>
      <c r="L116">
        <v>50</v>
      </c>
      <c r="Q116">
        <f t="shared" si="1"/>
        <v>50</v>
      </c>
      <c r="R116">
        <v>50</v>
      </c>
      <c r="S116" t="s">
        <v>52</v>
      </c>
      <c r="T116" t="s">
        <v>53</v>
      </c>
      <c r="U116" t="s">
        <v>38</v>
      </c>
      <c r="V116" t="s">
        <v>54</v>
      </c>
      <c r="W116" t="s">
        <v>55</v>
      </c>
      <c r="X116" t="s">
        <v>56</v>
      </c>
      <c r="Y116">
        <v>1436</v>
      </c>
      <c r="Z116" t="s">
        <v>57</v>
      </c>
      <c r="AC116" t="e">
        <v>#N/A</v>
      </c>
      <c r="AD116" t="s">
        <v>638</v>
      </c>
      <c r="AE116" s="1">
        <v>43770</v>
      </c>
      <c r="AF116" s="1">
        <v>44270</v>
      </c>
      <c r="AG116" t="s">
        <v>43</v>
      </c>
      <c r="AH116" t="s">
        <v>44</v>
      </c>
      <c r="AI116" t="s">
        <v>44</v>
      </c>
      <c r="AJ116" t="s">
        <v>43</v>
      </c>
      <c r="AK116" t="s">
        <v>58</v>
      </c>
    </row>
    <row r="117" spans="1:37" x14ac:dyDescent="0.45">
      <c r="A117">
        <v>90</v>
      </c>
      <c r="B117" t="s">
        <v>480</v>
      </c>
      <c r="C117">
        <v>1235</v>
      </c>
      <c r="D117" s="1">
        <v>42481</v>
      </c>
      <c r="E117" s="1">
        <v>42492</v>
      </c>
      <c r="F117" t="s">
        <v>32</v>
      </c>
      <c r="G117" t="s">
        <v>114</v>
      </c>
      <c r="H117" t="s">
        <v>34</v>
      </c>
      <c r="I117" t="s">
        <v>313</v>
      </c>
      <c r="J117" t="s">
        <v>35</v>
      </c>
      <c r="K117" t="s">
        <v>314</v>
      </c>
      <c r="M117">
        <v>99</v>
      </c>
      <c r="N117">
        <v>86.64</v>
      </c>
      <c r="Q117">
        <f t="shared" si="1"/>
        <v>99</v>
      </c>
      <c r="R117">
        <v>85</v>
      </c>
      <c r="S117" t="s">
        <v>52</v>
      </c>
      <c r="T117" t="s">
        <v>47</v>
      </c>
      <c r="U117" t="s">
        <v>38</v>
      </c>
      <c r="V117" t="s">
        <v>39</v>
      </c>
      <c r="W117" t="s">
        <v>481</v>
      </c>
      <c r="X117" t="s">
        <v>236</v>
      </c>
      <c r="Y117">
        <v>212</v>
      </c>
      <c r="Z117" t="s">
        <v>50</v>
      </c>
      <c r="AC117" t="e">
        <v>#N/A</v>
      </c>
      <c r="AD117" t="s">
        <v>99</v>
      </c>
      <c r="AE117" s="1">
        <v>43830</v>
      </c>
      <c r="AF117" s="1">
        <v>44926</v>
      </c>
      <c r="AG117" t="s">
        <v>43</v>
      </c>
      <c r="AH117" t="s">
        <v>44</v>
      </c>
      <c r="AI117" t="s">
        <v>44</v>
      </c>
      <c r="AJ117" t="s">
        <v>43</v>
      </c>
      <c r="AK117" t="s">
        <v>45</v>
      </c>
    </row>
    <row r="118" spans="1:37" x14ac:dyDescent="0.45">
      <c r="A118">
        <v>225</v>
      </c>
      <c r="B118" t="s">
        <v>234</v>
      </c>
      <c r="C118">
        <v>1574</v>
      </c>
      <c r="D118" s="1">
        <v>43570</v>
      </c>
      <c r="E118" s="1">
        <v>43570</v>
      </c>
      <c r="F118" t="s">
        <v>32</v>
      </c>
      <c r="G118" t="s">
        <v>205</v>
      </c>
      <c r="H118" t="s">
        <v>34</v>
      </c>
      <c r="J118" t="s">
        <v>35</v>
      </c>
      <c r="L118">
        <v>462</v>
      </c>
      <c r="Q118">
        <f t="shared" si="1"/>
        <v>462</v>
      </c>
      <c r="R118">
        <v>400</v>
      </c>
      <c r="S118" t="s">
        <v>36</v>
      </c>
      <c r="T118" t="s">
        <v>47</v>
      </c>
      <c r="U118" t="s">
        <v>38</v>
      </c>
      <c r="V118" t="s">
        <v>39</v>
      </c>
      <c r="W118" t="s">
        <v>235</v>
      </c>
      <c r="X118" t="s">
        <v>236</v>
      </c>
      <c r="Y118">
        <v>212</v>
      </c>
      <c r="Z118" t="s">
        <v>50</v>
      </c>
      <c r="AC118" t="e">
        <v>#N/A</v>
      </c>
      <c r="AD118" t="s">
        <v>99</v>
      </c>
      <c r="AE118" s="1">
        <v>44743</v>
      </c>
      <c r="AF118" s="1">
        <v>44743</v>
      </c>
      <c r="AG118" t="s">
        <v>43</v>
      </c>
      <c r="AJ118" t="s">
        <v>43</v>
      </c>
    </row>
    <row r="119" spans="1:37" x14ac:dyDescent="0.45">
      <c r="A119">
        <v>228</v>
      </c>
      <c r="B119" t="s">
        <v>533</v>
      </c>
      <c r="C119">
        <v>1582</v>
      </c>
      <c r="D119" s="1">
        <v>43564</v>
      </c>
      <c r="E119" s="1">
        <v>43570</v>
      </c>
      <c r="F119" t="s">
        <v>32</v>
      </c>
      <c r="G119" t="s">
        <v>205</v>
      </c>
      <c r="H119" t="s">
        <v>34</v>
      </c>
      <c r="I119" t="s">
        <v>313</v>
      </c>
      <c r="J119" t="s">
        <v>35</v>
      </c>
      <c r="K119" t="s">
        <v>314</v>
      </c>
      <c r="M119">
        <v>150</v>
      </c>
      <c r="N119">
        <v>152.80000000000001</v>
      </c>
      <c r="Q119">
        <f t="shared" si="1"/>
        <v>150</v>
      </c>
      <c r="R119">
        <v>150</v>
      </c>
      <c r="S119" t="s">
        <v>36</v>
      </c>
      <c r="T119" t="s">
        <v>47</v>
      </c>
      <c r="U119" t="s">
        <v>38</v>
      </c>
      <c r="V119" t="s">
        <v>39</v>
      </c>
      <c r="W119" t="s">
        <v>534</v>
      </c>
      <c r="X119" t="s">
        <v>236</v>
      </c>
      <c r="Y119">
        <v>212</v>
      </c>
      <c r="Z119" t="s">
        <v>50</v>
      </c>
      <c r="AC119" t="e">
        <v>#N/A</v>
      </c>
      <c r="AD119" t="s">
        <v>99</v>
      </c>
      <c r="AE119" s="1">
        <v>44895</v>
      </c>
      <c r="AF119" s="1">
        <v>44895</v>
      </c>
      <c r="AG119" t="s">
        <v>43</v>
      </c>
      <c r="AJ119" t="s">
        <v>43</v>
      </c>
    </row>
    <row r="120" spans="1:37" x14ac:dyDescent="0.45">
      <c r="A120">
        <v>213</v>
      </c>
      <c r="B120" t="s">
        <v>227</v>
      </c>
      <c r="C120">
        <v>1555</v>
      </c>
      <c r="D120" s="1">
        <v>43559</v>
      </c>
      <c r="E120" s="1">
        <v>43570</v>
      </c>
      <c r="F120" t="s">
        <v>32</v>
      </c>
      <c r="G120" t="s">
        <v>205</v>
      </c>
      <c r="H120" t="s">
        <v>34</v>
      </c>
      <c r="J120" t="s">
        <v>35</v>
      </c>
      <c r="L120">
        <v>1360.8</v>
      </c>
      <c r="Q120">
        <f t="shared" si="1"/>
        <v>1360.8</v>
      </c>
      <c r="R120">
        <v>1311</v>
      </c>
      <c r="S120" t="s">
        <v>36</v>
      </c>
      <c r="T120" t="s">
        <v>87</v>
      </c>
      <c r="U120" t="s">
        <v>38</v>
      </c>
      <c r="V120" t="s">
        <v>39</v>
      </c>
      <c r="W120" t="s">
        <v>228</v>
      </c>
      <c r="Y120" t="e">
        <v>#N/A</v>
      </c>
      <c r="Z120" t="s">
        <v>89</v>
      </c>
      <c r="AA120">
        <v>1</v>
      </c>
      <c r="AB120" t="s">
        <v>90</v>
      </c>
      <c r="AC120" t="e">
        <v>#N/A</v>
      </c>
      <c r="AD120" t="s">
        <v>42</v>
      </c>
      <c r="AE120" s="1">
        <v>44652</v>
      </c>
      <c r="AF120" s="1">
        <v>44652</v>
      </c>
      <c r="AG120" t="s">
        <v>43</v>
      </c>
      <c r="AJ120" t="s">
        <v>43</v>
      </c>
    </row>
    <row r="121" spans="1:37" x14ac:dyDescent="0.45">
      <c r="A121">
        <v>54</v>
      </c>
      <c r="B121" t="s">
        <v>86</v>
      </c>
      <c r="C121">
        <v>1111</v>
      </c>
      <c r="D121" s="1">
        <v>42124</v>
      </c>
      <c r="E121" s="1">
        <v>42124</v>
      </c>
      <c r="F121" t="s">
        <v>32</v>
      </c>
      <c r="G121" t="s">
        <v>75</v>
      </c>
      <c r="H121" t="s">
        <v>34</v>
      </c>
      <c r="J121" t="s">
        <v>35</v>
      </c>
      <c r="L121">
        <v>200</v>
      </c>
      <c r="Q121">
        <f t="shared" si="1"/>
        <v>200</v>
      </c>
      <c r="R121">
        <v>200</v>
      </c>
      <c r="S121" t="s">
        <v>36</v>
      </c>
      <c r="T121" t="s">
        <v>87</v>
      </c>
      <c r="U121" t="s">
        <v>38</v>
      </c>
      <c r="V121" t="s">
        <v>39</v>
      </c>
      <c r="W121" t="s">
        <v>88</v>
      </c>
      <c r="X121" t="s">
        <v>683</v>
      </c>
      <c r="Y121" t="e">
        <v>#N/A</v>
      </c>
      <c r="Z121" t="s">
        <v>89</v>
      </c>
      <c r="AA121">
        <v>1</v>
      </c>
      <c r="AB121" t="s">
        <v>90</v>
      </c>
      <c r="AC121" t="e">
        <v>#N/A</v>
      </c>
      <c r="AD121" t="s">
        <v>42</v>
      </c>
      <c r="AE121" s="1">
        <v>43252</v>
      </c>
      <c r="AF121" s="1">
        <v>44317</v>
      </c>
      <c r="AG121" t="s">
        <v>43</v>
      </c>
      <c r="AH121" t="s">
        <v>44</v>
      </c>
      <c r="AI121" t="s">
        <v>44</v>
      </c>
      <c r="AJ121" t="s">
        <v>43</v>
      </c>
      <c r="AK121" t="s">
        <v>45</v>
      </c>
    </row>
    <row r="122" spans="1:37" x14ac:dyDescent="0.45">
      <c r="A122">
        <v>298</v>
      </c>
      <c r="B122" t="s">
        <v>300</v>
      </c>
      <c r="C122">
        <v>1671</v>
      </c>
      <c r="D122" s="1">
        <v>43571</v>
      </c>
      <c r="E122" s="1">
        <v>43570</v>
      </c>
      <c r="F122" t="s">
        <v>32</v>
      </c>
      <c r="G122" t="s">
        <v>205</v>
      </c>
      <c r="H122" t="s">
        <v>34</v>
      </c>
      <c r="J122" t="s">
        <v>35</v>
      </c>
      <c r="L122">
        <v>26.6</v>
      </c>
      <c r="Q122">
        <f t="shared" si="1"/>
        <v>26.6</v>
      </c>
      <c r="R122">
        <v>25</v>
      </c>
      <c r="S122" t="s">
        <v>36</v>
      </c>
      <c r="T122" t="s">
        <v>301</v>
      </c>
      <c r="U122" t="s">
        <v>206</v>
      </c>
      <c r="V122" t="s">
        <v>54</v>
      </c>
      <c r="W122" t="s">
        <v>302</v>
      </c>
      <c r="X122" t="s">
        <v>303</v>
      </c>
      <c r="Y122">
        <v>1443</v>
      </c>
      <c r="Z122" t="s">
        <v>65</v>
      </c>
      <c r="AC122" t="e">
        <v>#N/A</v>
      </c>
      <c r="AD122" t="s">
        <v>638</v>
      </c>
      <c r="AE122" s="1">
        <v>44561</v>
      </c>
      <c r="AF122" s="1">
        <v>44561</v>
      </c>
      <c r="AG122" t="s">
        <v>43</v>
      </c>
      <c r="AJ122" t="s">
        <v>43</v>
      </c>
    </row>
    <row r="123" spans="1:37" x14ac:dyDescent="0.45">
      <c r="A123">
        <v>296</v>
      </c>
      <c r="B123" t="s">
        <v>294</v>
      </c>
      <c r="C123">
        <v>1669</v>
      </c>
      <c r="D123" s="1">
        <v>43568</v>
      </c>
      <c r="E123" s="1">
        <v>43570</v>
      </c>
      <c r="F123" t="s">
        <v>32</v>
      </c>
      <c r="G123" t="s">
        <v>205</v>
      </c>
      <c r="H123" t="s">
        <v>34</v>
      </c>
      <c r="J123" t="s">
        <v>35</v>
      </c>
      <c r="L123">
        <v>101.5</v>
      </c>
      <c r="Q123">
        <f t="shared" si="1"/>
        <v>101.5</v>
      </c>
      <c r="R123">
        <v>100</v>
      </c>
      <c r="S123" t="s">
        <v>36</v>
      </c>
      <c r="T123" t="s">
        <v>53</v>
      </c>
      <c r="U123" t="s">
        <v>206</v>
      </c>
      <c r="V123" t="s">
        <v>54</v>
      </c>
      <c r="W123" t="s">
        <v>295</v>
      </c>
      <c r="X123" t="s">
        <v>296</v>
      </c>
      <c r="Y123">
        <v>1994</v>
      </c>
      <c r="Z123" t="s">
        <v>65</v>
      </c>
      <c r="AC123">
        <v>44</v>
      </c>
      <c r="AD123" t="s">
        <v>638</v>
      </c>
      <c r="AE123" s="1">
        <v>45077</v>
      </c>
      <c r="AF123" s="1">
        <v>45077</v>
      </c>
      <c r="AG123" t="s">
        <v>43</v>
      </c>
      <c r="AJ123" t="s">
        <v>43</v>
      </c>
    </row>
    <row r="124" spans="1:37" x14ac:dyDescent="0.45">
      <c r="A124">
        <v>94</v>
      </c>
      <c r="B124" t="s">
        <v>482</v>
      </c>
      <c r="C124">
        <v>1244</v>
      </c>
      <c r="D124" s="1">
        <v>42490</v>
      </c>
      <c r="E124" s="1">
        <v>42492</v>
      </c>
      <c r="F124" t="s">
        <v>32</v>
      </c>
      <c r="G124" t="s">
        <v>114</v>
      </c>
      <c r="H124" t="s">
        <v>34</v>
      </c>
      <c r="I124" t="s">
        <v>313</v>
      </c>
      <c r="J124" t="s">
        <v>35</v>
      </c>
      <c r="K124" t="s">
        <v>314</v>
      </c>
      <c r="M124">
        <v>104.5</v>
      </c>
      <c r="N124">
        <v>220</v>
      </c>
      <c r="Q124">
        <f t="shared" si="1"/>
        <v>104.5</v>
      </c>
      <c r="R124">
        <v>300</v>
      </c>
      <c r="S124" t="s">
        <v>36</v>
      </c>
      <c r="T124" t="s">
        <v>375</v>
      </c>
      <c r="U124" t="s">
        <v>38</v>
      </c>
      <c r="V124" t="s">
        <v>39</v>
      </c>
      <c r="W124" t="s">
        <v>483</v>
      </c>
      <c r="X124" t="s">
        <v>684</v>
      </c>
      <c r="Y124" t="e">
        <v>#N/A</v>
      </c>
      <c r="Z124" t="s">
        <v>84</v>
      </c>
      <c r="AA124">
        <v>1</v>
      </c>
      <c r="AB124" t="s">
        <v>85</v>
      </c>
      <c r="AC124" t="e">
        <v>#N/A</v>
      </c>
      <c r="AD124" t="e">
        <v>#N/A</v>
      </c>
      <c r="AE124" s="1">
        <v>43900</v>
      </c>
      <c r="AF124" s="1">
        <v>44940</v>
      </c>
      <c r="AG124" t="s">
        <v>43</v>
      </c>
      <c r="AH124" t="s">
        <v>44</v>
      </c>
      <c r="AI124" t="s">
        <v>44</v>
      </c>
      <c r="AJ124" t="s">
        <v>43</v>
      </c>
      <c r="AK124" t="s">
        <v>45</v>
      </c>
    </row>
    <row r="125" spans="1:37" x14ac:dyDescent="0.45">
      <c r="A125">
        <v>258</v>
      </c>
      <c r="B125" t="s">
        <v>541</v>
      </c>
      <c r="C125">
        <v>1620</v>
      </c>
      <c r="D125" s="1">
        <v>43560</v>
      </c>
      <c r="E125" s="1">
        <v>43570</v>
      </c>
      <c r="F125" t="s">
        <v>32</v>
      </c>
      <c r="G125" t="s">
        <v>205</v>
      </c>
      <c r="H125" t="s">
        <v>34</v>
      </c>
      <c r="I125" t="s">
        <v>313</v>
      </c>
      <c r="J125" t="s">
        <v>35</v>
      </c>
      <c r="K125" t="s">
        <v>314</v>
      </c>
      <c r="M125">
        <v>51.56</v>
      </c>
      <c r="N125">
        <v>102.04</v>
      </c>
      <c r="Q125">
        <f t="shared" si="1"/>
        <v>51.56</v>
      </c>
      <c r="R125">
        <v>100</v>
      </c>
      <c r="S125" t="s">
        <v>36</v>
      </c>
      <c r="T125" t="s">
        <v>96</v>
      </c>
      <c r="U125" t="s">
        <v>38</v>
      </c>
      <c r="V125" t="s">
        <v>124</v>
      </c>
      <c r="W125" t="s">
        <v>542</v>
      </c>
      <c r="X125" t="s">
        <v>543</v>
      </c>
      <c r="Y125">
        <v>1885</v>
      </c>
      <c r="Z125">
        <v>0</v>
      </c>
      <c r="AC125">
        <v>808</v>
      </c>
      <c r="AD125" t="s">
        <v>99</v>
      </c>
      <c r="AE125" s="1">
        <v>45275</v>
      </c>
      <c r="AF125" s="1">
        <v>45275</v>
      </c>
      <c r="AG125" t="s">
        <v>43</v>
      </c>
      <c r="AJ125" t="s">
        <v>43</v>
      </c>
    </row>
    <row r="126" spans="1:37" x14ac:dyDescent="0.45">
      <c r="A126">
        <v>107</v>
      </c>
      <c r="B126" t="s">
        <v>128</v>
      </c>
      <c r="C126">
        <v>1302</v>
      </c>
      <c r="D126" s="1">
        <v>42493</v>
      </c>
      <c r="E126" s="1">
        <v>42492</v>
      </c>
      <c r="F126" t="s">
        <v>32</v>
      </c>
      <c r="G126" t="s">
        <v>114</v>
      </c>
      <c r="H126" t="s">
        <v>34</v>
      </c>
      <c r="J126" t="s">
        <v>35</v>
      </c>
      <c r="L126">
        <v>220</v>
      </c>
      <c r="Q126">
        <f t="shared" si="1"/>
        <v>220</v>
      </c>
      <c r="R126">
        <v>213.5</v>
      </c>
      <c r="S126" t="s">
        <v>52</v>
      </c>
      <c r="T126" t="s">
        <v>123</v>
      </c>
      <c r="U126" t="s">
        <v>38</v>
      </c>
      <c r="V126" t="s">
        <v>124</v>
      </c>
      <c r="W126" t="s">
        <v>129</v>
      </c>
      <c r="X126" t="s">
        <v>130</v>
      </c>
      <c r="Y126">
        <v>1845</v>
      </c>
      <c r="Z126" t="s">
        <v>131</v>
      </c>
      <c r="AA126">
        <v>1</v>
      </c>
      <c r="AB126" t="s">
        <v>132</v>
      </c>
      <c r="AC126" t="e">
        <v>#N/A</v>
      </c>
      <c r="AD126" t="e">
        <v>#N/A</v>
      </c>
      <c r="AE126" s="1">
        <v>43616</v>
      </c>
      <c r="AF126" s="1">
        <v>44377</v>
      </c>
      <c r="AG126" t="s">
        <v>43</v>
      </c>
      <c r="AH126" t="s">
        <v>44</v>
      </c>
      <c r="AI126" t="s">
        <v>44</v>
      </c>
      <c r="AJ126" t="s">
        <v>43</v>
      </c>
      <c r="AK126" t="s">
        <v>58</v>
      </c>
    </row>
    <row r="127" spans="1:37" x14ac:dyDescent="0.45">
      <c r="A127">
        <v>18</v>
      </c>
      <c r="B127" t="s">
        <v>457</v>
      </c>
      <c r="C127" t="s">
        <v>458</v>
      </c>
      <c r="D127" s="1">
        <v>40389</v>
      </c>
      <c r="E127" s="1">
        <v>40390</v>
      </c>
      <c r="F127" t="s">
        <v>32</v>
      </c>
      <c r="G127" t="s">
        <v>459</v>
      </c>
      <c r="H127" t="s">
        <v>34</v>
      </c>
      <c r="I127" t="s">
        <v>313</v>
      </c>
      <c r="J127" t="s">
        <v>35</v>
      </c>
      <c r="K127" t="s">
        <v>314</v>
      </c>
      <c r="M127">
        <v>35</v>
      </c>
      <c r="N127">
        <v>150</v>
      </c>
      <c r="Q127">
        <f t="shared" si="1"/>
        <v>35</v>
      </c>
      <c r="R127">
        <v>150</v>
      </c>
      <c r="S127" t="s">
        <v>36</v>
      </c>
      <c r="T127" t="s">
        <v>123</v>
      </c>
      <c r="U127" t="s">
        <v>38</v>
      </c>
      <c r="V127" t="s">
        <v>124</v>
      </c>
      <c r="W127" t="s">
        <v>460</v>
      </c>
      <c r="X127" t="s">
        <v>130</v>
      </c>
      <c r="Y127">
        <v>1845</v>
      </c>
      <c r="Z127" t="s">
        <v>131</v>
      </c>
      <c r="AA127">
        <v>1</v>
      </c>
      <c r="AB127" t="s">
        <v>132</v>
      </c>
      <c r="AC127" t="e">
        <v>#N/A</v>
      </c>
      <c r="AD127" t="e">
        <v>#N/A</v>
      </c>
      <c r="AE127" s="1">
        <v>41640</v>
      </c>
      <c r="AF127" s="1">
        <v>44166</v>
      </c>
      <c r="AG127" t="s">
        <v>43</v>
      </c>
      <c r="AH127" t="s">
        <v>44</v>
      </c>
      <c r="AI127" t="s">
        <v>44</v>
      </c>
      <c r="AJ127" t="s">
        <v>43</v>
      </c>
      <c r="AK127" t="s">
        <v>45</v>
      </c>
    </row>
    <row r="128" spans="1:37" x14ac:dyDescent="0.45">
      <c r="A128">
        <v>12</v>
      </c>
      <c r="B128" t="s">
        <v>450</v>
      </c>
      <c r="C128">
        <v>365</v>
      </c>
      <c r="D128" s="1">
        <v>39574</v>
      </c>
      <c r="E128" s="1">
        <v>39580</v>
      </c>
      <c r="F128" t="s">
        <v>32</v>
      </c>
      <c r="G128" t="s">
        <v>451</v>
      </c>
      <c r="H128" t="s">
        <v>34</v>
      </c>
      <c r="I128" t="s">
        <v>313</v>
      </c>
      <c r="J128" t="s">
        <v>35</v>
      </c>
      <c r="K128" t="s">
        <v>314</v>
      </c>
      <c r="M128">
        <v>250</v>
      </c>
      <c r="N128">
        <v>500</v>
      </c>
      <c r="Q128">
        <f t="shared" si="1"/>
        <v>250</v>
      </c>
      <c r="R128">
        <v>500</v>
      </c>
      <c r="S128" t="s">
        <v>36</v>
      </c>
      <c r="T128" t="s">
        <v>123</v>
      </c>
      <c r="U128" t="s">
        <v>38</v>
      </c>
      <c r="V128" t="s">
        <v>124</v>
      </c>
      <c r="W128" t="s">
        <v>452</v>
      </c>
      <c r="X128" t="s">
        <v>130</v>
      </c>
      <c r="Y128">
        <v>1845</v>
      </c>
      <c r="Z128" t="s">
        <v>131</v>
      </c>
      <c r="AA128">
        <v>1</v>
      </c>
      <c r="AB128" t="s">
        <v>132</v>
      </c>
      <c r="AC128" t="e">
        <v>#N/A</v>
      </c>
      <c r="AD128" t="e">
        <v>#N/A</v>
      </c>
      <c r="AE128" s="1">
        <v>41636</v>
      </c>
      <c r="AF128" s="1">
        <v>44530</v>
      </c>
      <c r="AG128" t="s">
        <v>43</v>
      </c>
      <c r="AH128" t="s">
        <v>44</v>
      </c>
      <c r="AI128" t="s">
        <v>44</v>
      </c>
      <c r="AJ128" t="s">
        <v>43</v>
      </c>
      <c r="AK128" t="s">
        <v>45</v>
      </c>
    </row>
    <row r="129" spans="1:37" x14ac:dyDescent="0.45">
      <c r="A129">
        <v>272</v>
      </c>
      <c r="B129" t="s">
        <v>424</v>
      </c>
      <c r="C129">
        <v>1642</v>
      </c>
      <c r="D129" s="1">
        <v>43557</v>
      </c>
      <c r="E129" s="1">
        <v>43570</v>
      </c>
      <c r="F129" t="s">
        <v>32</v>
      </c>
      <c r="G129" t="s">
        <v>205</v>
      </c>
      <c r="H129" t="s">
        <v>34</v>
      </c>
      <c r="I129" t="s">
        <v>313</v>
      </c>
      <c r="J129" t="s">
        <v>35</v>
      </c>
      <c r="K129" t="s">
        <v>314</v>
      </c>
      <c r="M129">
        <v>518.4</v>
      </c>
      <c r="N129">
        <v>518.4</v>
      </c>
      <c r="Q129">
        <f t="shared" si="1"/>
        <v>518.4</v>
      </c>
      <c r="R129">
        <v>500</v>
      </c>
      <c r="S129" t="s">
        <v>36</v>
      </c>
      <c r="T129" t="s">
        <v>123</v>
      </c>
      <c r="U129" t="s">
        <v>38</v>
      </c>
      <c r="V129" t="s">
        <v>124</v>
      </c>
      <c r="W129" t="s">
        <v>425</v>
      </c>
      <c r="X129" t="s">
        <v>130</v>
      </c>
      <c r="Y129">
        <v>1845</v>
      </c>
      <c r="Z129" t="s">
        <v>131</v>
      </c>
      <c r="AA129">
        <v>1</v>
      </c>
      <c r="AB129" t="s">
        <v>132</v>
      </c>
      <c r="AC129" t="e">
        <v>#N/A</v>
      </c>
      <c r="AD129" t="e">
        <v>#N/A</v>
      </c>
      <c r="AE129" s="1">
        <v>44926</v>
      </c>
      <c r="AF129" s="1">
        <v>44926</v>
      </c>
      <c r="AG129" t="s">
        <v>43</v>
      </c>
      <c r="AJ129" t="s">
        <v>43</v>
      </c>
    </row>
    <row r="130" spans="1:37" x14ac:dyDescent="0.45">
      <c r="A130">
        <v>273</v>
      </c>
      <c r="B130" t="s">
        <v>552</v>
      </c>
      <c r="C130">
        <v>1643</v>
      </c>
      <c r="D130" s="1">
        <v>43559</v>
      </c>
      <c r="E130" s="1">
        <v>43570</v>
      </c>
      <c r="F130" t="s">
        <v>32</v>
      </c>
      <c r="G130" t="s">
        <v>205</v>
      </c>
      <c r="H130" t="s">
        <v>34</v>
      </c>
      <c r="I130" t="s">
        <v>313</v>
      </c>
      <c r="J130" t="s">
        <v>35</v>
      </c>
      <c r="K130" t="s">
        <v>314</v>
      </c>
      <c r="M130">
        <v>200</v>
      </c>
      <c r="N130">
        <v>400</v>
      </c>
      <c r="Q130">
        <f t="shared" si="1"/>
        <v>200</v>
      </c>
      <c r="R130">
        <v>400</v>
      </c>
      <c r="S130" t="s">
        <v>36</v>
      </c>
      <c r="T130" t="s">
        <v>123</v>
      </c>
      <c r="U130" t="s">
        <v>38</v>
      </c>
      <c r="V130" t="s">
        <v>124</v>
      </c>
      <c r="W130" t="s">
        <v>425</v>
      </c>
      <c r="X130" t="s">
        <v>130</v>
      </c>
      <c r="Y130">
        <v>1845</v>
      </c>
      <c r="Z130" t="s">
        <v>131</v>
      </c>
      <c r="AA130">
        <v>1</v>
      </c>
      <c r="AB130" t="s">
        <v>132</v>
      </c>
      <c r="AC130" t="e">
        <v>#N/A</v>
      </c>
      <c r="AD130" t="e">
        <v>#N/A</v>
      </c>
      <c r="AE130" s="1">
        <v>45261</v>
      </c>
      <c r="AF130" s="1">
        <v>45261</v>
      </c>
      <c r="AG130" t="s">
        <v>43</v>
      </c>
      <c r="AJ130" t="s">
        <v>43</v>
      </c>
    </row>
    <row r="131" spans="1:37" x14ac:dyDescent="0.45">
      <c r="A131">
        <v>252</v>
      </c>
      <c r="B131" t="s">
        <v>260</v>
      </c>
      <c r="C131">
        <v>1613</v>
      </c>
      <c r="D131" s="1">
        <v>43571</v>
      </c>
      <c r="E131" s="1">
        <v>43570</v>
      </c>
      <c r="F131" t="s">
        <v>32</v>
      </c>
      <c r="G131" t="s">
        <v>205</v>
      </c>
      <c r="H131" t="s">
        <v>34</v>
      </c>
      <c r="J131" t="s">
        <v>35</v>
      </c>
      <c r="L131">
        <v>433.75200000000001</v>
      </c>
      <c r="Q131">
        <f t="shared" ref="Q131:Q171" si="2">SUM(L131:M131,O131)</f>
        <v>433.75200000000001</v>
      </c>
      <c r="R131">
        <v>400</v>
      </c>
      <c r="S131" t="s">
        <v>36</v>
      </c>
      <c r="T131" t="s">
        <v>134</v>
      </c>
      <c r="U131" t="s">
        <v>38</v>
      </c>
      <c r="V131" t="s">
        <v>124</v>
      </c>
      <c r="W131" t="s">
        <v>261</v>
      </c>
      <c r="X131" t="s">
        <v>259</v>
      </c>
      <c r="Y131">
        <v>702</v>
      </c>
      <c r="Z131" t="s">
        <v>154</v>
      </c>
      <c r="AC131">
        <v>433</v>
      </c>
      <c r="AD131" t="s">
        <v>127</v>
      </c>
      <c r="AE131" s="1">
        <v>44911</v>
      </c>
      <c r="AF131" s="1">
        <v>44911</v>
      </c>
      <c r="AG131" t="s">
        <v>43</v>
      </c>
      <c r="AJ131" t="s">
        <v>43</v>
      </c>
    </row>
    <row r="132" spans="1:37" x14ac:dyDescent="0.45">
      <c r="A132">
        <v>251</v>
      </c>
      <c r="B132" t="s">
        <v>257</v>
      </c>
      <c r="C132">
        <v>1612</v>
      </c>
      <c r="D132" s="1">
        <v>43560</v>
      </c>
      <c r="E132" s="1">
        <v>43570</v>
      </c>
      <c r="F132" t="s">
        <v>32</v>
      </c>
      <c r="G132" t="s">
        <v>205</v>
      </c>
      <c r="H132" t="s">
        <v>34</v>
      </c>
      <c r="J132" t="s">
        <v>35</v>
      </c>
      <c r="L132">
        <v>200</v>
      </c>
      <c r="Q132">
        <f t="shared" si="2"/>
        <v>200</v>
      </c>
      <c r="R132">
        <v>200</v>
      </c>
      <c r="S132" t="s">
        <v>36</v>
      </c>
      <c r="T132" t="s">
        <v>134</v>
      </c>
      <c r="U132" t="s">
        <v>38</v>
      </c>
      <c r="V132" t="s">
        <v>124</v>
      </c>
      <c r="W132" t="s">
        <v>258</v>
      </c>
      <c r="X132" t="s">
        <v>259</v>
      </c>
      <c r="Y132">
        <v>702</v>
      </c>
      <c r="Z132" t="s">
        <v>154</v>
      </c>
      <c r="AC132">
        <v>433</v>
      </c>
      <c r="AD132" t="s">
        <v>127</v>
      </c>
      <c r="AE132" s="1">
        <v>45261</v>
      </c>
      <c r="AF132" s="1">
        <v>45261</v>
      </c>
      <c r="AG132" t="s">
        <v>43</v>
      </c>
      <c r="AJ132" t="s">
        <v>43</v>
      </c>
    </row>
    <row r="133" spans="1:37" x14ac:dyDescent="0.45">
      <c r="A133">
        <v>214</v>
      </c>
      <c r="B133" t="s">
        <v>370</v>
      </c>
      <c r="C133">
        <v>1556</v>
      </c>
      <c r="D133" s="1">
        <v>43561</v>
      </c>
      <c r="E133" s="1">
        <v>43570</v>
      </c>
      <c r="F133" t="s">
        <v>32</v>
      </c>
      <c r="G133" t="s">
        <v>205</v>
      </c>
      <c r="H133" t="s">
        <v>34</v>
      </c>
      <c r="I133" t="s">
        <v>313</v>
      </c>
      <c r="J133" t="s">
        <v>35</v>
      </c>
      <c r="K133" t="s">
        <v>314</v>
      </c>
      <c r="M133">
        <v>101.72499999999999</v>
      </c>
      <c r="N133">
        <v>101.72499999999999</v>
      </c>
      <c r="Q133">
        <f t="shared" si="2"/>
        <v>101.72499999999999</v>
      </c>
      <c r="R133">
        <v>100</v>
      </c>
      <c r="S133" t="s">
        <v>36</v>
      </c>
      <c r="T133" t="s">
        <v>371</v>
      </c>
      <c r="U133" t="s">
        <v>38</v>
      </c>
      <c r="V133" t="s">
        <v>39</v>
      </c>
      <c r="W133" t="s">
        <v>372</v>
      </c>
      <c r="X133" t="s">
        <v>685</v>
      </c>
      <c r="Y133" t="e">
        <v>#N/A</v>
      </c>
      <c r="Z133" t="s">
        <v>193</v>
      </c>
      <c r="AA133">
        <v>1</v>
      </c>
      <c r="AB133" t="s">
        <v>193</v>
      </c>
      <c r="AC133" t="e">
        <v>#N/A</v>
      </c>
      <c r="AD133" t="s">
        <v>637</v>
      </c>
      <c r="AE133" s="1">
        <v>44895</v>
      </c>
      <c r="AF133" s="1">
        <v>44895</v>
      </c>
      <c r="AG133" t="s">
        <v>43</v>
      </c>
      <c r="AJ133" t="s">
        <v>43</v>
      </c>
    </row>
    <row r="134" spans="1:37" x14ac:dyDescent="0.45">
      <c r="A134">
        <v>215</v>
      </c>
      <c r="B134" t="s">
        <v>229</v>
      </c>
      <c r="C134">
        <v>1557</v>
      </c>
      <c r="D134" s="1">
        <v>43570</v>
      </c>
      <c r="E134" s="1">
        <v>43570</v>
      </c>
      <c r="F134" t="s">
        <v>32</v>
      </c>
      <c r="G134" t="s">
        <v>205</v>
      </c>
      <c r="H134" t="s">
        <v>34</v>
      </c>
      <c r="J134" t="s">
        <v>35</v>
      </c>
      <c r="L134">
        <v>100</v>
      </c>
      <c r="Q134">
        <f t="shared" si="2"/>
        <v>100</v>
      </c>
      <c r="R134">
        <v>100</v>
      </c>
      <c r="S134" t="s">
        <v>36</v>
      </c>
      <c r="T134" t="s">
        <v>81</v>
      </c>
      <c r="U134" t="s">
        <v>38</v>
      </c>
      <c r="V134" t="s">
        <v>39</v>
      </c>
      <c r="W134" t="s">
        <v>230</v>
      </c>
      <c r="X134" t="s">
        <v>231</v>
      </c>
      <c r="Y134">
        <v>1499</v>
      </c>
      <c r="Z134" t="s">
        <v>84</v>
      </c>
      <c r="AC134">
        <v>1142</v>
      </c>
      <c r="AD134" t="s">
        <v>42</v>
      </c>
      <c r="AE134" s="1">
        <v>44911</v>
      </c>
      <c r="AF134" s="1">
        <v>44911</v>
      </c>
      <c r="AG134" t="s">
        <v>43</v>
      </c>
      <c r="AJ134" t="s">
        <v>43</v>
      </c>
    </row>
    <row r="135" spans="1:37" x14ac:dyDescent="0.45">
      <c r="A135">
        <v>148</v>
      </c>
      <c r="B135" t="s">
        <v>339</v>
      </c>
      <c r="C135">
        <v>1413</v>
      </c>
      <c r="D135" s="1">
        <v>42854</v>
      </c>
      <c r="E135" s="1">
        <v>42856</v>
      </c>
      <c r="F135" t="s">
        <v>32</v>
      </c>
      <c r="G135" t="s">
        <v>139</v>
      </c>
      <c r="H135" t="s">
        <v>34</v>
      </c>
      <c r="I135" t="s">
        <v>313</v>
      </c>
      <c r="J135" t="s">
        <v>35</v>
      </c>
      <c r="K135" t="s">
        <v>314</v>
      </c>
      <c r="M135">
        <v>110.04</v>
      </c>
      <c r="N135">
        <v>110.04</v>
      </c>
      <c r="Q135">
        <f t="shared" si="2"/>
        <v>110.04</v>
      </c>
      <c r="R135">
        <v>100</v>
      </c>
      <c r="S135" t="s">
        <v>36</v>
      </c>
      <c r="T135" t="s">
        <v>269</v>
      </c>
      <c r="U135" t="s">
        <v>38</v>
      </c>
      <c r="V135" t="s">
        <v>124</v>
      </c>
      <c r="W135" t="s">
        <v>340</v>
      </c>
      <c r="X135" t="s">
        <v>341</v>
      </c>
      <c r="Y135">
        <v>1352</v>
      </c>
      <c r="Z135" t="s">
        <v>342</v>
      </c>
      <c r="AC135">
        <v>572</v>
      </c>
      <c r="AD135" t="e">
        <v>#N/A</v>
      </c>
      <c r="AE135" s="1">
        <v>44196</v>
      </c>
      <c r="AF135" s="1">
        <v>44545</v>
      </c>
      <c r="AG135" t="s">
        <v>43</v>
      </c>
      <c r="AH135" t="s">
        <v>44</v>
      </c>
      <c r="AI135" t="s">
        <v>44</v>
      </c>
      <c r="AJ135" t="s">
        <v>43</v>
      </c>
      <c r="AK135" t="s">
        <v>58</v>
      </c>
    </row>
    <row r="136" spans="1:37" x14ac:dyDescent="0.45">
      <c r="A136">
        <v>274</v>
      </c>
      <c r="B136" t="s">
        <v>272</v>
      </c>
      <c r="C136">
        <v>1644</v>
      </c>
      <c r="D136" s="1">
        <v>43565</v>
      </c>
      <c r="E136" s="1">
        <v>43570</v>
      </c>
      <c r="F136" t="s">
        <v>32</v>
      </c>
      <c r="G136" t="s">
        <v>205</v>
      </c>
      <c r="H136" t="s">
        <v>34</v>
      </c>
      <c r="J136" t="s">
        <v>35</v>
      </c>
      <c r="L136">
        <v>308.10000000000002</v>
      </c>
      <c r="Q136">
        <f t="shared" si="2"/>
        <v>308.10000000000002</v>
      </c>
      <c r="R136">
        <v>300</v>
      </c>
      <c r="S136" t="s">
        <v>36</v>
      </c>
      <c r="T136" t="s">
        <v>269</v>
      </c>
      <c r="U136" t="s">
        <v>38</v>
      </c>
      <c r="V136" t="s">
        <v>124</v>
      </c>
      <c r="W136" t="s">
        <v>273</v>
      </c>
      <c r="X136" t="s">
        <v>274</v>
      </c>
      <c r="Y136">
        <v>151</v>
      </c>
      <c r="Z136" t="s">
        <v>244</v>
      </c>
      <c r="AC136">
        <v>391</v>
      </c>
      <c r="AD136" t="s">
        <v>127</v>
      </c>
      <c r="AE136" s="1">
        <v>44500</v>
      </c>
      <c r="AF136" s="1">
        <v>44500</v>
      </c>
      <c r="AG136" t="s">
        <v>43</v>
      </c>
      <c r="AJ136" t="s">
        <v>43</v>
      </c>
    </row>
    <row r="137" spans="1:37" x14ac:dyDescent="0.45">
      <c r="A137">
        <v>40</v>
      </c>
      <c r="B137" t="s">
        <v>467</v>
      </c>
      <c r="C137">
        <v>1030</v>
      </c>
      <c r="D137" s="1">
        <v>41759</v>
      </c>
      <c r="E137" s="1">
        <v>41759</v>
      </c>
      <c r="F137" t="s">
        <v>32</v>
      </c>
      <c r="G137" t="s">
        <v>33</v>
      </c>
      <c r="H137" t="s">
        <v>34</v>
      </c>
      <c r="I137" t="s">
        <v>313</v>
      </c>
      <c r="J137" t="s">
        <v>35</v>
      </c>
      <c r="K137" t="s">
        <v>314</v>
      </c>
      <c r="M137">
        <v>5</v>
      </c>
      <c r="N137">
        <v>15</v>
      </c>
      <c r="Q137">
        <f t="shared" si="2"/>
        <v>5</v>
      </c>
      <c r="R137">
        <v>20</v>
      </c>
      <c r="S137" t="s">
        <v>52</v>
      </c>
      <c r="T137" t="s">
        <v>47</v>
      </c>
      <c r="U137" t="s">
        <v>38</v>
      </c>
      <c r="V137" t="s">
        <v>39</v>
      </c>
      <c r="W137" t="s">
        <v>468</v>
      </c>
      <c r="X137" t="s">
        <v>469</v>
      </c>
      <c r="Y137">
        <v>220</v>
      </c>
      <c r="Z137" t="s">
        <v>50</v>
      </c>
      <c r="AC137" t="e">
        <v>#N/A</v>
      </c>
      <c r="AD137" t="s">
        <v>99</v>
      </c>
      <c r="AE137" s="1">
        <v>42719</v>
      </c>
      <c r="AF137" s="1">
        <v>44301</v>
      </c>
      <c r="AG137" t="s">
        <v>43</v>
      </c>
      <c r="AH137" t="s">
        <v>44</v>
      </c>
      <c r="AI137" t="s">
        <v>44</v>
      </c>
      <c r="AJ137" t="s">
        <v>43</v>
      </c>
      <c r="AK137" t="s">
        <v>45</v>
      </c>
    </row>
    <row r="138" spans="1:37" x14ac:dyDescent="0.45">
      <c r="A138">
        <v>297</v>
      </c>
      <c r="B138" t="s">
        <v>297</v>
      </c>
      <c r="C138">
        <v>1670</v>
      </c>
      <c r="D138" s="1">
        <v>43556</v>
      </c>
      <c r="E138" s="1">
        <v>43570</v>
      </c>
      <c r="F138" t="s">
        <v>32</v>
      </c>
      <c r="G138" t="s">
        <v>205</v>
      </c>
      <c r="H138" t="s">
        <v>34</v>
      </c>
      <c r="J138" t="s">
        <v>35</v>
      </c>
      <c r="L138">
        <v>200</v>
      </c>
      <c r="Q138">
        <f t="shared" si="2"/>
        <v>200</v>
      </c>
      <c r="R138">
        <v>200</v>
      </c>
      <c r="S138" t="s">
        <v>36</v>
      </c>
      <c r="T138" t="s">
        <v>53</v>
      </c>
      <c r="U138" t="s">
        <v>38</v>
      </c>
      <c r="V138" t="s">
        <v>54</v>
      </c>
      <c r="W138" t="s">
        <v>298</v>
      </c>
      <c r="X138" t="s">
        <v>299</v>
      </c>
      <c r="Y138">
        <v>2045</v>
      </c>
      <c r="Z138" t="s">
        <v>65</v>
      </c>
      <c r="AC138">
        <v>10</v>
      </c>
      <c r="AD138" t="s">
        <v>638</v>
      </c>
      <c r="AE138" s="1">
        <v>45107</v>
      </c>
      <c r="AF138" s="1">
        <v>45107</v>
      </c>
      <c r="AG138" t="s">
        <v>43</v>
      </c>
      <c r="AJ138" t="s">
        <v>43</v>
      </c>
    </row>
    <row r="139" spans="1:37" x14ac:dyDescent="0.45">
      <c r="A139">
        <v>281</v>
      </c>
      <c r="B139" t="s">
        <v>431</v>
      </c>
      <c r="C139">
        <v>1653</v>
      </c>
      <c r="D139" s="1">
        <v>43568</v>
      </c>
      <c r="E139" s="1">
        <v>43570</v>
      </c>
      <c r="F139" t="s">
        <v>32</v>
      </c>
      <c r="G139" t="s">
        <v>205</v>
      </c>
      <c r="H139" t="s">
        <v>34</v>
      </c>
      <c r="I139" t="s">
        <v>313</v>
      </c>
      <c r="J139" t="s">
        <v>35</v>
      </c>
      <c r="K139" t="s">
        <v>314</v>
      </c>
      <c r="M139">
        <v>118.56</v>
      </c>
      <c r="N139">
        <v>459.54</v>
      </c>
      <c r="Q139">
        <f t="shared" si="2"/>
        <v>118.56</v>
      </c>
      <c r="R139">
        <v>448</v>
      </c>
      <c r="S139" t="s">
        <v>36</v>
      </c>
      <c r="T139" t="s">
        <v>357</v>
      </c>
      <c r="U139" t="s">
        <v>206</v>
      </c>
      <c r="V139" t="s">
        <v>70</v>
      </c>
      <c r="W139" t="s">
        <v>432</v>
      </c>
      <c r="X139" t="s">
        <v>433</v>
      </c>
      <c r="Y139" t="e">
        <v>#N/A</v>
      </c>
      <c r="Z139" t="s">
        <v>57</v>
      </c>
      <c r="AA139">
        <v>1</v>
      </c>
      <c r="AB139" t="s">
        <v>73</v>
      </c>
      <c r="AC139" t="e">
        <v>#N/A</v>
      </c>
      <c r="AD139" t="e">
        <v>#N/A</v>
      </c>
      <c r="AE139" s="1">
        <v>45077</v>
      </c>
      <c r="AF139" s="1">
        <v>45077</v>
      </c>
      <c r="AG139" t="s">
        <v>43</v>
      </c>
      <c r="AJ139" t="s">
        <v>43</v>
      </c>
    </row>
    <row r="140" spans="1:37" x14ac:dyDescent="0.45">
      <c r="A140">
        <v>260</v>
      </c>
      <c r="B140" t="s">
        <v>410</v>
      </c>
      <c r="C140">
        <v>1622</v>
      </c>
      <c r="D140" s="1">
        <v>43568</v>
      </c>
      <c r="E140" s="1">
        <v>43570</v>
      </c>
      <c r="F140" t="s">
        <v>32</v>
      </c>
      <c r="G140" t="s">
        <v>205</v>
      </c>
      <c r="H140" t="s">
        <v>34</v>
      </c>
      <c r="I140" t="s">
        <v>313</v>
      </c>
      <c r="J140" t="s">
        <v>35</v>
      </c>
      <c r="K140" t="s">
        <v>314</v>
      </c>
      <c r="M140">
        <v>64.17</v>
      </c>
      <c r="N140">
        <v>244.26</v>
      </c>
      <c r="Q140">
        <f t="shared" si="2"/>
        <v>64.17</v>
      </c>
      <c r="R140">
        <v>240</v>
      </c>
      <c r="S140" t="s">
        <v>36</v>
      </c>
      <c r="T140" t="s">
        <v>411</v>
      </c>
      <c r="U140" t="s">
        <v>206</v>
      </c>
      <c r="V140" t="s">
        <v>124</v>
      </c>
      <c r="W140" t="s">
        <v>412</v>
      </c>
      <c r="X140" t="s">
        <v>686</v>
      </c>
      <c r="Y140" t="e">
        <v>#N/A</v>
      </c>
      <c r="Z140" t="e">
        <v>#N/A</v>
      </c>
      <c r="AC140" t="e">
        <v>#N/A</v>
      </c>
      <c r="AD140" t="s">
        <v>328</v>
      </c>
      <c r="AE140" s="1">
        <v>45031</v>
      </c>
      <c r="AF140" s="1">
        <v>45031</v>
      </c>
      <c r="AG140" t="s">
        <v>43</v>
      </c>
      <c r="AJ140" t="s">
        <v>43</v>
      </c>
    </row>
    <row r="141" spans="1:37" x14ac:dyDescent="0.45">
      <c r="A141">
        <v>300</v>
      </c>
      <c r="B141" t="s">
        <v>304</v>
      </c>
      <c r="C141">
        <v>1673</v>
      </c>
      <c r="D141" s="1">
        <v>43557</v>
      </c>
      <c r="E141" s="1">
        <v>43570</v>
      </c>
      <c r="F141" t="s">
        <v>32</v>
      </c>
      <c r="G141" t="s">
        <v>205</v>
      </c>
      <c r="H141" t="s">
        <v>34</v>
      </c>
      <c r="J141" t="s">
        <v>35</v>
      </c>
      <c r="L141">
        <v>300</v>
      </c>
      <c r="Q141">
        <f t="shared" si="2"/>
        <v>300</v>
      </c>
      <c r="R141">
        <v>300</v>
      </c>
      <c r="S141" t="s">
        <v>36</v>
      </c>
      <c r="T141" t="s">
        <v>53</v>
      </c>
      <c r="U141" t="s">
        <v>38</v>
      </c>
      <c r="V141" t="s">
        <v>54</v>
      </c>
      <c r="W141" t="s">
        <v>305</v>
      </c>
      <c r="X141" t="s">
        <v>306</v>
      </c>
      <c r="Y141">
        <v>1465</v>
      </c>
      <c r="Z141" t="s">
        <v>65</v>
      </c>
      <c r="AC141">
        <v>43</v>
      </c>
      <c r="AD141" t="s">
        <v>638</v>
      </c>
      <c r="AE141" s="1">
        <v>45107</v>
      </c>
      <c r="AF141" s="1">
        <v>45107</v>
      </c>
      <c r="AG141" t="s">
        <v>43</v>
      </c>
      <c r="AJ141" t="s">
        <v>43</v>
      </c>
    </row>
    <row r="142" spans="1:37" x14ac:dyDescent="0.45">
      <c r="A142">
        <v>36</v>
      </c>
      <c r="B142" t="s">
        <v>31</v>
      </c>
      <c r="C142">
        <v>1011</v>
      </c>
      <c r="D142" s="1">
        <v>41757</v>
      </c>
      <c r="E142" s="1">
        <v>41759</v>
      </c>
      <c r="F142" t="s">
        <v>32</v>
      </c>
      <c r="G142" t="s">
        <v>33</v>
      </c>
      <c r="H142" t="s">
        <v>34</v>
      </c>
      <c r="J142" t="s">
        <v>35</v>
      </c>
      <c r="L142">
        <v>30</v>
      </c>
      <c r="Q142">
        <f t="shared" si="2"/>
        <v>30</v>
      </c>
      <c r="R142">
        <v>30</v>
      </c>
      <c r="S142" t="s">
        <v>36</v>
      </c>
      <c r="T142" t="s">
        <v>37</v>
      </c>
      <c r="U142" t="s">
        <v>38</v>
      </c>
      <c r="V142" t="s">
        <v>39</v>
      </c>
      <c r="W142" t="s">
        <v>40</v>
      </c>
      <c r="X142" t="s">
        <v>41</v>
      </c>
      <c r="Y142">
        <v>31</v>
      </c>
      <c r="Z142">
        <v>0</v>
      </c>
      <c r="AC142">
        <v>1118</v>
      </c>
      <c r="AD142" t="e">
        <v>#N/A</v>
      </c>
      <c r="AE142" s="1">
        <v>42705</v>
      </c>
      <c r="AF142" s="1">
        <v>44256</v>
      </c>
      <c r="AG142" t="s">
        <v>43</v>
      </c>
      <c r="AH142" t="s">
        <v>44</v>
      </c>
      <c r="AI142" t="s">
        <v>44</v>
      </c>
      <c r="AJ142" t="s">
        <v>43</v>
      </c>
      <c r="AK142" t="s">
        <v>45</v>
      </c>
    </row>
    <row r="143" spans="1:37" x14ac:dyDescent="0.45">
      <c r="A143">
        <v>100</v>
      </c>
      <c r="B143" t="s">
        <v>120</v>
      </c>
      <c r="C143">
        <v>1275</v>
      </c>
      <c r="D143" s="1">
        <v>42486</v>
      </c>
      <c r="E143" s="1">
        <v>42492</v>
      </c>
      <c r="F143" t="s">
        <v>32</v>
      </c>
      <c r="G143" t="s">
        <v>114</v>
      </c>
      <c r="H143" t="s">
        <v>34</v>
      </c>
      <c r="J143" t="s">
        <v>35</v>
      </c>
      <c r="L143">
        <v>418</v>
      </c>
      <c r="Q143">
        <f t="shared" si="2"/>
        <v>418</v>
      </c>
      <c r="R143">
        <v>418</v>
      </c>
      <c r="S143" t="s">
        <v>36</v>
      </c>
      <c r="T143" t="s">
        <v>37</v>
      </c>
      <c r="U143" t="s">
        <v>38</v>
      </c>
      <c r="V143" t="s">
        <v>39</v>
      </c>
      <c r="W143" t="s">
        <v>121</v>
      </c>
      <c r="X143" t="s">
        <v>41</v>
      </c>
      <c r="Y143">
        <v>31</v>
      </c>
      <c r="Z143">
        <v>0</v>
      </c>
      <c r="AC143">
        <v>1118</v>
      </c>
      <c r="AD143" t="e">
        <v>#N/A</v>
      </c>
      <c r="AE143" s="1">
        <v>44166</v>
      </c>
      <c r="AF143" s="1">
        <v>45026</v>
      </c>
      <c r="AG143" t="s">
        <v>43</v>
      </c>
      <c r="AH143" t="s">
        <v>44</v>
      </c>
      <c r="AI143" t="s">
        <v>44</v>
      </c>
      <c r="AJ143" t="s">
        <v>43</v>
      </c>
      <c r="AK143" t="s">
        <v>45</v>
      </c>
    </row>
    <row r="144" spans="1:37" x14ac:dyDescent="0.45">
      <c r="A144">
        <v>218</v>
      </c>
      <c r="B144" t="s">
        <v>377</v>
      </c>
      <c r="C144">
        <v>1561</v>
      </c>
      <c r="D144" s="1">
        <v>43568</v>
      </c>
      <c r="E144" s="1">
        <v>43570</v>
      </c>
      <c r="F144" t="s">
        <v>32</v>
      </c>
      <c r="G144" t="s">
        <v>205</v>
      </c>
      <c r="H144" t="s">
        <v>34</v>
      </c>
      <c r="I144" t="s">
        <v>313</v>
      </c>
      <c r="J144" t="s">
        <v>35</v>
      </c>
      <c r="K144" t="s">
        <v>314</v>
      </c>
      <c r="M144">
        <v>61.256</v>
      </c>
      <c r="N144">
        <v>244.26</v>
      </c>
      <c r="Q144">
        <f t="shared" si="2"/>
        <v>61.256</v>
      </c>
      <c r="R144">
        <v>240</v>
      </c>
      <c r="S144" t="s">
        <v>36</v>
      </c>
      <c r="T144" t="s">
        <v>378</v>
      </c>
      <c r="U144" t="s">
        <v>206</v>
      </c>
      <c r="V144" t="s">
        <v>39</v>
      </c>
      <c r="W144" t="s">
        <v>379</v>
      </c>
      <c r="X144" t="s">
        <v>41</v>
      </c>
      <c r="Y144" t="e">
        <v>#N/A</v>
      </c>
      <c r="Z144" t="e">
        <v>#N/A</v>
      </c>
      <c r="AC144" t="e">
        <v>#N/A</v>
      </c>
      <c r="AD144" t="e">
        <v>#N/A</v>
      </c>
      <c r="AE144" s="1">
        <v>45031</v>
      </c>
      <c r="AF144" s="1">
        <v>45031</v>
      </c>
      <c r="AG144" t="s">
        <v>43</v>
      </c>
      <c r="AJ144" t="s">
        <v>43</v>
      </c>
    </row>
    <row r="145" spans="1:37" x14ac:dyDescent="0.45">
      <c r="A145">
        <v>61</v>
      </c>
      <c r="B145" t="s">
        <v>472</v>
      </c>
      <c r="C145">
        <v>1135</v>
      </c>
      <c r="D145" s="1">
        <v>42123</v>
      </c>
      <c r="E145" s="1">
        <v>42124</v>
      </c>
      <c r="F145" t="s">
        <v>32</v>
      </c>
      <c r="G145" t="s">
        <v>75</v>
      </c>
      <c r="H145" t="s">
        <v>34</v>
      </c>
      <c r="I145" t="s">
        <v>313</v>
      </c>
      <c r="J145" t="s">
        <v>35</v>
      </c>
      <c r="K145" t="s">
        <v>314</v>
      </c>
      <c r="M145">
        <v>420</v>
      </c>
      <c r="N145">
        <v>417.9</v>
      </c>
      <c r="Q145">
        <f t="shared" si="2"/>
        <v>420</v>
      </c>
      <c r="R145">
        <v>400</v>
      </c>
      <c r="S145" t="s">
        <v>36</v>
      </c>
      <c r="T145" t="s">
        <v>47</v>
      </c>
      <c r="U145" t="s">
        <v>38</v>
      </c>
      <c r="V145" t="s">
        <v>39</v>
      </c>
      <c r="W145" t="s">
        <v>473</v>
      </c>
      <c r="X145" t="s">
        <v>474</v>
      </c>
      <c r="Y145" t="e">
        <v>#N/A</v>
      </c>
      <c r="Z145" t="s">
        <v>50</v>
      </c>
      <c r="AA145">
        <v>1</v>
      </c>
      <c r="AB145" t="s">
        <v>333</v>
      </c>
      <c r="AC145" t="e">
        <v>#N/A</v>
      </c>
      <c r="AD145" t="s">
        <v>99</v>
      </c>
      <c r="AE145" s="1">
        <v>43465</v>
      </c>
      <c r="AF145" s="1">
        <v>44926</v>
      </c>
      <c r="AG145" t="s">
        <v>43</v>
      </c>
      <c r="AH145" t="s">
        <v>44</v>
      </c>
      <c r="AI145" t="s">
        <v>44</v>
      </c>
      <c r="AJ145" t="s">
        <v>43</v>
      </c>
      <c r="AK145" t="s">
        <v>45</v>
      </c>
    </row>
    <row r="146" spans="1:37" x14ac:dyDescent="0.45">
      <c r="A146">
        <v>219</v>
      </c>
      <c r="B146" t="s">
        <v>232</v>
      </c>
      <c r="C146">
        <v>1564</v>
      </c>
      <c r="D146" s="1">
        <v>43568</v>
      </c>
      <c r="E146" s="1">
        <v>43570</v>
      </c>
      <c r="F146" t="s">
        <v>32</v>
      </c>
      <c r="G146" t="s">
        <v>205</v>
      </c>
      <c r="H146" t="s">
        <v>34</v>
      </c>
      <c r="J146" t="s">
        <v>35</v>
      </c>
      <c r="L146">
        <v>100.4</v>
      </c>
      <c r="Q146">
        <f t="shared" si="2"/>
        <v>100.4</v>
      </c>
      <c r="R146">
        <v>100</v>
      </c>
      <c r="S146" t="s">
        <v>36</v>
      </c>
      <c r="T146" t="s">
        <v>165</v>
      </c>
      <c r="U146" t="s">
        <v>206</v>
      </c>
      <c r="V146" t="s">
        <v>39</v>
      </c>
      <c r="W146" t="s">
        <v>233</v>
      </c>
      <c r="X146" t="s">
        <v>687</v>
      </c>
      <c r="Y146" t="e">
        <v>#N/A</v>
      </c>
      <c r="Z146" t="s">
        <v>89</v>
      </c>
      <c r="AA146">
        <v>1</v>
      </c>
      <c r="AB146" t="s">
        <v>90</v>
      </c>
      <c r="AC146" t="e">
        <v>#N/A</v>
      </c>
      <c r="AD146" t="s">
        <v>99</v>
      </c>
      <c r="AE146" s="1">
        <v>45077</v>
      </c>
      <c r="AF146" s="1">
        <v>45077</v>
      </c>
      <c r="AG146" t="s">
        <v>43</v>
      </c>
      <c r="AJ146" t="s">
        <v>43</v>
      </c>
    </row>
    <row r="147" spans="1:37" x14ac:dyDescent="0.45">
      <c r="A147">
        <v>282</v>
      </c>
      <c r="B147" t="s">
        <v>555</v>
      </c>
      <c r="C147">
        <v>1654</v>
      </c>
      <c r="D147" s="1">
        <v>43564</v>
      </c>
      <c r="E147" s="1">
        <v>43570</v>
      </c>
      <c r="F147" t="s">
        <v>32</v>
      </c>
      <c r="G147" t="s">
        <v>205</v>
      </c>
      <c r="H147" t="s">
        <v>34</v>
      </c>
      <c r="I147" t="s">
        <v>313</v>
      </c>
      <c r="J147" t="s">
        <v>35</v>
      </c>
      <c r="K147" t="s">
        <v>314</v>
      </c>
      <c r="M147">
        <v>254.98</v>
      </c>
      <c r="N147">
        <v>261.95400000000001</v>
      </c>
      <c r="Q147">
        <f t="shared" si="2"/>
        <v>254.98</v>
      </c>
      <c r="R147">
        <v>250</v>
      </c>
      <c r="S147" t="s">
        <v>36</v>
      </c>
      <c r="T147" t="s">
        <v>357</v>
      </c>
      <c r="U147" t="s">
        <v>69</v>
      </c>
      <c r="V147" t="s">
        <v>70</v>
      </c>
      <c r="W147" t="s">
        <v>556</v>
      </c>
      <c r="X147" t="s">
        <v>437</v>
      </c>
      <c r="Y147" t="e">
        <v>#N/A</v>
      </c>
      <c r="Z147" t="s">
        <v>57</v>
      </c>
      <c r="AA147">
        <v>1</v>
      </c>
      <c r="AB147" t="s">
        <v>73</v>
      </c>
      <c r="AC147" t="e">
        <v>#N/A</v>
      </c>
      <c r="AD147" t="e">
        <v>#N/A</v>
      </c>
      <c r="AE147" s="1">
        <v>46022</v>
      </c>
      <c r="AF147" s="1">
        <v>46022</v>
      </c>
      <c r="AG147" t="s">
        <v>43</v>
      </c>
      <c r="AJ147" t="s">
        <v>43</v>
      </c>
    </row>
    <row r="148" spans="1:37" x14ac:dyDescent="0.45">
      <c r="A148">
        <v>283</v>
      </c>
      <c r="B148" t="s">
        <v>434</v>
      </c>
      <c r="C148">
        <v>1655</v>
      </c>
      <c r="D148" s="1">
        <v>43567</v>
      </c>
      <c r="E148" s="1">
        <v>43567</v>
      </c>
      <c r="F148" t="s">
        <v>32</v>
      </c>
      <c r="G148" t="s">
        <v>205</v>
      </c>
      <c r="H148" t="s">
        <v>34</v>
      </c>
      <c r="I148" t="s">
        <v>313</v>
      </c>
      <c r="J148" t="s">
        <v>35</v>
      </c>
      <c r="K148" t="s">
        <v>314</v>
      </c>
      <c r="M148">
        <v>200</v>
      </c>
      <c r="N148">
        <v>441</v>
      </c>
      <c r="Q148">
        <f t="shared" si="2"/>
        <v>200</v>
      </c>
      <c r="R148">
        <v>400</v>
      </c>
      <c r="S148" t="s">
        <v>36</v>
      </c>
      <c r="T148" t="s">
        <v>435</v>
      </c>
      <c r="U148" t="s">
        <v>69</v>
      </c>
      <c r="V148" t="s">
        <v>70</v>
      </c>
      <c r="W148" t="s">
        <v>436</v>
      </c>
      <c r="X148" t="s">
        <v>437</v>
      </c>
      <c r="Y148" t="e">
        <v>#N/A</v>
      </c>
      <c r="Z148" t="s">
        <v>57</v>
      </c>
      <c r="AA148">
        <v>1</v>
      </c>
      <c r="AB148" t="s">
        <v>73</v>
      </c>
      <c r="AC148" t="e">
        <v>#N/A</v>
      </c>
      <c r="AD148" t="e">
        <v>#N/A</v>
      </c>
      <c r="AE148" s="1">
        <v>44911</v>
      </c>
      <c r="AF148" s="1">
        <v>44911</v>
      </c>
      <c r="AG148" t="s">
        <v>43</v>
      </c>
      <c r="AJ148" t="s">
        <v>43</v>
      </c>
    </row>
    <row r="149" spans="1:37" x14ac:dyDescent="0.45">
      <c r="A149">
        <v>280</v>
      </c>
      <c r="B149" t="s">
        <v>554</v>
      </c>
      <c r="C149">
        <v>1650</v>
      </c>
      <c r="D149" s="1">
        <v>43570</v>
      </c>
      <c r="E149" s="1">
        <v>43570</v>
      </c>
      <c r="F149" t="s">
        <v>32</v>
      </c>
      <c r="G149" t="s">
        <v>205</v>
      </c>
      <c r="H149" t="s">
        <v>34</v>
      </c>
      <c r="I149" t="s">
        <v>313</v>
      </c>
      <c r="J149" t="s">
        <v>35</v>
      </c>
      <c r="K149" t="s">
        <v>314</v>
      </c>
      <c r="M149">
        <v>200</v>
      </c>
      <c r="N149">
        <v>204</v>
      </c>
      <c r="Q149">
        <f t="shared" si="2"/>
        <v>200</v>
      </c>
      <c r="R149">
        <v>200</v>
      </c>
      <c r="S149" t="s">
        <v>36</v>
      </c>
      <c r="T149" t="s">
        <v>68</v>
      </c>
      <c r="U149" t="s">
        <v>69</v>
      </c>
      <c r="V149" t="s">
        <v>70</v>
      </c>
      <c r="W149" t="s">
        <v>436</v>
      </c>
      <c r="X149" t="s">
        <v>437</v>
      </c>
      <c r="Y149" t="e">
        <v>#N/A</v>
      </c>
      <c r="Z149" t="s">
        <v>57</v>
      </c>
      <c r="AA149">
        <v>1</v>
      </c>
      <c r="AB149" t="s">
        <v>73</v>
      </c>
      <c r="AC149" t="e">
        <v>#N/A</v>
      </c>
      <c r="AD149" t="e">
        <v>#N/A</v>
      </c>
      <c r="AE149" s="1">
        <v>44895</v>
      </c>
      <c r="AF149" s="1">
        <v>44895</v>
      </c>
      <c r="AG149" t="s">
        <v>43</v>
      </c>
      <c r="AJ149" t="s">
        <v>43</v>
      </c>
    </row>
    <row r="150" spans="1:37" x14ac:dyDescent="0.45">
      <c r="A150">
        <v>98</v>
      </c>
      <c r="B150" t="s">
        <v>113</v>
      </c>
      <c r="C150">
        <v>1270</v>
      </c>
      <c r="D150" s="1">
        <v>42487</v>
      </c>
      <c r="E150" s="1">
        <v>42492</v>
      </c>
      <c r="F150" t="s">
        <v>32</v>
      </c>
      <c r="G150" t="s">
        <v>114</v>
      </c>
      <c r="H150" t="s">
        <v>34</v>
      </c>
      <c r="J150" t="s">
        <v>35</v>
      </c>
      <c r="L150">
        <v>313.5</v>
      </c>
      <c r="Q150">
        <f t="shared" si="2"/>
        <v>313.5</v>
      </c>
      <c r="R150">
        <v>300</v>
      </c>
      <c r="S150" t="s">
        <v>36</v>
      </c>
      <c r="T150" t="s">
        <v>115</v>
      </c>
      <c r="U150" t="s">
        <v>38</v>
      </c>
      <c r="V150" t="s">
        <v>39</v>
      </c>
      <c r="W150" t="s">
        <v>116</v>
      </c>
      <c r="X150" t="s">
        <v>688</v>
      </c>
      <c r="Y150" t="e">
        <v>#N/A</v>
      </c>
      <c r="Z150" t="e">
        <v>#N/A</v>
      </c>
      <c r="AC150" t="e">
        <v>#N/A</v>
      </c>
      <c r="AD150" t="e">
        <v>#N/A</v>
      </c>
      <c r="AE150" s="1">
        <v>44166</v>
      </c>
      <c r="AF150" s="1">
        <v>44713</v>
      </c>
      <c r="AG150" t="s">
        <v>43</v>
      </c>
      <c r="AH150" t="s">
        <v>44</v>
      </c>
      <c r="AI150" t="s">
        <v>44</v>
      </c>
      <c r="AJ150" t="s">
        <v>43</v>
      </c>
      <c r="AK150" t="s">
        <v>58</v>
      </c>
    </row>
    <row r="151" spans="1:37" x14ac:dyDescent="0.45">
      <c r="A151">
        <v>302</v>
      </c>
      <c r="B151" t="s">
        <v>307</v>
      </c>
      <c r="C151">
        <v>1675</v>
      </c>
      <c r="D151" s="1">
        <v>43560</v>
      </c>
      <c r="E151" s="1">
        <v>43570</v>
      </c>
      <c r="F151" t="s">
        <v>32</v>
      </c>
      <c r="G151" t="s">
        <v>205</v>
      </c>
      <c r="H151" t="s">
        <v>34</v>
      </c>
      <c r="J151" t="s">
        <v>35</v>
      </c>
      <c r="L151">
        <v>122</v>
      </c>
      <c r="Q151">
        <f t="shared" si="2"/>
        <v>122</v>
      </c>
      <c r="R151">
        <v>120</v>
      </c>
      <c r="S151" t="s">
        <v>36</v>
      </c>
      <c r="T151" t="s">
        <v>53</v>
      </c>
      <c r="U151" t="s">
        <v>38</v>
      </c>
      <c r="V151" t="s">
        <v>54</v>
      </c>
      <c r="W151" t="s">
        <v>308</v>
      </c>
      <c r="X151" t="s">
        <v>277</v>
      </c>
      <c r="Y151">
        <v>315</v>
      </c>
      <c r="Z151" t="s">
        <v>111</v>
      </c>
      <c r="AC151">
        <v>123</v>
      </c>
      <c r="AD151" t="s">
        <v>127</v>
      </c>
      <c r="AE151" s="1">
        <v>44561</v>
      </c>
      <c r="AF151" s="1">
        <v>44561</v>
      </c>
      <c r="AG151" t="s">
        <v>43</v>
      </c>
      <c r="AJ151" t="s">
        <v>43</v>
      </c>
    </row>
    <row r="152" spans="1:37" x14ac:dyDescent="0.45">
      <c r="A152">
        <v>221</v>
      </c>
      <c r="B152" t="s">
        <v>526</v>
      </c>
      <c r="C152">
        <v>1566</v>
      </c>
      <c r="D152" s="1">
        <v>43559</v>
      </c>
      <c r="E152" s="1">
        <v>43570</v>
      </c>
      <c r="F152" t="s">
        <v>32</v>
      </c>
      <c r="G152" t="s">
        <v>205</v>
      </c>
      <c r="H152" t="s">
        <v>34</v>
      </c>
      <c r="I152" t="s">
        <v>313</v>
      </c>
      <c r="J152" t="s">
        <v>35</v>
      </c>
      <c r="K152" t="s">
        <v>314</v>
      </c>
      <c r="M152">
        <v>55.655999999999999</v>
      </c>
      <c r="N152">
        <v>55.728999999999999</v>
      </c>
      <c r="Q152">
        <f t="shared" si="2"/>
        <v>55.655999999999999</v>
      </c>
      <c r="R152">
        <v>55</v>
      </c>
      <c r="S152" t="s">
        <v>36</v>
      </c>
      <c r="T152" t="s">
        <v>81</v>
      </c>
      <c r="U152" t="s">
        <v>38</v>
      </c>
      <c r="V152" t="s">
        <v>39</v>
      </c>
      <c r="W152" t="s">
        <v>527</v>
      </c>
      <c r="X152" t="s">
        <v>689</v>
      </c>
      <c r="Y152" t="e">
        <v>#N/A</v>
      </c>
      <c r="Z152" t="e">
        <v>#N/A</v>
      </c>
      <c r="AC152" t="e">
        <v>#N/A</v>
      </c>
      <c r="AD152" t="e">
        <v>#N/A</v>
      </c>
      <c r="AE152" s="1">
        <v>44926</v>
      </c>
      <c r="AF152" s="1">
        <v>44926</v>
      </c>
      <c r="AG152" t="s">
        <v>43</v>
      </c>
      <c r="AJ152" t="s">
        <v>43</v>
      </c>
    </row>
    <row r="153" spans="1:37" x14ac:dyDescent="0.45">
      <c r="A153">
        <v>276</v>
      </c>
      <c r="B153" t="s">
        <v>278</v>
      </c>
      <c r="C153">
        <v>1646</v>
      </c>
      <c r="D153" s="1">
        <v>43560</v>
      </c>
      <c r="E153" s="1">
        <v>43570</v>
      </c>
      <c r="F153" t="s">
        <v>32</v>
      </c>
      <c r="G153" t="s">
        <v>205</v>
      </c>
      <c r="H153" t="s">
        <v>34</v>
      </c>
      <c r="J153" t="s">
        <v>35</v>
      </c>
      <c r="L153">
        <v>507.6</v>
      </c>
      <c r="Q153">
        <f t="shared" si="2"/>
        <v>507.6</v>
      </c>
      <c r="R153">
        <v>500</v>
      </c>
      <c r="S153" t="s">
        <v>36</v>
      </c>
      <c r="T153" t="s">
        <v>123</v>
      </c>
      <c r="U153" t="s">
        <v>38</v>
      </c>
      <c r="V153" t="s">
        <v>124</v>
      </c>
      <c r="W153" t="s">
        <v>279</v>
      </c>
      <c r="X153" t="s">
        <v>277</v>
      </c>
      <c r="Y153">
        <v>315</v>
      </c>
      <c r="Z153" t="s">
        <v>105</v>
      </c>
      <c r="AA153">
        <v>1</v>
      </c>
      <c r="AB153" t="s">
        <v>106</v>
      </c>
      <c r="AC153">
        <v>123</v>
      </c>
      <c r="AD153" t="s">
        <v>127</v>
      </c>
      <c r="AE153" s="1">
        <v>44926</v>
      </c>
      <c r="AF153" s="1">
        <v>44926</v>
      </c>
      <c r="AG153" t="s">
        <v>43</v>
      </c>
      <c r="AJ153" t="s">
        <v>43</v>
      </c>
    </row>
    <row r="154" spans="1:37" x14ac:dyDescent="0.45">
      <c r="A154">
        <v>275</v>
      </c>
      <c r="B154" t="s">
        <v>275</v>
      </c>
      <c r="C154">
        <v>1645</v>
      </c>
      <c r="D154" s="1">
        <v>43565</v>
      </c>
      <c r="E154" s="1">
        <v>43570</v>
      </c>
      <c r="F154" t="s">
        <v>32</v>
      </c>
      <c r="G154" t="s">
        <v>205</v>
      </c>
      <c r="H154" t="s">
        <v>34</v>
      </c>
      <c r="J154" t="s">
        <v>35</v>
      </c>
      <c r="L154">
        <v>725</v>
      </c>
      <c r="Q154">
        <f t="shared" si="2"/>
        <v>725</v>
      </c>
      <c r="R154">
        <v>705</v>
      </c>
      <c r="S154" t="s">
        <v>36</v>
      </c>
      <c r="T154" t="s">
        <v>123</v>
      </c>
      <c r="U154" t="s">
        <v>38</v>
      </c>
      <c r="V154" t="s">
        <v>124</v>
      </c>
      <c r="W154" t="s">
        <v>276</v>
      </c>
      <c r="X154" t="s">
        <v>277</v>
      </c>
      <c r="Y154">
        <v>315</v>
      </c>
      <c r="Z154" t="s">
        <v>105</v>
      </c>
      <c r="AA154">
        <v>1</v>
      </c>
      <c r="AB154" t="s">
        <v>106</v>
      </c>
      <c r="AC154">
        <v>123</v>
      </c>
      <c r="AD154" t="s">
        <v>127</v>
      </c>
      <c r="AE154" s="1">
        <v>44896</v>
      </c>
      <c r="AF154" s="1">
        <v>44896</v>
      </c>
      <c r="AG154" t="s">
        <v>43</v>
      </c>
      <c r="AJ154" t="s">
        <v>43</v>
      </c>
    </row>
    <row r="155" spans="1:37" x14ac:dyDescent="0.45">
      <c r="A155">
        <v>187</v>
      </c>
      <c r="B155" t="s">
        <v>516</v>
      </c>
      <c r="C155">
        <v>1516</v>
      </c>
      <c r="D155" s="1">
        <v>43206</v>
      </c>
      <c r="E155" s="1">
        <v>43206</v>
      </c>
      <c r="F155" t="s">
        <v>32</v>
      </c>
      <c r="G155" t="s">
        <v>164</v>
      </c>
      <c r="H155" t="s">
        <v>34</v>
      </c>
      <c r="I155" t="s">
        <v>313</v>
      </c>
      <c r="J155" t="s">
        <v>35</v>
      </c>
      <c r="K155" t="s">
        <v>314</v>
      </c>
      <c r="M155">
        <v>300</v>
      </c>
      <c r="N155">
        <v>300</v>
      </c>
      <c r="Q155">
        <f t="shared" si="2"/>
        <v>300</v>
      </c>
      <c r="R155">
        <v>300</v>
      </c>
      <c r="S155" t="s">
        <v>36</v>
      </c>
      <c r="T155" t="s">
        <v>96</v>
      </c>
      <c r="U155" t="s">
        <v>38</v>
      </c>
      <c r="V155" t="s">
        <v>124</v>
      </c>
      <c r="W155" t="s">
        <v>517</v>
      </c>
      <c r="X155" t="s">
        <v>518</v>
      </c>
      <c r="Y155">
        <v>1894</v>
      </c>
      <c r="Z155">
        <v>0</v>
      </c>
      <c r="AC155">
        <v>771</v>
      </c>
      <c r="AD155" t="s">
        <v>99</v>
      </c>
      <c r="AE155" s="1">
        <v>44835</v>
      </c>
      <c r="AF155" s="1">
        <v>44835</v>
      </c>
      <c r="AG155" t="s">
        <v>43</v>
      </c>
      <c r="AH155" t="s">
        <v>44</v>
      </c>
      <c r="AJ155" t="s">
        <v>43</v>
      </c>
    </row>
    <row r="156" spans="1:37" x14ac:dyDescent="0.45">
      <c r="A156">
        <v>264</v>
      </c>
      <c r="B156" t="s">
        <v>265</v>
      </c>
      <c r="C156">
        <v>1629</v>
      </c>
      <c r="D156" s="1">
        <v>43566</v>
      </c>
      <c r="E156" s="1">
        <v>43570</v>
      </c>
      <c r="F156" t="s">
        <v>32</v>
      </c>
      <c r="G156" t="s">
        <v>205</v>
      </c>
      <c r="H156" t="s">
        <v>34</v>
      </c>
      <c r="J156" t="s">
        <v>35</v>
      </c>
      <c r="L156">
        <v>305</v>
      </c>
      <c r="Q156">
        <f t="shared" si="2"/>
        <v>305</v>
      </c>
      <c r="R156">
        <v>300</v>
      </c>
      <c r="S156" t="s">
        <v>36</v>
      </c>
      <c r="T156" t="s">
        <v>134</v>
      </c>
      <c r="U156" t="s">
        <v>38</v>
      </c>
      <c r="V156" t="s">
        <v>124</v>
      </c>
      <c r="W156" t="s">
        <v>266</v>
      </c>
      <c r="X156" t="s">
        <v>267</v>
      </c>
      <c r="Y156">
        <v>757</v>
      </c>
      <c r="Z156" t="s">
        <v>137</v>
      </c>
      <c r="AC156">
        <v>561</v>
      </c>
      <c r="AD156" t="e">
        <v>#N/A</v>
      </c>
      <c r="AE156" s="1">
        <v>44531</v>
      </c>
      <c r="AF156" s="1">
        <v>44531</v>
      </c>
      <c r="AG156" t="s">
        <v>43</v>
      </c>
      <c r="AJ156" t="s">
        <v>43</v>
      </c>
    </row>
    <row r="157" spans="1:37" x14ac:dyDescent="0.45">
      <c r="A157">
        <v>262</v>
      </c>
      <c r="B157" t="s">
        <v>546</v>
      </c>
      <c r="C157">
        <v>1626</v>
      </c>
      <c r="D157" s="1">
        <v>43560</v>
      </c>
      <c r="E157" s="1">
        <v>43570</v>
      </c>
      <c r="F157" t="s">
        <v>32</v>
      </c>
      <c r="G157" t="s">
        <v>205</v>
      </c>
      <c r="H157" t="s">
        <v>34</v>
      </c>
      <c r="I157" t="s">
        <v>313</v>
      </c>
      <c r="J157" t="s">
        <v>35</v>
      </c>
      <c r="K157" t="s">
        <v>314</v>
      </c>
      <c r="M157">
        <v>113.96</v>
      </c>
      <c r="N157">
        <v>116.01855999999999</v>
      </c>
      <c r="Q157">
        <f t="shared" si="2"/>
        <v>113.96</v>
      </c>
      <c r="R157">
        <v>200</v>
      </c>
      <c r="S157" t="s">
        <v>36</v>
      </c>
      <c r="T157" t="s">
        <v>325</v>
      </c>
      <c r="U157" t="s">
        <v>38</v>
      </c>
      <c r="V157" t="s">
        <v>124</v>
      </c>
      <c r="W157" t="s">
        <v>547</v>
      </c>
      <c r="X157" t="s">
        <v>267</v>
      </c>
      <c r="Y157">
        <v>757</v>
      </c>
      <c r="Z157" t="s">
        <v>137</v>
      </c>
      <c r="AC157">
        <v>561</v>
      </c>
      <c r="AD157" t="e">
        <v>#N/A</v>
      </c>
      <c r="AE157" s="1">
        <v>44896</v>
      </c>
      <c r="AF157" s="1">
        <v>44896</v>
      </c>
      <c r="AG157" t="s">
        <v>43</v>
      </c>
      <c r="AJ157" t="s">
        <v>43</v>
      </c>
    </row>
    <row r="158" spans="1:37" x14ac:dyDescent="0.45">
      <c r="A158">
        <v>263</v>
      </c>
      <c r="B158" t="s">
        <v>548</v>
      </c>
      <c r="C158">
        <v>1628</v>
      </c>
      <c r="D158" s="1">
        <v>43560</v>
      </c>
      <c r="E158" s="1">
        <v>43570</v>
      </c>
      <c r="F158" t="s">
        <v>32</v>
      </c>
      <c r="G158" t="s">
        <v>205</v>
      </c>
      <c r="H158" t="s">
        <v>34</v>
      </c>
      <c r="I158" t="s">
        <v>313</v>
      </c>
      <c r="J158" t="s">
        <v>35</v>
      </c>
      <c r="K158" t="s">
        <v>314</v>
      </c>
      <c r="M158">
        <v>306.26</v>
      </c>
      <c r="N158">
        <v>310.2</v>
      </c>
      <c r="Q158">
        <f t="shared" si="2"/>
        <v>306.26</v>
      </c>
      <c r="R158">
        <v>300</v>
      </c>
      <c r="S158" t="s">
        <v>36</v>
      </c>
      <c r="T158" t="s">
        <v>134</v>
      </c>
      <c r="U158" t="s">
        <v>38</v>
      </c>
      <c r="V158" t="s">
        <v>124</v>
      </c>
      <c r="W158" t="s">
        <v>547</v>
      </c>
      <c r="X158" t="s">
        <v>267</v>
      </c>
      <c r="Y158">
        <v>757</v>
      </c>
      <c r="Z158" t="s">
        <v>137</v>
      </c>
      <c r="AC158">
        <v>561</v>
      </c>
      <c r="AD158" t="e">
        <v>#N/A</v>
      </c>
      <c r="AE158" s="1">
        <v>45291</v>
      </c>
      <c r="AF158" s="1">
        <v>45291</v>
      </c>
      <c r="AG158" t="s">
        <v>43</v>
      </c>
      <c r="AJ158" t="s">
        <v>43</v>
      </c>
    </row>
    <row r="159" spans="1:37" x14ac:dyDescent="0.45">
      <c r="A159">
        <v>261</v>
      </c>
      <c r="B159" t="s">
        <v>413</v>
      </c>
      <c r="C159">
        <v>1625</v>
      </c>
      <c r="D159" s="1">
        <v>43555</v>
      </c>
      <c r="E159" s="1">
        <v>43570</v>
      </c>
      <c r="F159" t="s">
        <v>32</v>
      </c>
      <c r="G159" t="s">
        <v>205</v>
      </c>
      <c r="H159" t="s">
        <v>34</v>
      </c>
      <c r="I159" t="s">
        <v>313</v>
      </c>
      <c r="J159" t="s">
        <v>35</v>
      </c>
      <c r="K159" t="s">
        <v>314</v>
      </c>
      <c r="M159">
        <v>1150</v>
      </c>
      <c r="N159">
        <v>1150</v>
      </c>
      <c r="Q159">
        <f t="shared" si="2"/>
        <v>1150</v>
      </c>
      <c r="R159">
        <v>1150</v>
      </c>
      <c r="S159" t="s">
        <v>36</v>
      </c>
      <c r="T159" t="s">
        <v>134</v>
      </c>
      <c r="U159" t="s">
        <v>38</v>
      </c>
      <c r="V159" t="s">
        <v>124</v>
      </c>
      <c r="W159" t="s">
        <v>414</v>
      </c>
      <c r="X159" t="s">
        <v>267</v>
      </c>
      <c r="Y159">
        <v>757</v>
      </c>
      <c r="Z159" t="s">
        <v>137</v>
      </c>
      <c r="AC159">
        <v>561</v>
      </c>
      <c r="AD159" t="e">
        <v>#N/A</v>
      </c>
      <c r="AE159" s="1">
        <v>45078</v>
      </c>
      <c r="AF159" s="1">
        <v>45078</v>
      </c>
      <c r="AG159" t="s">
        <v>43</v>
      </c>
      <c r="AJ159" t="s">
        <v>43</v>
      </c>
    </row>
    <row r="160" spans="1:37" x14ac:dyDescent="0.45">
      <c r="A160">
        <v>253</v>
      </c>
      <c r="B160" t="s">
        <v>262</v>
      </c>
      <c r="C160">
        <v>1615</v>
      </c>
      <c r="D160" s="1">
        <v>43556</v>
      </c>
      <c r="E160" s="1">
        <v>43570</v>
      </c>
      <c r="F160" t="s">
        <v>32</v>
      </c>
      <c r="G160" t="s">
        <v>205</v>
      </c>
      <c r="H160" t="s">
        <v>34</v>
      </c>
      <c r="J160" t="s">
        <v>35</v>
      </c>
      <c r="L160">
        <v>200</v>
      </c>
      <c r="Q160">
        <f t="shared" si="2"/>
        <v>200</v>
      </c>
      <c r="R160">
        <v>200</v>
      </c>
      <c r="S160" t="s">
        <v>36</v>
      </c>
      <c r="T160" t="s">
        <v>134</v>
      </c>
      <c r="U160" t="s">
        <v>38</v>
      </c>
      <c r="V160" t="s">
        <v>124</v>
      </c>
      <c r="W160" t="s">
        <v>263</v>
      </c>
      <c r="X160" t="s">
        <v>264</v>
      </c>
      <c r="Y160">
        <v>2253</v>
      </c>
      <c r="Z160" t="s">
        <v>154</v>
      </c>
      <c r="AC160">
        <v>321</v>
      </c>
      <c r="AD160" t="s">
        <v>127</v>
      </c>
      <c r="AE160" s="1">
        <v>45107</v>
      </c>
      <c r="AF160" s="1">
        <v>45107</v>
      </c>
      <c r="AG160" t="s">
        <v>43</v>
      </c>
      <c r="AJ160" t="s">
        <v>43</v>
      </c>
    </row>
    <row r="161" spans="1:37" x14ac:dyDescent="0.45">
      <c r="A161">
        <v>99</v>
      </c>
      <c r="B161" t="s">
        <v>117</v>
      </c>
      <c r="C161">
        <v>1272</v>
      </c>
      <c r="D161" s="1">
        <v>42492</v>
      </c>
      <c r="E161" s="1">
        <v>42492</v>
      </c>
      <c r="F161" t="s">
        <v>32</v>
      </c>
      <c r="G161" t="s">
        <v>114</v>
      </c>
      <c r="H161" t="s">
        <v>34</v>
      </c>
      <c r="J161" t="s">
        <v>35</v>
      </c>
      <c r="L161">
        <v>25.2</v>
      </c>
      <c r="Q161">
        <f t="shared" si="2"/>
        <v>25.2</v>
      </c>
      <c r="R161">
        <v>25</v>
      </c>
      <c r="S161" t="s">
        <v>36</v>
      </c>
      <c r="T161" t="s">
        <v>81</v>
      </c>
      <c r="U161" t="s">
        <v>38</v>
      </c>
      <c r="V161" t="s">
        <v>39</v>
      </c>
      <c r="W161" t="s">
        <v>118</v>
      </c>
      <c r="X161" t="s">
        <v>119</v>
      </c>
      <c r="Y161">
        <v>1526</v>
      </c>
      <c r="Z161" t="s">
        <v>84</v>
      </c>
      <c r="AC161">
        <v>1212</v>
      </c>
      <c r="AD161" t="s">
        <v>42</v>
      </c>
      <c r="AE161" s="1">
        <v>43251</v>
      </c>
      <c r="AF161" s="1">
        <v>44561</v>
      </c>
      <c r="AG161" t="s">
        <v>43</v>
      </c>
      <c r="AH161" t="s">
        <v>44</v>
      </c>
      <c r="AI161" t="s">
        <v>44</v>
      </c>
      <c r="AJ161" t="s">
        <v>43</v>
      </c>
      <c r="AK161" t="s">
        <v>45</v>
      </c>
    </row>
    <row r="162" spans="1:37" x14ac:dyDescent="0.45">
      <c r="A162">
        <v>102</v>
      </c>
      <c r="B162" t="s">
        <v>485</v>
      </c>
      <c r="C162">
        <v>1278</v>
      </c>
      <c r="D162" s="1">
        <v>42492</v>
      </c>
      <c r="E162" s="1">
        <v>42492</v>
      </c>
      <c r="F162" t="s">
        <v>32</v>
      </c>
      <c r="G162" t="s">
        <v>114</v>
      </c>
      <c r="H162" t="s">
        <v>34</v>
      </c>
      <c r="I162" t="s">
        <v>313</v>
      </c>
      <c r="J162" t="s">
        <v>35</v>
      </c>
      <c r="K162" t="s">
        <v>314</v>
      </c>
      <c r="M162">
        <v>27</v>
      </c>
      <c r="N162">
        <v>20.6</v>
      </c>
      <c r="Q162">
        <f t="shared" si="2"/>
        <v>27</v>
      </c>
      <c r="R162">
        <v>46.018000000000001</v>
      </c>
      <c r="S162" t="s">
        <v>36</v>
      </c>
      <c r="T162" t="s">
        <v>486</v>
      </c>
      <c r="U162" t="s">
        <v>38</v>
      </c>
      <c r="V162" t="s">
        <v>39</v>
      </c>
      <c r="W162" t="s">
        <v>487</v>
      </c>
      <c r="X162" t="s">
        <v>488</v>
      </c>
      <c r="Y162">
        <v>485</v>
      </c>
      <c r="Z162" t="s">
        <v>193</v>
      </c>
      <c r="AC162" t="e">
        <v>#N/A</v>
      </c>
      <c r="AD162" t="e">
        <v>#N/A</v>
      </c>
      <c r="AE162" s="1">
        <v>44196</v>
      </c>
      <c r="AF162" s="1">
        <v>44896</v>
      </c>
      <c r="AG162" t="s">
        <v>43</v>
      </c>
      <c r="AH162" t="s">
        <v>44</v>
      </c>
      <c r="AI162" t="s">
        <v>44</v>
      </c>
      <c r="AJ162" t="s">
        <v>43</v>
      </c>
      <c r="AK162" t="s">
        <v>58</v>
      </c>
    </row>
    <row r="163" spans="1:37" x14ac:dyDescent="0.45">
      <c r="A163">
        <v>118</v>
      </c>
      <c r="B163" t="s">
        <v>500</v>
      </c>
      <c r="C163">
        <v>1329</v>
      </c>
      <c r="D163" s="1">
        <v>42489</v>
      </c>
      <c r="E163" s="1">
        <v>42492</v>
      </c>
      <c r="F163" t="s">
        <v>32</v>
      </c>
      <c r="G163" t="s">
        <v>114</v>
      </c>
      <c r="H163" t="s">
        <v>34</v>
      </c>
      <c r="I163" t="s">
        <v>313</v>
      </c>
      <c r="J163" t="s">
        <v>35</v>
      </c>
      <c r="K163" t="s">
        <v>314</v>
      </c>
      <c r="M163">
        <v>40</v>
      </c>
      <c r="N163">
        <v>112.26600000000001</v>
      </c>
      <c r="Q163">
        <f t="shared" si="2"/>
        <v>40</v>
      </c>
      <c r="R163">
        <v>110</v>
      </c>
      <c r="S163" t="s">
        <v>36</v>
      </c>
      <c r="T163" t="s">
        <v>325</v>
      </c>
      <c r="U163" t="s">
        <v>38</v>
      </c>
      <c r="V163" t="s">
        <v>124</v>
      </c>
      <c r="W163" t="s">
        <v>501</v>
      </c>
      <c r="X163" t="s">
        <v>327</v>
      </c>
      <c r="Y163">
        <v>3054</v>
      </c>
      <c r="Z163" t="s">
        <v>137</v>
      </c>
      <c r="AC163">
        <v>597</v>
      </c>
      <c r="AD163" t="e">
        <v>#N/A</v>
      </c>
      <c r="AE163" s="1">
        <v>44531</v>
      </c>
      <c r="AF163" s="1">
        <v>44531</v>
      </c>
      <c r="AG163" t="s">
        <v>43</v>
      </c>
      <c r="AH163" t="s">
        <v>44</v>
      </c>
      <c r="AI163" t="s">
        <v>44</v>
      </c>
      <c r="AJ163" t="s">
        <v>43</v>
      </c>
      <c r="AK163" t="s">
        <v>45</v>
      </c>
    </row>
    <row r="164" spans="1:37" x14ac:dyDescent="0.45">
      <c r="A164">
        <v>113</v>
      </c>
      <c r="B164" t="s">
        <v>324</v>
      </c>
      <c r="C164">
        <v>1322</v>
      </c>
      <c r="D164" s="1">
        <v>42485</v>
      </c>
      <c r="E164" s="1">
        <v>42492</v>
      </c>
      <c r="F164" t="s">
        <v>32</v>
      </c>
      <c r="G164" t="s">
        <v>114</v>
      </c>
      <c r="H164" t="s">
        <v>34</v>
      </c>
      <c r="I164" t="s">
        <v>313</v>
      </c>
      <c r="J164" t="s">
        <v>35</v>
      </c>
      <c r="K164" t="s">
        <v>314</v>
      </c>
      <c r="M164">
        <v>24.95</v>
      </c>
      <c r="N164">
        <v>25</v>
      </c>
      <c r="Q164">
        <f t="shared" si="2"/>
        <v>24.95</v>
      </c>
      <c r="R164">
        <v>24</v>
      </c>
      <c r="S164" t="s">
        <v>36</v>
      </c>
      <c r="T164" t="s">
        <v>325</v>
      </c>
      <c r="U164" t="s">
        <v>38</v>
      </c>
      <c r="V164" t="s">
        <v>124</v>
      </c>
      <c r="W164" t="s">
        <v>326</v>
      </c>
      <c r="X164" t="s">
        <v>327</v>
      </c>
      <c r="Y164">
        <v>3054</v>
      </c>
      <c r="Z164" t="s">
        <v>137</v>
      </c>
      <c r="AC164">
        <v>597</v>
      </c>
      <c r="AD164" t="e">
        <v>#N/A</v>
      </c>
      <c r="AE164" s="1">
        <v>44561</v>
      </c>
      <c r="AF164" s="1">
        <v>44560</v>
      </c>
      <c r="AG164" t="s">
        <v>43</v>
      </c>
      <c r="AH164" t="s">
        <v>44</v>
      </c>
      <c r="AI164" t="s">
        <v>44</v>
      </c>
      <c r="AJ164" t="s">
        <v>43</v>
      </c>
      <c r="AK164" t="s">
        <v>45</v>
      </c>
    </row>
    <row r="165" spans="1:37" x14ac:dyDescent="0.45">
      <c r="A165">
        <v>114</v>
      </c>
      <c r="B165" t="s">
        <v>329</v>
      </c>
      <c r="C165">
        <v>1323</v>
      </c>
      <c r="D165" s="1">
        <v>42485</v>
      </c>
      <c r="E165" s="1">
        <v>42492</v>
      </c>
      <c r="F165" t="s">
        <v>32</v>
      </c>
      <c r="G165" t="s">
        <v>114</v>
      </c>
      <c r="H165" t="s">
        <v>34</v>
      </c>
      <c r="I165" t="s">
        <v>313</v>
      </c>
      <c r="J165" t="s">
        <v>35</v>
      </c>
      <c r="K165" t="s">
        <v>314</v>
      </c>
      <c r="M165">
        <v>24.95</v>
      </c>
      <c r="N165">
        <v>25.05</v>
      </c>
      <c r="Q165">
        <f t="shared" si="2"/>
        <v>24.95</v>
      </c>
      <c r="R165">
        <v>24</v>
      </c>
      <c r="S165" t="s">
        <v>36</v>
      </c>
      <c r="T165" t="s">
        <v>325</v>
      </c>
      <c r="U165" t="s">
        <v>38</v>
      </c>
      <c r="V165" t="s">
        <v>124</v>
      </c>
      <c r="W165" t="s">
        <v>326</v>
      </c>
      <c r="X165" t="s">
        <v>327</v>
      </c>
      <c r="Y165">
        <v>3054</v>
      </c>
      <c r="Z165" t="s">
        <v>137</v>
      </c>
      <c r="AC165">
        <v>597</v>
      </c>
      <c r="AD165" t="e">
        <v>#N/A</v>
      </c>
      <c r="AE165" s="1">
        <v>44561</v>
      </c>
      <c r="AF165" s="1">
        <v>44560</v>
      </c>
      <c r="AG165" t="s">
        <v>43</v>
      </c>
      <c r="AH165" t="s">
        <v>44</v>
      </c>
      <c r="AI165" t="s">
        <v>44</v>
      </c>
      <c r="AJ165" t="s">
        <v>43</v>
      </c>
      <c r="AK165" t="s">
        <v>45</v>
      </c>
    </row>
    <row r="166" spans="1:37" x14ac:dyDescent="0.45">
      <c r="A166">
        <v>151</v>
      </c>
      <c r="B166" t="s">
        <v>508</v>
      </c>
      <c r="C166">
        <v>1419</v>
      </c>
      <c r="D166" s="1">
        <v>42852</v>
      </c>
      <c r="E166" s="1">
        <v>42856</v>
      </c>
      <c r="F166" t="s">
        <v>32</v>
      </c>
      <c r="G166" t="s">
        <v>139</v>
      </c>
      <c r="H166" t="s">
        <v>34</v>
      </c>
      <c r="I166" t="s">
        <v>313</v>
      </c>
      <c r="J166" t="s">
        <v>35</v>
      </c>
      <c r="K166" t="s">
        <v>314</v>
      </c>
      <c r="M166">
        <v>22.44</v>
      </c>
      <c r="N166">
        <v>44.88</v>
      </c>
      <c r="Q166">
        <f t="shared" si="2"/>
        <v>22.44</v>
      </c>
      <c r="R166">
        <v>54.28</v>
      </c>
      <c r="S166" t="s">
        <v>36</v>
      </c>
      <c r="T166" t="s">
        <v>325</v>
      </c>
      <c r="U166" t="s">
        <v>38</v>
      </c>
      <c r="V166" t="s">
        <v>124</v>
      </c>
      <c r="W166" t="s">
        <v>326</v>
      </c>
      <c r="X166" t="s">
        <v>327</v>
      </c>
      <c r="Y166">
        <v>3054</v>
      </c>
      <c r="Z166" t="s">
        <v>137</v>
      </c>
      <c r="AC166">
        <v>597</v>
      </c>
      <c r="AD166" t="e">
        <v>#N/A</v>
      </c>
      <c r="AE166" s="1">
        <v>44058</v>
      </c>
      <c r="AF166" s="1">
        <v>44545</v>
      </c>
      <c r="AG166" t="s">
        <v>43</v>
      </c>
      <c r="AH166" t="s">
        <v>44</v>
      </c>
      <c r="AI166" t="s">
        <v>44</v>
      </c>
      <c r="AJ166" t="s">
        <v>43</v>
      </c>
      <c r="AK166" t="s">
        <v>45</v>
      </c>
    </row>
    <row r="167" spans="1:37" x14ac:dyDescent="0.45">
      <c r="A167">
        <v>265</v>
      </c>
      <c r="B167" t="s">
        <v>415</v>
      </c>
      <c r="C167">
        <v>1631</v>
      </c>
      <c r="D167" s="1">
        <v>43556</v>
      </c>
      <c r="E167" s="1">
        <v>43570</v>
      </c>
      <c r="F167" t="s">
        <v>32</v>
      </c>
      <c r="G167" t="s">
        <v>205</v>
      </c>
      <c r="H167" t="s">
        <v>34</v>
      </c>
      <c r="I167" t="s">
        <v>313</v>
      </c>
      <c r="J167" t="s">
        <v>35</v>
      </c>
      <c r="K167" t="s">
        <v>314</v>
      </c>
      <c r="M167">
        <v>500</v>
      </c>
      <c r="N167">
        <v>500</v>
      </c>
      <c r="Q167">
        <f t="shared" si="2"/>
        <v>500</v>
      </c>
      <c r="R167">
        <v>500</v>
      </c>
      <c r="S167" t="s">
        <v>36</v>
      </c>
      <c r="T167" t="s">
        <v>325</v>
      </c>
      <c r="U167" t="s">
        <v>38</v>
      </c>
      <c r="V167" t="s">
        <v>124</v>
      </c>
      <c r="W167" t="s">
        <v>416</v>
      </c>
      <c r="X167" t="s">
        <v>417</v>
      </c>
      <c r="Y167">
        <v>2978</v>
      </c>
      <c r="Z167" t="s">
        <v>137</v>
      </c>
      <c r="AC167">
        <v>620</v>
      </c>
      <c r="AD167" t="e">
        <v>#N/A</v>
      </c>
      <c r="AE167" s="1">
        <v>44835</v>
      </c>
      <c r="AF167" s="1">
        <v>44835</v>
      </c>
      <c r="AG167" t="s">
        <v>43</v>
      </c>
      <c r="AJ167" t="s">
        <v>43</v>
      </c>
    </row>
    <row r="168" spans="1:37" x14ac:dyDescent="0.45">
      <c r="A168">
        <v>186</v>
      </c>
      <c r="B168" t="s">
        <v>514</v>
      </c>
      <c r="C168">
        <v>1510</v>
      </c>
      <c r="D168" s="1">
        <v>43206</v>
      </c>
      <c r="E168" s="1">
        <v>43206</v>
      </c>
      <c r="F168" t="s">
        <v>32</v>
      </c>
      <c r="G168" t="s">
        <v>164</v>
      </c>
      <c r="H168" t="s">
        <v>34</v>
      </c>
      <c r="I168" t="s">
        <v>313</v>
      </c>
      <c r="J168" t="s">
        <v>35</v>
      </c>
      <c r="K168" t="s">
        <v>314</v>
      </c>
      <c r="M168">
        <v>500</v>
      </c>
      <c r="N168">
        <v>500</v>
      </c>
      <c r="Q168">
        <f t="shared" si="2"/>
        <v>500</v>
      </c>
      <c r="R168">
        <v>500</v>
      </c>
      <c r="S168" t="s">
        <v>36</v>
      </c>
      <c r="T168" t="s">
        <v>325</v>
      </c>
      <c r="U168" t="s">
        <v>38</v>
      </c>
      <c r="V168" t="s">
        <v>124</v>
      </c>
      <c r="W168" t="s">
        <v>515</v>
      </c>
      <c r="X168" t="s">
        <v>417</v>
      </c>
      <c r="Y168">
        <v>2978</v>
      </c>
      <c r="Z168" t="s">
        <v>137</v>
      </c>
      <c r="AC168">
        <v>620</v>
      </c>
      <c r="AD168" t="e">
        <v>#N/A</v>
      </c>
      <c r="AE168" s="1">
        <v>44835</v>
      </c>
      <c r="AF168" s="1">
        <v>44835</v>
      </c>
      <c r="AG168" t="s">
        <v>43</v>
      </c>
      <c r="AH168" t="s">
        <v>44</v>
      </c>
      <c r="AJ168" t="s">
        <v>43</v>
      </c>
    </row>
    <row r="169" spans="1:37" x14ac:dyDescent="0.45">
      <c r="A169">
        <v>266</v>
      </c>
      <c r="B169" t="s">
        <v>418</v>
      </c>
      <c r="C169">
        <v>1632</v>
      </c>
      <c r="D169" s="1">
        <v>43560</v>
      </c>
      <c r="E169" s="1">
        <v>43570</v>
      </c>
      <c r="F169" t="s">
        <v>32</v>
      </c>
      <c r="G169" t="s">
        <v>205</v>
      </c>
      <c r="H169" t="s">
        <v>34</v>
      </c>
      <c r="I169" t="s">
        <v>313</v>
      </c>
      <c r="J169" t="s">
        <v>35</v>
      </c>
      <c r="K169" t="s">
        <v>314</v>
      </c>
      <c r="M169">
        <v>671.55</v>
      </c>
      <c r="N169">
        <v>778.54560000000004</v>
      </c>
      <c r="Q169">
        <f t="shared" si="2"/>
        <v>671.55</v>
      </c>
      <c r="R169">
        <v>1500</v>
      </c>
      <c r="S169" t="s">
        <v>36</v>
      </c>
      <c r="T169" t="s">
        <v>325</v>
      </c>
      <c r="U169" t="s">
        <v>38</v>
      </c>
      <c r="V169" t="s">
        <v>124</v>
      </c>
      <c r="W169" t="s">
        <v>419</v>
      </c>
      <c r="X169" t="s">
        <v>417</v>
      </c>
      <c r="Y169">
        <v>2978</v>
      </c>
      <c r="Z169" t="s">
        <v>137</v>
      </c>
      <c r="AC169">
        <v>620</v>
      </c>
      <c r="AD169" t="e">
        <v>#N/A</v>
      </c>
      <c r="AE169" s="1">
        <v>45261</v>
      </c>
      <c r="AF169" s="1">
        <v>45261</v>
      </c>
      <c r="AG169" t="s">
        <v>43</v>
      </c>
      <c r="AJ169" t="s">
        <v>43</v>
      </c>
    </row>
    <row r="170" spans="1:37" x14ac:dyDescent="0.45">
      <c r="A170">
        <v>267</v>
      </c>
      <c r="B170" t="s">
        <v>549</v>
      </c>
      <c r="C170">
        <v>1635</v>
      </c>
      <c r="D170" s="1">
        <v>43570</v>
      </c>
      <c r="E170" s="1">
        <v>43570</v>
      </c>
      <c r="F170" t="s">
        <v>32</v>
      </c>
      <c r="G170" t="s">
        <v>205</v>
      </c>
      <c r="H170" t="s">
        <v>34</v>
      </c>
      <c r="I170" t="s">
        <v>313</v>
      </c>
      <c r="J170" t="s">
        <v>35</v>
      </c>
      <c r="K170" t="s">
        <v>314</v>
      </c>
      <c r="M170">
        <v>406.56</v>
      </c>
      <c r="N170">
        <v>406.56</v>
      </c>
      <c r="Q170">
        <f t="shared" si="2"/>
        <v>406.56</v>
      </c>
      <c r="R170">
        <v>400</v>
      </c>
      <c r="S170" t="s">
        <v>36</v>
      </c>
      <c r="T170" t="s">
        <v>325</v>
      </c>
      <c r="U170" t="s">
        <v>38</v>
      </c>
      <c r="V170" t="s">
        <v>124</v>
      </c>
      <c r="W170" t="s">
        <v>419</v>
      </c>
      <c r="X170" t="s">
        <v>417</v>
      </c>
      <c r="Y170">
        <v>2978</v>
      </c>
      <c r="Z170" t="s">
        <v>137</v>
      </c>
      <c r="AC170">
        <v>620</v>
      </c>
      <c r="AD170" t="e">
        <v>#N/A</v>
      </c>
      <c r="AE170" s="1">
        <v>44895</v>
      </c>
      <c r="AF170" s="1">
        <v>44895</v>
      </c>
      <c r="AG170" t="s">
        <v>43</v>
      </c>
      <c r="AJ170" t="s">
        <v>43</v>
      </c>
    </row>
    <row r="171" spans="1:37" x14ac:dyDescent="0.45">
      <c r="A171">
        <v>19</v>
      </c>
      <c r="B171" t="s">
        <v>461</v>
      </c>
      <c r="C171" t="s">
        <v>462</v>
      </c>
      <c r="D171" s="1">
        <v>40458</v>
      </c>
      <c r="E171" s="1">
        <v>40464</v>
      </c>
      <c r="F171" t="s">
        <v>32</v>
      </c>
      <c r="G171" t="s">
        <v>463</v>
      </c>
      <c r="H171" t="s">
        <v>34</v>
      </c>
      <c r="I171" t="s">
        <v>313</v>
      </c>
      <c r="J171" t="s">
        <v>35</v>
      </c>
      <c r="K171" t="s">
        <v>314</v>
      </c>
      <c r="M171">
        <v>12.1</v>
      </c>
      <c r="N171">
        <v>12</v>
      </c>
      <c r="Q171">
        <f t="shared" si="2"/>
        <v>12.1</v>
      </c>
      <c r="R171">
        <v>12</v>
      </c>
      <c r="S171" t="s">
        <v>36</v>
      </c>
      <c r="T171" t="s">
        <v>464</v>
      </c>
      <c r="U171" t="s">
        <v>38</v>
      </c>
      <c r="V171" t="s">
        <v>39</v>
      </c>
      <c r="W171" t="s">
        <v>465</v>
      </c>
      <c r="X171" t="s">
        <v>466</v>
      </c>
      <c r="Y171">
        <v>2516</v>
      </c>
      <c r="Z171" t="s">
        <v>355</v>
      </c>
      <c r="AC171" t="e">
        <v>#N/A</v>
      </c>
      <c r="AD171" t="s">
        <v>637</v>
      </c>
      <c r="AE171" s="1">
        <v>41030</v>
      </c>
      <c r="AF171" s="1">
        <v>44004</v>
      </c>
      <c r="AG171" t="s">
        <v>43</v>
      </c>
      <c r="AH171" t="s">
        <v>44</v>
      </c>
      <c r="AI171" t="s">
        <v>44</v>
      </c>
      <c r="AJ171" t="s">
        <v>43</v>
      </c>
      <c r="AK171" t="s">
        <v>45</v>
      </c>
    </row>
    <row r="172" spans="1:37" x14ac:dyDescent="0.45">
      <c r="O172" s="19">
        <f>MMA!D4-MMA!E4</f>
        <v>180</v>
      </c>
      <c r="P172" s="19">
        <f>MMA!E4</f>
        <v>0</v>
      </c>
      <c r="V172" s="19" t="s">
        <v>642</v>
      </c>
      <c r="X172" s="21" t="s">
        <v>350</v>
      </c>
      <c r="Z172" s="19" t="str">
        <f>IFERROR(INDEX('Substation-Zone_lookupTable'!B:B,MATCH(X172,'Substation-Zone_lookupTable'!C:C,0)),"")</f>
        <v>SPGE_Z2_KernAndGreaterCarrizo</v>
      </c>
      <c r="AD172" s="19" t="str">
        <f>INDEX('Substation-Zone_lookupTable'!E:E,MATCH(X172,'Substation-Zone_lookupTable'!C:C,0))</f>
        <v>LABasin</v>
      </c>
      <c r="AF172" s="22" t="s">
        <v>656</v>
      </c>
      <c r="AH172" s="19" t="s">
        <v>656</v>
      </c>
      <c r="AI172" s="19" t="s">
        <v>656</v>
      </c>
      <c r="AK172" s="19" t="s">
        <v>656</v>
      </c>
    </row>
    <row r="173" spans="1:37" x14ac:dyDescent="0.45">
      <c r="O173" s="19">
        <f>MMA!D5-MMA!E5</f>
        <v>230</v>
      </c>
      <c r="P173" s="19">
        <f>MMA!E5</f>
        <v>0</v>
      </c>
      <c r="V173" s="19" t="s">
        <v>642</v>
      </c>
      <c r="X173" s="19" t="s">
        <v>347</v>
      </c>
      <c r="Z173" s="19" t="str">
        <f>IFERROR(INDEX('Substation-Zone_lookupTable'!B:B,MATCH(X173,'Substation-Zone_lookupTable'!C:C,0)),"")</f>
        <v>Norcal_Z4_Solano</v>
      </c>
      <c r="AD173" s="19" t="e">
        <f>INDEX('Substation-Zone_lookupTable'!E:E,MATCH(X173,'Substation-Zone_lookupTable'!C:C,0))</f>
        <v>#N/A</v>
      </c>
      <c r="AF173" s="22" t="s">
        <v>656</v>
      </c>
      <c r="AH173" s="19" t="s">
        <v>656</v>
      </c>
      <c r="AI173" s="19" t="s">
        <v>656</v>
      </c>
      <c r="AK173" s="19" t="s">
        <v>656</v>
      </c>
    </row>
    <row r="174" spans="1:37" x14ac:dyDescent="0.45">
      <c r="O174" s="19">
        <f>MMA!D6-MMA!E6</f>
        <v>29</v>
      </c>
      <c r="P174" s="19">
        <f>MMA!E6</f>
        <v>0</v>
      </c>
      <c r="V174" s="19" t="s">
        <v>642</v>
      </c>
      <c r="X174" s="19" t="s">
        <v>648</v>
      </c>
      <c r="Z174" s="19" t="str">
        <f>IFERROR(INDEX('Substation-Zone_lookupTable'!B:B,MATCH(X174,'Substation-Zone_lookupTable'!C:C,0)),"")</f>
        <v/>
      </c>
      <c r="AD174" s="19" t="e">
        <f>INDEX('Substation-Zone_lookupTable'!E:E,MATCH(X174,'Substation-Zone_lookupTable'!C:C,0))</f>
        <v>#N/A</v>
      </c>
      <c r="AF174" s="22" t="s">
        <v>656</v>
      </c>
      <c r="AH174" s="19" t="s">
        <v>656</v>
      </c>
      <c r="AI174" s="19" t="s">
        <v>656</v>
      </c>
      <c r="AK174" s="19" t="s">
        <v>656</v>
      </c>
    </row>
    <row r="175" spans="1:37" x14ac:dyDescent="0.45">
      <c r="O175" s="19">
        <f>MMA!D7-MMA!E7</f>
        <v>117</v>
      </c>
      <c r="P175" s="19">
        <f>MMA!E7</f>
        <v>160</v>
      </c>
      <c r="V175" s="19" t="s">
        <v>642</v>
      </c>
      <c r="X175" s="19" t="s">
        <v>49</v>
      </c>
      <c r="Z175" s="19" t="str">
        <f>IFERROR(INDEX('Substation-Zone_lookupTable'!B:B,MATCH(X175,'Substation-Zone_lookupTable'!C:C,0)),"")</f>
        <v>SPGE_Z1_Westlands</v>
      </c>
      <c r="AD175" s="19" t="e">
        <f>INDEX('Substation-Zone_lookupTable'!E:E,MATCH(X175,'Substation-Zone_lookupTable'!C:C,0))</f>
        <v>#N/A</v>
      </c>
      <c r="AF175" s="22" t="s">
        <v>656</v>
      </c>
      <c r="AH175" s="19" t="s">
        <v>656</v>
      </c>
      <c r="AI175" s="19" t="s">
        <v>656</v>
      </c>
      <c r="AK175" s="19" t="s">
        <v>656</v>
      </c>
    </row>
    <row r="176" spans="1:37" x14ac:dyDescent="0.45">
      <c r="O176" s="19">
        <f>MMA!D8-MMA!E8</f>
        <v>0</v>
      </c>
      <c r="P176" s="19">
        <f>MMA!E8</f>
        <v>72</v>
      </c>
      <c r="V176" s="19" t="s">
        <v>642</v>
      </c>
      <c r="X176" s="19" t="s">
        <v>236</v>
      </c>
      <c r="Z176" s="19" t="str">
        <f>IFERROR(INDEX('Substation-Zone_lookupTable'!B:B,MATCH(X176,'Substation-Zone_lookupTable'!C:C,0)),"")</f>
        <v>SPGE_Z1_Westlands</v>
      </c>
      <c r="AD176" s="19" t="str">
        <f>INDEX('Substation-Zone_lookupTable'!E:E,MATCH(X176,'Substation-Zone_lookupTable'!C:C,0))</f>
        <v>GreaterFresno</v>
      </c>
      <c r="AF176" s="22" t="s">
        <v>656</v>
      </c>
      <c r="AH176" s="19" t="s">
        <v>656</v>
      </c>
      <c r="AI176" s="19" t="s">
        <v>656</v>
      </c>
      <c r="AK176" s="19" t="s">
        <v>656</v>
      </c>
    </row>
    <row r="177" spans="15:37" x14ac:dyDescent="0.45">
      <c r="O177" s="19">
        <f>MMA!D9-MMA!E9</f>
        <v>314</v>
      </c>
      <c r="P177" s="19">
        <f>MMA!E9</f>
        <v>0</v>
      </c>
      <c r="V177" s="19" t="s">
        <v>642</v>
      </c>
      <c r="X177" s="19" t="s">
        <v>649</v>
      </c>
      <c r="Z177" s="19" t="str">
        <f>IFERROR(INDEX('Substation-Zone_lookupTable'!B:B,MATCH(X177,'Substation-Zone_lookupTable'!C:C,0)),"")</f>
        <v/>
      </c>
      <c r="AD177" s="19" t="e">
        <f>INDEX('Substation-Zone_lookupTable'!E:E,MATCH(X177,'Substation-Zone_lookupTable'!C:C,0))</f>
        <v>#N/A</v>
      </c>
      <c r="AF177" s="22" t="s">
        <v>656</v>
      </c>
      <c r="AH177" s="19" t="s">
        <v>656</v>
      </c>
      <c r="AI177" s="19" t="s">
        <v>656</v>
      </c>
      <c r="AK177" s="19" t="s">
        <v>656</v>
      </c>
    </row>
    <row r="178" spans="15:37" x14ac:dyDescent="0.45">
      <c r="O178" s="19">
        <f>MMA!D10-MMA!E10</f>
        <v>458</v>
      </c>
      <c r="P178" s="19">
        <f>MMA!E10</f>
        <v>0</v>
      </c>
      <c r="V178" s="19" t="s">
        <v>642</v>
      </c>
      <c r="X178" s="19" t="s">
        <v>392</v>
      </c>
      <c r="Z178" s="19" t="str">
        <f>IFERROR(INDEX('Substation-Zone_lookupTable'!B:B,MATCH(X178,'Substation-Zone_lookupTable'!C:C,0)),"")</f>
        <v>SPGE_Z2_KernAndGreaterCarrizo</v>
      </c>
      <c r="AD178" s="19" t="e">
        <f>INDEX('Substation-Zone_lookupTable'!E:E,MATCH(X178,'Substation-Zone_lookupTable'!C:C,0))</f>
        <v>#N/A</v>
      </c>
      <c r="AF178" s="22" t="s">
        <v>656</v>
      </c>
      <c r="AH178" s="19" t="s">
        <v>656</v>
      </c>
      <c r="AI178" s="19" t="s">
        <v>656</v>
      </c>
      <c r="AK178" s="19" t="s">
        <v>656</v>
      </c>
    </row>
    <row r="179" spans="15:37" x14ac:dyDescent="0.45">
      <c r="O179" s="19">
        <f>MMA!D11-MMA!E11</f>
        <v>200</v>
      </c>
      <c r="P179" s="19">
        <f>MMA!E11</f>
        <v>0</v>
      </c>
      <c r="V179" s="19" t="s">
        <v>642</v>
      </c>
      <c r="X179" s="19" t="s">
        <v>332</v>
      </c>
      <c r="Z179" s="19" t="str">
        <f>IFERROR(INDEX('Substation-Zone_lookupTable'!B:B,MATCH(X179,'Substation-Zone_lookupTable'!C:C,0)),"")</f>
        <v>SPGE_Z1_Westlands</v>
      </c>
      <c r="AD179" s="19" t="str">
        <f>INDEX('Substation-Zone_lookupTable'!E:E,MATCH(X179,'Substation-Zone_lookupTable'!C:C,0))</f>
        <v>GreaterFresno</v>
      </c>
      <c r="AF179" s="22" t="s">
        <v>656</v>
      </c>
      <c r="AH179" s="19" t="s">
        <v>656</v>
      </c>
      <c r="AI179" s="19" t="s">
        <v>656</v>
      </c>
      <c r="AK179" s="19" t="s">
        <v>656</v>
      </c>
    </row>
    <row r="180" spans="15:37" x14ac:dyDescent="0.45">
      <c r="O180" s="19">
        <f>MMA!D12-MMA!E12</f>
        <v>81</v>
      </c>
      <c r="P180" s="19">
        <f>MMA!E12</f>
        <v>0</v>
      </c>
      <c r="V180" s="19" t="s">
        <v>642</v>
      </c>
      <c r="X180" s="19" t="s">
        <v>41</v>
      </c>
      <c r="Z180" s="19" t="str">
        <f>IFERROR(INDEX('Substation-Zone_lookupTable'!B:B,MATCH(X180,'Substation-Zone_lookupTable'!C:C,0)),"")</f>
        <v/>
      </c>
      <c r="AD180" s="19" t="e">
        <f>INDEX('Substation-Zone_lookupTable'!E:E,MATCH(X180,'Substation-Zone_lookupTable'!C:C,0))</f>
        <v>#N/A</v>
      </c>
      <c r="AF180" s="22" t="s">
        <v>656</v>
      </c>
      <c r="AH180" s="19" t="s">
        <v>656</v>
      </c>
      <c r="AI180" s="19" t="s">
        <v>656</v>
      </c>
      <c r="AK180" s="19" t="s">
        <v>656</v>
      </c>
    </row>
    <row r="181" spans="15:37" x14ac:dyDescent="0.45">
      <c r="O181" s="19">
        <f>MMA!D13-MMA!E13</f>
        <v>555</v>
      </c>
      <c r="P181" s="19">
        <f>MMA!E13</f>
        <v>0</v>
      </c>
      <c r="V181" s="19" t="s">
        <v>642</v>
      </c>
      <c r="X181" s="19" t="s">
        <v>474</v>
      </c>
      <c r="Z181" s="19" t="str">
        <f>IFERROR(INDEX('Substation-Zone_lookupTable'!B:B,MATCH(X181,'Substation-Zone_lookupTable'!C:C,0)),"")</f>
        <v>SPGE_Z1_Westlands</v>
      </c>
      <c r="AD181" s="19" t="str">
        <f>INDEX('Substation-Zone_lookupTable'!E:E,MATCH(X181,'Substation-Zone_lookupTable'!C:C,0))</f>
        <v>GreaterFresno</v>
      </c>
      <c r="AF181" s="22" t="s">
        <v>656</v>
      </c>
      <c r="AH181" s="19" t="s">
        <v>656</v>
      </c>
      <c r="AI181" s="19" t="s">
        <v>656</v>
      </c>
      <c r="AK181" s="19" t="s">
        <v>656</v>
      </c>
    </row>
    <row r="182" spans="15:37" x14ac:dyDescent="0.45">
      <c r="O182" s="19">
        <f>MMA!D14-MMA!E14</f>
        <v>222</v>
      </c>
      <c r="P182" s="19">
        <f>MMA!E14</f>
        <v>158</v>
      </c>
      <c r="V182" s="19" t="s">
        <v>124</v>
      </c>
      <c r="X182" s="19" t="s">
        <v>136</v>
      </c>
      <c r="Z182" s="19" t="str">
        <f>IFERROR(INDEX('Substation-Zone_lookupTable'!B:B,MATCH(X182,'Substation-Zone_lookupTable'!C:C,0)),"")</f>
        <v>Tehachapi</v>
      </c>
      <c r="AD182" s="19" t="str">
        <f>INDEX('Substation-Zone_lookupTable'!E:E,MATCH(X182,'Substation-Zone_lookupTable'!C:C,0))</f>
        <v>BigCreekVentura</v>
      </c>
      <c r="AF182" s="22" t="s">
        <v>656</v>
      </c>
      <c r="AH182" s="19" t="s">
        <v>656</v>
      </c>
      <c r="AI182" s="19" t="s">
        <v>656</v>
      </c>
      <c r="AK182" s="19" t="s">
        <v>656</v>
      </c>
    </row>
    <row r="183" spans="15:37" x14ac:dyDescent="0.45">
      <c r="O183" s="19">
        <f>MMA!D15-MMA!E15</f>
        <v>200</v>
      </c>
      <c r="P183" s="19">
        <f>MMA!E15</f>
        <v>0</v>
      </c>
      <c r="V183" s="19" t="s">
        <v>124</v>
      </c>
      <c r="X183" s="19" t="s">
        <v>456</v>
      </c>
      <c r="Z183" s="19" t="str">
        <f>IFERROR(INDEX('Substation-Zone_lookupTable'!B:B,MATCH(X183,'Substation-Zone_lookupTable'!C:C,0)),"")</f>
        <v>GK_Z4_Pisgah</v>
      </c>
      <c r="AD183" s="19" t="e">
        <f>INDEX('Substation-Zone_lookupTable'!E:E,MATCH(X183,'Substation-Zone_lookupTable'!C:C,0))</f>
        <v>#N/A</v>
      </c>
      <c r="AF183" s="22" t="s">
        <v>656</v>
      </c>
      <c r="AH183" s="19" t="s">
        <v>656</v>
      </c>
      <c r="AI183" s="19" t="s">
        <v>656</v>
      </c>
      <c r="AK183" s="19" t="s">
        <v>656</v>
      </c>
    </row>
    <row r="184" spans="15:37" x14ac:dyDescent="0.45">
      <c r="O184" s="19">
        <f>MMA!D16-MMA!E16</f>
        <v>1131</v>
      </c>
      <c r="P184" s="19">
        <f>MMA!E16</f>
        <v>230</v>
      </c>
      <c r="V184" s="19" t="s">
        <v>124</v>
      </c>
      <c r="X184" s="19" t="s">
        <v>338</v>
      </c>
      <c r="Z184" s="19" t="str">
        <f>IFERROR(INDEX('Substation-Zone_lookupTable'!B:B,MATCH(X184,'Substation-Zone_lookupTable'!C:C,0)),"")</f>
        <v>SCADSNV_Z4_RiversideAndPalmSprings</v>
      </c>
      <c r="AD184" s="19" t="e">
        <f>INDEX('Substation-Zone_lookupTable'!E:E,MATCH(X184,'Substation-Zone_lookupTable'!C:C,0))</f>
        <v>#N/A</v>
      </c>
      <c r="AF184" s="22" t="s">
        <v>656</v>
      </c>
      <c r="AH184" s="19" t="s">
        <v>656</v>
      </c>
      <c r="AI184" s="19" t="s">
        <v>656</v>
      </c>
      <c r="AK184" s="19" t="s">
        <v>656</v>
      </c>
    </row>
    <row r="185" spans="15:37" x14ac:dyDescent="0.45">
      <c r="O185" s="19">
        <f>MMA!D17-MMA!E17</f>
        <v>100</v>
      </c>
      <c r="P185" s="19">
        <f>MMA!E17</f>
        <v>191</v>
      </c>
      <c r="V185" s="19" t="s">
        <v>124</v>
      </c>
      <c r="X185" s="19" t="s">
        <v>401</v>
      </c>
      <c r="Z185" s="19" t="str">
        <f>IFERROR(INDEX('Substation-Zone_lookupTable'!B:B,MATCH(X185,'Substation-Zone_lookupTable'!C:C,0)),"")</f>
        <v>GK_Z2_InyokernAndNorthOfKramer</v>
      </c>
      <c r="AD185" s="19" t="e">
        <f>INDEX('Substation-Zone_lookupTable'!E:E,MATCH(X185,'Substation-Zone_lookupTable'!C:C,0))</f>
        <v>#N/A</v>
      </c>
      <c r="AF185" s="22" t="s">
        <v>656</v>
      </c>
      <c r="AH185" s="19" t="s">
        <v>656</v>
      </c>
      <c r="AI185" s="19" t="s">
        <v>656</v>
      </c>
      <c r="AK185" s="19" t="s">
        <v>656</v>
      </c>
    </row>
    <row r="186" spans="15:37" x14ac:dyDescent="0.45">
      <c r="O186" s="19">
        <f>MMA!D18-MMA!E18</f>
        <v>80</v>
      </c>
      <c r="P186" s="19">
        <f>MMA!E18</f>
        <v>0</v>
      </c>
      <c r="V186" s="19" t="s">
        <v>124</v>
      </c>
      <c r="X186" s="19" t="s">
        <v>267</v>
      </c>
      <c r="Z186" s="19" t="str">
        <f>IFERROR(INDEX('Substation-Zone_lookupTable'!B:B,MATCH(X186,'Substation-Zone_lookupTable'!C:C,0)),"")</f>
        <v>Tehachapi</v>
      </c>
      <c r="AD186" s="19" t="e">
        <f>INDEX('Substation-Zone_lookupTable'!E:E,MATCH(X186,'Substation-Zone_lookupTable'!C:C,0))</f>
        <v>#N/A</v>
      </c>
      <c r="AF186" s="22" t="s">
        <v>656</v>
      </c>
      <c r="AH186" s="19" t="s">
        <v>656</v>
      </c>
      <c r="AI186" s="19" t="s">
        <v>656</v>
      </c>
      <c r="AK186" s="19" t="s">
        <v>656</v>
      </c>
    </row>
    <row r="187" spans="15:37" x14ac:dyDescent="0.45">
      <c r="O187" s="19">
        <f>MMA!D19-MMA!E19</f>
        <v>923</v>
      </c>
      <c r="P187" s="19">
        <f>MMA!E19</f>
        <v>506</v>
      </c>
      <c r="V187" s="19" t="s">
        <v>124</v>
      </c>
      <c r="X187" s="19" t="s">
        <v>130</v>
      </c>
      <c r="Z187" s="19" t="str">
        <f>IFERROR(INDEX('Substation-Zone_lookupTable'!B:B,MATCH(X187,'Substation-Zone_lookupTable'!C:C,0)),"")</f>
        <v>SCADSNV_Z4_RiversideAndPalmSprings</v>
      </c>
      <c r="AD187" s="19" t="e">
        <f>INDEX('Substation-Zone_lookupTable'!E:E,MATCH(X187,'Substation-Zone_lookupTable'!C:C,0))</f>
        <v>#N/A</v>
      </c>
      <c r="AF187" s="22" t="s">
        <v>656</v>
      </c>
      <c r="AH187" s="19" t="s">
        <v>656</v>
      </c>
      <c r="AI187" s="19" t="s">
        <v>656</v>
      </c>
      <c r="AK187" s="19" t="s">
        <v>656</v>
      </c>
    </row>
    <row r="188" spans="15:37" x14ac:dyDescent="0.45">
      <c r="O188" s="19">
        <f>MMA!D20-MMA!E20</f>
        <v>279</v>
      </c>
      <c r="P188" s="19">
        <f>MMA!E20</f>
        <v>0</v>
      </c>
      <c r="V188" s="19" t="s">
        <v>124</v>
      </c>
      <c r="X188" s="19" t="s">
        <v>362</v>
      </c>
      <c r="Z188" s="19" t="str">
        <f>IFERROR(INDEX('Substation-Zone_lookupTable'!B:B,MATCH(X188,'Substation-Zone_lookupTable'!C:C,0)),"")</f>
        <v>SCADSNV_Z5_SCADSNV</v>
      </c>
      <c r="AD188" s="19" t="e">
        <f>INDEX('Substation-Zone_lookupTable'!E:E,MATCH(X188,'Substation-Zone_lookupTable'!C:C,0))</f>
        <v>#N/A</v>
      </c>
      <c r="AF188" s="22" t="s">
        <v>656</v>
      </c>
      <c r="AH188" s="19" t="s">
        <v>656</v>
      </c>
      <c r="AI188" s="19" t="s">
        <v>656</v>
      </c>
      <c r="AK188" s="19" t="s">
        <v>656</v>
      </c>
    </row>
    <row r="189" spans="15:37" x14ac:dyDescent="0.45">
      <c r="O189" s="19">
        <f>MMA!D21-MMA!E21</f>
        <v>81</v>
      </c>
      <c r="P189" s="19">
        <f>MMA!E21</f>
        <v>0</v>
      </c>
      <c r="V189" s="19" t="s">
        <v>124</v>
      </c>
      <c r="X189" s="19" t="s">
        <v>405</v>
      </c>
      <c r="Z189" s="19" t="str">
        <f>IFERROR(INDEX('Substation-Zone_lookupTable'!B:B,MATCH(X189,'Substation-Zone_lookupTable'!C:C,0)),"")</f>
        <v/>
      </c>
      <c r="AD189" s="19" t="e">
        <f>INDEX('Substation-Zone_lookupTable'!E:E,MATCH(X189,'Substation-Zone_lookupTable'!C:C,0))</f>
        <v>#N/A</v>
      </c>
      <c r="AF189" s="22" t="s">
        <v>656</v>
      </c>
      <c r="AH189" s="19" t="s">
        <v>656</v>
      </c>
      <c r="AI189" s="19" t="s">
        <v>656</v>
      </c>
      <c r="AK189" s="19" t="s">
        <v>656</v>
      </c>
    </row>
    <row r="190" spans="15:37" x14ac:dyDescent="0.45">
      <c r="O190" s="19">
        <f>MMA!D22-MMA!E22</f>
        <v>99</v>
      </c>
      <c r="P190" s="19">
        <f>MMA!E22</f>
        <v>0</v>
      </c>
      <c r="V190" s="19" t="s">
        <v>124</v>
      </c>
      <c r="X190" s="19" t="s">
        <v>650</v>
      </c>
      <c r="Z190" s="19" t="str">
        <f>IFERROR(INDEX('Substation-Zone_lookupTable'!B:B,MATCH(X190,'Substation-Zone_lookupTable'!C:C,0)),"")</f>
        <v/>
      </c>
      <c r="AD190" s="19" t="e">
        <f>INDEX('Substation-Zone_lookupTable'!E:E,MATCH(X190,'Substation-Zone_lookupTable'!C:C,0))</f>
        <v>#N/A</v>
      </c>
      <c r="AF190" s="22" t="s">
        <v>656</v>
      </c>
      <c r="AH190" s="19" t="s">
        <v>656</v>
      </c>
      <c r="AI190" s="19" t="s">
        <v>656</v>
      </c>
      <c r="AK190" s="19" t="s">
        <v>656</v>
      </c>
    </row>
    <row r="191" spans="15:37" x14ac:dyDescent="0.45">
      <c r="O191" s="19">
        <f>MMA!D23-MMA!E23</f>
        <v>1053</v>
      </c>
      <c r="P191" s="19">
        <f>MMA!E23</f>
        <v>88</v>
      </c>
      <c r="V191" s="19" t="s">
        <v>124</v>
      </c>
      <c r="X191" s="19" t="s">
        <v>327</v>
      </c>
      <c r="Z191" s="19" t="str">
        <f>IFERROR(INDEX('Substation-Zone_lookupTable'!B:B,MATCH(X191,'Substation-Zone_lookupTable'!C:C,0)),"")</f>
        <v>Tehachapi</v>
      </c>
      <c r="AD191" s="19" t="e">
        <f>INDEX('Substation-Zone_lookupTable'!E:E,MATCH(X191,'Substation-Zone_lookupTable'!C:C,0))</f>
        <v>#N/A</v>
      </c>
      <c r="AF191" s="22" t="s">
        <v>656</v>
      </c>
      <c r="AH191" s="19" t="s">
        <v>656</v>
      </c>
      <c r="AI191" s="19" t="s">
        <v>656</v>
      </c>
      <c r="AK191" s="19" t="s">
        <v>656</v>
      </c>
    </row>
    <row r="192" spans="15:37" x14ac:dyDescent="0.45">
      <c r="O192" s="19">
        <f>MMA!D24-MMA!E24</f>
        <v>87</v>
      </c>
      <c r="P192" s="19">
        <f>MMA!E24</f>
        <v>0</v>
      </c>
      <c r="V192" s="19" t="s">
        <v>54</v>
      </c>
      <c r="X192" s="19" t="s">
        <v>448</v>
      </c>
      <c r="Z192" s="19" t="str">
        <f>IFERROR(INDEX('Substation-Zone_lookupTable'!B:B,MATCH(X192,'Substation-Zone_lookupTable'!C:C,0)),"")</f>
        <v>SCADSNV_Z3_GreaterImperial</v>
      </c>
      <c r="AD192" s="19" t="str">
        <f>INDEX('Substation-Zone_lookupTable'!E:E,MATCH(X192,'Substation-Zone_lookupTable'!C:C,0))</f>
        <v>SanDiego-ImperialValley</v>
      </c>
      <c r="AF192" s="22" t="s">
        <v>656</v>
      </c>
      <c r="AH192" s="19" t="s">
        <v>656</v>
      </c>
      <c r="AI192" s="19" t="s">
        <v>656</v>
      </c>
      <c r="AK192" s="19" t="s">
        <v>656</v>
      </c>
    </row>
    <row r="193" spans="15:37" x14ac:dyDescent="0.45">
      <c r="O193" s="19">
        <f>MMA!D25-MMA!E25</f>
        <v>862</v>
      </c>
      <c r="P193" s="19">
        <f>MMA!E25</f>
        <v>0</v>
      </c>
      <c r="V193" s="19" t="s">
        <v>54</v>
      </c>
      <c r="X193" s="19" t="s">
        <v>441</v>
      </c>
      <c r="Z193" s="19" t="str">
        <f>IFERROR(INDEX('Substation-Zone_lookupTable'!B:B,MATCH(X193,'Substation-Zone_lookupTable'!C:C,0)),"")</f>
        <v>SCADSNV_Z3_GreaterImperial</v>
      </c>
      <c r="AD193" s="19" t="e">
        <f>INDEX('Substation-Zone_lookupTable'!E:E,MATCH(X193,'Substation-Zone_lookupTable'!C:C,0))</f>
        <v>#N/A</v>
      </c>
      <c r="AF193" s="22" t="s">
        <v>656</v>
      </c>
      <c r="AH193" s="19" t="s">
        <v>656</v>
      </c>
      <c r="AI193" s="19" t="s">
        <v>656</v>
      </c>
      <c r="AK193" s="19" t="s">
        <v>656</v>
      </c>
    </row>
    <row r="194" spans="15:37" x14ac:dyDescent="0.45">
      <c r="O194" s="19">
        <f>MMA!D26-MMA!E26</f>
        <v>200</v>
      </c>
      <c r="P194" s="19">
        <f>MMA!E26</f>
        <v>0</v>
      </c>
      <c r="V194" s="19" t="s">
        <v>54</v>
      </c>
      <c r="X194" s="19" t="s">
        <v>110</v>
      </c>
      <c r="Z194" s="19" t="str">
        <f>IFERROR(INDEX('Substation-Zone_lookupTable'!B:B,MATCH(X194,'Substation-Zone_lookupTable'!C:C,0)),"")</f>
        <v>SCADSNV_Z3_GreaterImperial</v>
      </c>
      <c r="AD194" s="19" t="str">
        <f>INDEX('Substation-Zone_lookupTable'!E:E,MATCH(X194,'Substation-Zone_lookupTable'!C:C,0))</f>
        <v>SanDiego-ImperialValley</v>
      </c>
      <c r="AF194" s="22" t="s">
        <v>656</v>
      </c>
      <c r="AH194" s="19" t="s">
        <v>656</v>
      </c>
      <c r="AI194" s="19" t="s">
        <v>656</v>
      </c>
      <c r="AK194" s="19" t="s">
        <v>656</v>
      </c>
    </row>
    <row r="195" spans="15:37" x14ac:dyDescent="0.45">
      <c r="O195" s="19">
        <f>MMA!D27-MMA!E27</f>
        <v>114</v>
      </c>
      <c r="P195" s="19">
        <f>MMA!E27</f>
        <v>0</v>
      </c>
      <c r="V195" s="19" t="s">
        <v>54</v>
      </c>
      <c r="X195" s="19" t="s">
        <v>64</v>
      </c>
      <c r="Z195" s="19" t="str">
        <f>IFERROR(INDEX('Substation-Zone_lookupTable'!B:B,MATCH(X195,'Substation-Zone_lookupTable'!C:C,0)),"")</f>
        <v>GreaterImpOutsideTxConstraintZones</v>
      </c>
      <c r="AD195" s="19" t="str">
        <f>INDEX('Substation-Zone_lookupTable'!E:E,MATCH(X195,'Substation-Zone_lookupTable'!C:C,0))</f>
        <v>SanDiego-ImperialValley</v>
      </c>
      <c r="AF195" s="22" t="s">
        <v>656</v>
      </c>
      <c r="AH195" s="19" t="s">
        <v>656</v>
      </c>
      <c r="AI195" s="19" t="s">
        <v>656</v>
      </c>
      <c r="AK195" s="19" t="s">
        <v>656</v>
      </c>
    </row>
    <row r="196" spans="15:37" x14ac:dyDescent="0.45">
      <c r="O196" s="19">
        <f>MMA!D28-MMA!E28</f>
        <v>1280</v>
      </c>
      <c r="P196" s="19">
        <f>MMA!E28</f>
        <v>0</v>
      </c>
      <c r="V196" s="19" t="s">
        <v>336</v>
      </c>
      <c r="X196" s="19" t="s">
        <v>651</v>
      </c>
      <c r="Z196" s="19" t="str">
        <f>IFERROR(INDEX('Substation-Zone_lookupTable'!B:B,MATCH(X196,'Substation-Zone_lookupTable'!C:C,0)),"")</f>
        <v/>
      </c>
      <c r="AD196" s="19" t="e">
        <f>INDEX('Substation-Zone_lookupTable'!E:E,MATCH(X196,'Substation-Zone_lookupTable'!C:C,0))</f>
        <v>#N/A</v>
      </c>
      <c r="AF196" s="22" t="s">
        <v>656</v>
      </c>
      <c r="AH196" s="19" t="s">
        <v>656</v>
      </c>
      <c r="AI196" s="19" t="s">
        <v>656</v>
      </c>
      <c r="AK196" s="19" t="s">
        <v>656</v>
      </c>
    </row>
    <row r="197" spans="15:37" x14ac:dyDescent="0.45">
      <c r="O197" s="19">
        <f>MMA!D29-MMA!E29</f>
        <v>147</v>
      </c>
      <c r="P197" s="19">
        <f>MMA!E29</f>
        <v>40</v>
      </c>
      <c r="V197" s="19" t="s">
        <v>70</v>
      </c>
      <c r="X197" s="19" t="s">
        <v>433</v>
      </c>
      <c r="Z197" s="19" t="str">
        <f>IFERROR(INDEX('Substation-Zone_lookupTable'!B:B,MATCH(X197,'Substation-Zone_lookupTable'!C:C,0)),"")</f>
        <v>SCADSNV_Z5_SCADSNV</v>
      </c>
      <c r="AD197" s="19" t="e">
        <f>INDEX('Substation-Zone_lookupTable'!E:E,MATCH(X197,'Substation-Zone_lookupTable'!C:C,0))</f>
        <v>#N/A</v>
      </c>
      <c r="AF197" s="22" t="s">
        <v>656</v>
      </c>
      <c r="AH197" s="19" t="s">
        <v>656</v>
      </c>
      <c r="AI197" s="19" t="s">
        <v>656</v>
      </c>
      <c r="AK197" s="19" t="s">
        <v>656</v>
      </c>
    </row>
  </sheetData>
  <autoFilter ref="A1:AK197" xr:uid="{8C0F5EB4-89CA-4F23-8328-F4123C38F75C}">
    <sortState xmlns:xlrd2="http://schemas.microsoft.com/office/spreadsheetml/2017/richdata2" ref="A2:AK171">
      <sortCondition ref="W1:W171"/>
    </sortState>
  </autoFilter>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README</vt:lpstr>
      <vt:lpstr>Method</vt:lpstr>
      <vt:lpstr>RESULTS_Summary</vt:lpstr>
      <vt:lpstr>RESULTS_busbarMapping</vt:lpstr>
      <vt:lpstr>1_HighConfidence</vt:lpstr>
      <vt:lpstr>2_ModerateConfidence</vt:lpstr>
      <vt:lpstr>3_LCRAreaSolutions</vt:lpstr>
      <vt:lpstr>MMA</vt:lpstr>
      <vt:lpstr>queueWZonesAndLCR_standaloneHyb</vt:lpstr>
      <vt:lpstr>Substation-Zone_lookupTable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Leslie</dc:creator>
  <cp:lastModifiedBy>Neil Raffan</cp:lastModifiedBy>
  <dcterms:created xsi:type="dcterms:W3CDTF">2020-01-30T00:29:15Z</dcterms:created>
  <dcterms:modified xsi:type="dcterms:W3CDTF">2020-03-30T15:40:30Z</dcterms:modified>
</cp:coreProperties>
</file>